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13_ncr:1_{4F8376A3-AA29-41EC-B072-E9518574E1B3}" xr6:coauthVersionLast="47" xr6:coauthVersionMax="47" xr10:uidLastSave="{00000000-0000-0000-0000-000000000000}"/>
  <bookViews>
    <workbookView xWindow="-38520" yWindow="-120" windowWidth="38640" windowHeight="15720" tabRatio="828" xr2:uid="{AC30BE62-A0FA-4E6F-9CB9-BEB4E555F801}"/>
  </bookViews>
  <sheets>
    <sheet name="Fluxo anual_2025_Soja_1" sheetId="8" r:id="rId1"/>
    <sheet name="Fluxo anual_2025_Jefray_1.2" sheetId="9" r:id="rId2"/>
    <sheet name="Fluxo anual_2025_Despesas(6)" sheetId="7" r:id="rId3"/>
    <sheet name="Sheet1" sheetId="1" r:id="rId4"/>
  </sheets>
  <definedNames>
    <definedName name="caminhao">Sheet1!$A$1:$A$3</definedName>
    <definedName name="Volume_caminhao">Sheet1!$A$1:$B$3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1" i="8" l="1"/>
  <c r="C370" i="8"/>
  <c r="C364" i="8"/>
  <c r="C363" i="8"/>
  <c r="C357" i="8"/>
  <c r="C356" i="8"/>
  <c r="C350" i="8"/>
  <c r="C349" i="8"/>
  <c r="C343" i="8"/>
  <c r="C342" i="8"/>
  <c r="C336" i="8"/>
  <c r="C335" i="8"/>
  <c r="C329" i="8"/>
  <c r="C328" i="8"/>
  <c r="C322" i="8"/>
  <c r="C321" i="8"/>
  <c r="C315" i="8"/>
  <c r="C314" i="8"/>
  <c r="C308" i="8"/>
  <c r="C307" i="8"/>
  <c r="C301" i="8"/>
  <c r="C300" i="8"/>
  <c r="C294" i="8"/>
  <c r="C293" i="8"/>
  <c r="C287" i="8"/>
  <c r="C286" i="8"/>
  <c r="C280" i="8"/>
  <c r="C279" i="8"/>
  <c r="C273" i="8"/>
  <c r="C272" i="8"/>
  <c r="C266" i="8"/>
  <c r="C265" i="8"/>
  <c r="C259" i="8"/>
  <c r="C258" i="8"/>
  <c r="C252" i="8"/>
  <c r="C251" i="8"/>
  <c r="C245" i="8"/>
  <c r="C244" i="8"/>
  <c r="C238" i="8"/>
  <c r="C237" i="8"/>
  <c r="C231" i="8"/>
  <c r="C230" i="8"/>
  <c r="C224" i="8"/>
  <c r="C223" i="8"/>
  <c r="C217" i="8"/>
  <c r="C216" i="8"/>
  <c r="C210" i="8"/>
  <c r="C209" i="8"/>
  <c r="C203" i="8"/>
  <c r="C202" i="8"/>
  <c r="C196" i="8"/>
  <c r="C195" i="8"/>
  <c r="C189" i="8"/>
  <c r="C188" i="8"/>
  <c r="C182" i="8"/>
  <c r="C181" i="8"/>
  <c r="C175" i="8"/>
  <c r="C174" i="8"/>
  <c r="C168" i="8"/>
  <c r="C167" i="8"/>
  <c r="C161" i="8"/>
  <c r="C160" i="8"/>
  <c r="C154" i="8"/>
  <c r="C153" i="8"/>
  <c r="C147" i="8"/>
  <c r="C146" i="8"/>
  <c r="C140" i="8"/>
  <c r="C139" i="8"/>
  <c r="C133" i="8"/>
  <c r="C132" i="8"/>
  <c r="C126" i="8"/>
  <c r="C125" i="8"/>
  <c r="C119" i="8"/>
  <c r="C118" i="8"/>
  <c r="C112" i="8"/>
  <c r="C111" i="8"/>
  <c r="C105" i="8"/>
  <c r="C104" i="8"/>
  <c r="C98" i="8"/>
  <c r="C97" i="8"/>
  <c r="C91" i="8"/>
  <c r="C90" i="8"/>
  <c r="C84" i="8"/>
  <c r="C83" i="8"/>
  <c r="C77" i="8"/>
  <c r="C76" i="8"/>
  <c r="C70" i="8"/>
  <c r="C69" i="8"/>
  <c r="C68" i="8"/>
  <c r="C66" i="8"/>
  <c r="C64" i="8"/>
  <c r="C63" i="8"/>
  <c r="C62" i="8"/>
  <c r="C60" i="8"/>
  <c r="C58" i="8"/>
  <c r="C56" i="8"/>
  <c r="C55" i="8"/>
  <c r="C54" i="8"/>
  <c r="C52" i="8"/>
  <c r="C50" i="8"/>
  <c r="C49" i="8"/>
  <c r="C48" i="8"/>
  <c r="C46" i="8"/>
  <c r="C44" i="8"/>
  <c r="C42" i="8"/>
  <c r="C41" i="8"/>
  <c r="C40" i="8"/>
  <c r="C38" i="8"/>
  <c r="C36" i="8"/>
  <c r="C35" i="8"/>
  <c r="C34" i="8"/>
  <c r="C32" i="8"/>
  <c r="C30" i="8"/>
  <c r="C28" i="8"/>
  <c r="C27" i="8"/>
  <c r="C26" i="8"/>
  <c r="C24" i="8"/>
  <c r="C22" i="8"/>
  <c r="C21" i="8"/>
  <c r="C20" i="8"/>
  <c r="C18" i="8"/>
  <c r="C17" i="8"/>
  <c r="C16" i="8"/>
  <c r="C15" i="8"/>
  <c r="C14" i="8"/>
  <c r="C13" i="8"/>
  <c r="C12" i="8"/>
  <c r="C11" i="8"/>
  <c r="C10" i="8"/>
  <c r="C9" i="8"/>
  <c r="C8" i="8"/>
  <c r="AA371" i="8"/>
  <c r="AA370" i="8"/>
  <c r="AA364" i="8"/>
  <c r="AA363" i="8"/>
  <c r="AA357" i="8"/>
  <c r="AA356" i="8"/>
  <c r="AA350" i="8"/>
  <c r="AA349" i="8"/>
  <c r="AA343" i="8"/>
  <c r="AA342" i="8"/>
  <c r="AA336" i="8"/>
  <c r="AA335" i="8"/>
  <c r="AA329" i="8"/>
  <c r="AA328" i="8"/>
  <c r="AA322" i="8"/>
  <c r="AA321" i="8"/>
  <c r="AA315" i="8"/>
  <c r="AA314" i="8"/>
  <c r="AA308" i="8"/>
  <c r="AA307" i="8"/>
  <c r="AA301" i="8"/>
  <c r="AA300" i="8"/>
  <c r="AA294" i="8"/>
  <c r="AA293" i="8"/>
  <c r="AA287" i="8"/>
  <c r="AA286" i="8"/>
  <c r="AA280" i="8"/>
  <c r="AA279" i="8"/>
  <c r="AA273" i="8"/>
  <c r="AA272" i="8"/>
  <c r="AA266" i="8"/>
  <c r="AA265" i="8"/>
  <c r="AA259" i="8"/>
  <c r="AA258" i="8"/>
  <c r="AA252" i="8"/>
  <c r="AA251" i="8"/>
  <c r="AA245" i="8"/>
  <c r="AA244" i="8"/>
  <c r="AA238" i="8"/>
  <c r="AA237" i="8"/>
  <c r="AA231" i="8"/>
  <c r="AA230" i="8"/>
  <c r="AA224" i="8"/>
  <c r="AA223" i="8"/>
  <c r="AA217" i="8"/>
  <c r="AA216" i="8"/>
  <c r="AA210" i="8"/>
  <c r="AA209" i="8"/>
  <c r="AA203" i="8"/>
  <c r="AA202" i="8"/>
  <c r="AA196" i="8"/>
  <c r="AA195" i="8"/>
  <c r="AA189" i="8"/>
  <c r="AA188" i="8"/>
  <c r="AA182" i="8"/>
  <c r="AA181" i="8"/>
  <c r="AA175" i="8"/>
  <c r="AA174" i="8"/>
  <c r="AA168" i="8"/>
  <c r="AA167" i="8"/>
  <c r="AA161" i="8"/>
  <c r="AA160" i="8"/>
  <c r="AA154" i="8"/>
  <c r="AA153" i="8"/>
  <c r="AA147" i="8"/>
  <c r="AA146" i="8"/>
  <c r="AA140" i="8"/>
  <c r="AA139" i="8"/>
  <c r="AA133" i="8"/>
  <c r="AA132" i="8"/>
  <c r="AA126" i="8"/>
  <c r="AA125" i="8"/>
  <c r="AA119" i="8"/>
  <c r="AA118" i="8"/>
  <c r="AA112" i="8"/>
  <c r="AA111" i="8"/>
  <c r="AA105" i="8"/>
  <c r="AA104" i="8"/>
  <c r="AA98" i="8"/>
  <c r="AA97" i="8"/>
  <c r="AA91" i="8"/>
  <c r="AA90" i="8"/>
  <c r="AA84" i="8"/>
  <c r="AA83" i="8"/>
  <c r="AA77" i="8"/>
  <c r="AA76" i="8"/>
  <c r="AA70" i="8"/>
  <c r="AA69" i="8"/>
  <c r="AA63" i="8"/>
  <c r="AA62" i="8"/>
  <c r="AA56" i="8"/>
  <c r="AA55" i="8"/>
  <c r="AA49" i="8"/>
  <c r="AA48" i="8"/>
  <c r="AA42" i="8"/>
  <c r="AA41" i="8"/>
  <c r="AA35" i="8"/>
  <c r="AA34" i="8"/>
  <c r="AA28" i="8"/>
  <c r="AA27" i="8"/>
  <c r="AA21" i="8"/>
  <c r="AA20" i="8"/>
  <c r="AA14" i="8"/>
  <c r="AA13" i="8"/>
  <c r="K375" i="7"/>
  <c r="K376" i="7"/>
  <c r="K377" i="7"/>
  <c r="K378" i="7"/>
  <c r="W8" i="7"/>
  <c r="X8" i="7" s="1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C13" i="9"/>
  <c r="W8" i="9"/>
  <c r="AE378" i="9"/>
  <c r="AE377" i="9"/>
  <c r="AE376" i="9"/>
  <c r="AE375" i="9"/>
  <c r="W374" i="9"/>
  <c r="N374" i="9"/>
  <c r="I374" i="9"/>
  <c r="K374" i="9" s="1"/>
  <c r="W373" i="9"/>
  <c r="N373" i="9"/>
  <c r="K373" i="9"/>
  <c r="J373" i="9"/>
  <c r="M373" i="9" s="1"/>
  <c r="P373" i="9" s="1"/>
  <c r="I373" i="9"/>
  <c r="W372" i="9"/>
  <c r="N372" i="9"/>
  <c r="I372" i="9"/>
  <c r="K372" i="9" s="1"/>
  <c r="W371" i="9"/>
  <c r="N371" i="9"/>
  <c r="K371" i="9"/>
  <c r="J371" i="9"/>
  <c r="M371" i="9" s="1"/>
  <c r="P371" i="9" s="1"/>
  <c r="I371" i="9"/>
  <c r="W370" i="9"/>
  <c r="N370" i="9"/>
  <c r="I370" i="9"/>
  <c r="K370" i="9" s="1"/>
  <c r="W369" i="9"/>
  <c r="N369" i="9"/>
  <c r="K369" i="9"/>
  <c r="J369" i="9"/>
  <c r="M369" i="9" s="1"/>
  <c r="P369" i="9" s="1"/>
  <c r="I369" i="9"/>
  <c r="W368" i="9"/>
  <c r="N368" i="9"/>
  <c r="I368" i="9"/>
  <c r="W367" i="9"/>
  <c r="N367" i="9"/>
  <c r="J367" i="9"/>
  <c r="M367" i="9" s="1"/>
  <c r="P367" i="9" s="1"/>
  <c r="I367" i="9"/>
  <c r="K367" i="9" s="1"/>
  <c r="W366" i="9"/>
  <c r="N366" i="9"/>
  <c r="I366" i="9"/>
  <c r="W365" i="9"/>
  <c r="N365" i="9"/>
  <c r="K365" i="9"/>
  <c r="I365" i="9"/>
  <c r="J365" i="9" s="1"/>
  <c r="M365" i="9" s="1"/>
  <c r="P365" i="9" s="1"/>
  <c r="W364" i="9"/>
  <c r="N364" i="9"/>
  <c r="I364" i="9"/>
  <c r="W363" i="9"/>
  <c r="N363" i="9"/>
  <c r="K363" i="9"/>
  <c r="J363" i="9"/>
  <c r="M363" i="9" s="1"/>
  <c r="P363" i="9" s="1"/>
  <c r="I363" i="9"/>
  <c r="W362" i="9"/>
  <c r="N362" i="9"/>
  <c r="I362" i="9"/>
  <c r="W361" i="9"/>
  <c r="N361" i="9"/>
  <c r="I361" i="9"/>
  <c r="W360" i="9"/>
  <c r="N360" i="9"/>
  <c r="I360" i="9"/>
  <c r="W359" i="9"/>
  <c r="N359" i="9"/>
  <c r="J359" i="9"/>
  <c r="M359" i="9" s="1"/>
  <c r="P359" i="9" s="1"/>
  <c r="I359" i="9"/>
  <c r="K359" i="9" s="1"/>
  <c r="W358" i="9"/>
  <c r="N358" i="9"/>
  <c r="I358" i="9"/>
  <c r="W357" i="9"/>
  <c r="N357" i="9"/>
  <c r="K357" i="9"/>
  <c r="J357" i="9"/>
  <c r="M357" i="9" s="1"/>
  <c r="P357" i="9" s="1"/>
  <c r="I357" i="9"/>
  <c r="W356" i="9"/>
  <c r="N356" i="9"/>
  <c r="I356" i="9"/>
  <c r="W355" i="9"/>
  <c r="N355" i="9"/>
  <c r="K355" i="9"/>
  <c r="I355" i="9"/>
  <c r="J355" i="9" s="1"/>
  <c r="M355" i="9" s="1"/>
  <c r="P355" i="9" s="1"/>
  <c r="W354" i="9"/>
  <c r="N354" i="9"/>
  <c r="I354" i="9"/>
  <c r="W353" i="9"/>
  <c r="N353" i="9"/>
  <c r="K353" i="9"/>
  <c r="J353" i="9"/>
  <c r="M353" i="9" s="1"/>
  <c r="P353" i="9" s="1"/>
  <c r="I353" i="9"/>
  <c r="W352" i="9"/>
  <c r="N352" i="9"/>
  <c r="J352" i="9"/>
  <c r="M352" i="9" s="1"/>
  <c r="P352" i="9" s="1"/>
  <c r="I352" i="9"/>
  <c r="K352" i="9" s="1"/>
  <c r="W351" i="9"/>
  <c r="N351" i="9"/>
  <c r="K351" i="9"/>
  <c r="J351" i="9"/>
  <c r="M351" i="9" s="1"/>
  <c r="P351" i="9" s="1"/>
  <c r="I351" i="9"/>
  <c r="W350" i="9"/>
  <c r="N350" i="9"/>
  <c r="J350" i="9"/>
  <c r="M350" i="9" s="1"/>
  <c r="P350" i="9" s="1"/>
  <c r="I350" i="9"/>
  <c r="K350" i="9" s="1"/>
  <c r="W349" i="9"/>
  <c r="P349" i="9"/>
  <c r="N349" i="9"/>
  <c r="K349" i="9"/>
  <c r="J349" i="9"/>
  <c r="M349" i="9" s="1"/>
  <c r="I349" i="9"/>
  <c r="W348" i="9"/>
  <c r="N348" i="9"/>
  <c r="J348" i="9"/>
  <c r="M348" i="9" s="1"/>
  <c r="P348" i="9" s="1"/>
  <c r="I348" i="9"/>
  <c r="K348" i="9" s="1"/>
  <c r="W347" i="9"/>
  <c r="P347" i="9"/>
  <c r="N347" i="9"/>
  <c r="J347" i="9"/>
  <c r="M347" i="9" s="1"/>
  <c r="I347" i="9"/>
  <c r="K347" i="9" s="1"/>
  <c r="W346" i="9"/>
  <c r="N346" i="9"/>
  <c r="J346" i="9"/>
  <c r="M346" i="9" s="1"/>
  <c r="P346" i="9" s="1"/>
  <c r="I346" i="9"/>
  <c r="K346" i="9" s="1"/>
  <c r="W345" i="9"/>
  <c r="P345" i="9"/>
  <c r="N345" i="9"/>
  <c r="K345" i="9"/>
  <c r="J345" i="9"/>
  <c r="M345" i="9" s="1"/>
  <c r="I345" i="9"/>
  <c r="W344" i="9"/>
  <c r="N344" i="9"/>
  <c r="I344" i="9"/>
  <c r="W343" i="9"/>
  <c r="N343" i="9"/>
  <c r="I343" i="9"/>
  <c r="W342" i="9"/>
  <c r="N342" i="9"/>
  <c r="J342" i="9"/>
  <c r="M342" i="9" s="1"/>
  <c r="P342" i="9" s="1"/>
  <c r="I342" i="9"/>
  <c r="K342" i="9" s="1"/>
  <c r="W341" i="9"/>
  <c r="N341" i="9"/>
  <c r="M341" i="9"/>
  <c r="P341" i="9" s="1"/>
  <c r="K341" i="9"/>
  <c r="J341" i="9"/>
  <c r="I341" i="9"/>
  <c r="W340" i="9"/>
  <c r="N340" i="9"/>
  <c r="I340" i="9"/>
  <c r="W339" i="9"/>
  <c r="N339" i="9"/>
  <c r="M339" i="9"/>
  <c r="P339" i="9" s="1"/>
  <c r="K339" i="9"/>
  <c r="I339" i="9"/>
  <c r="J339" i="9" s="1"/>
  <c r="W338" i="9"/>
  <c r="N338" i="9"/>
  <c r="M338" i="9"/>
  <c r="P338" i="9" s="1"/>
  <c r="K338" i="9"/>
  <c r="J338" i="9"/>
  <c r="I338" i="9"/>
  <c r="W337" i="9"/>
  <c r="N337" i="9"/>
  <c r="K337" i="9"/>
  <c r="I337" i="9"/>
  <c r="J337" i="9" s="1"/>
  <c r="M337" i="9" s="1"/>
  <c r="P337" i="9" s="1"/>
  <c r="W336" i="9"/>
  <c r="N336" i="9"/>
  <c r="M336" i="9"/>
  <c r="P336" i="9" s="1"/>
  <c r="K336" i="9"/>
  <c r="J336" i="9"/>
  <c r="I336" i="9"/>
  <c r="W335" i="9"/>
  <c r="N335" i="9"/>
  <c r="M335" i="9"/>
  <c r="P335" i="9" s="1"/>
  <c r="K335" i="9"/>
  <c r="I335" i="9"/>
  <c r="J335" i="9" s="1"/>
  <c r="W334" i="9"/>
  <c r="N334" i="9"/>
  <c r="M334" i="9"/>
  <c r="P334" i="9" s="1"/>
  <c r="K334" i="9"/>
  <c r="I334" i="9"/>
  <c r="J334" i="9" s="1"/>
  <c r="W333" i="9"/>
  <c r="N333" i="9"/>
  <c r="K333" i="9"/>
  <c r="I333" i="9"/>
  <c r="J333" i="9" s="1"/>
  <c r="M333" i="9" s="1"/>
  <c r="P333" i="9" s="1"/>
  <c r="W332" i="9"/>
  <c r="N332" i="9"/>
  <c r="K332" i="9"/>
  <c r="I332" i="9"/>
  <c r="J332" i="9" s="1"/>
  <c r="M332" i="9" s="1"/>
  <c r="P332" i="9" s="1"/>
  <c r="W331" i="9"/>
  <c r="N331" i="9"/>
  <c r="M331" i="9"/>
  <c r="P331" i="9" s="1"/>
  <c r="K331" i="9"/>
  <c r="I331" i="9"/>
  <c r="J331" i="9" s="1"/>
  <c r="W330" i="9"/>
  <c r="N330" i="9"/>
  <c r="M330" i="9"/>
  <c r="P330" i="9" s="1"/>
  <c r="K330" i="9"/>
  <c r="I330" i="9"/>
  <c r="J330" i="9" s="1"/>
  <c r="W329" i="9"/>
  <c r="N329" i="9"/>
  <c r="M329" i="9"/>
  <c r="P329" i="9" s="1"/>
  <c r="K329" i="9"/>
  <c r="I329" i="9"/>
  <c r="J329" i="9" s="1"/>
  <c r="W328" i="9"/>
  <c r="N328" i="9"/>
  <c r="K328" i="9"/>
  <c r="I328" i="9"/>
  <c r="J328" i="9" s="1"/>
  <c r="M328" i="9" s="1"/>
  <c r="P328" i="9" s="1"/>
  <c r="W327" i="9"/>
  <c r="N327" i="9"/>
  <c r="I327" i="9"/>
  <c r="K327" i="9" s="1"/>
  <c r="W326" i="9"/>
  <c r="N326" i="9"/>
  <c r="M326" i="9"/>
  <c r="P326" i="9" s="1"/>
  <c r="K326" i="9"/>
  <c r="I326" i="9"/>
  <c r="J326" i="9" s="1"/>
  <c r="W325" i="9"/>
  <c r="N325" i="9"/>
  <c r="I325" i="9"/>
  <c r="K325" i="9" s="1"/>
  <c r="W324" i="9"/>
  <c r="N324" i="9"/>
  <c r="M324" i="9"/>
  <c r="P324" i="9" s="1"/>
  <c r="K324" i="9"/>
  <c r="I324" i="9"/>
  <c r="J324" i="9" s="1"/>
  <c r="W323" i="9"/>
  <c r="N323" i="9"/>
  <c r="I323" i="9"/>
  <c r="W322" i="9"/>
  <c r="N322" i="9"/>
  <c r="I322" i="9"/>
  <c r="W321" i="9"/>
  <c r="N321" i="9"/>
  <c r="I321" i="9"/>
  <c r="W320" i="9"/>
  <c r="N320" i="9"/>
  <c r="I320" i="9"/>
  <c r="K320" i="9" s="1"/>
  <c r="W319" i="9"/>
  <c r="N319" i="9"/>
  <c r="I319" i="9"/>
  <c r="W318" i="9"/>
  <c r="N318" i="9"/>
  <c r="I318" i="9"/>
  <c r="K318" i="9" s="1"/>
  <c r="W317" i="9"/>
  <c r="N317" i="9"/>
  <c r="J317" i="9"/>
  <c r="M317" i="9" s="1"/>
  <c r="P317" i="9" s="1"/>
  <c r="I317" i="9"/>
  <c r="K317" i="9" s="1"/>
  <c r="W316" i="9"/>
  <c r="N316" i="9"/>
  <c r="I316" i="9"/>
  <c r="K316" i="9" s="1"/>
  <c r="W315" i="9"/>
  <c r="N315" i="9"/>
  <c r="K315" i="9"/>
  <c r="I315" i="9"/>
  <c r="J315" i="9" s="1"/>
  <c r="M315" i="9" s="1"/>
  <c r="P315" i="9" s="1"/>
  <c r="W314" i="9"/>
  <c r="N314" i="9"/>
  <c r="M314" i="9"/>
  <c r="P314" i="9" s="1"/>
  <c r="J314" i="9"/>
  <c r="I314" i="9"/>
  <c r="K314" i="9" s="1"/>
  <c r="W313" i="9"/>
  <c r="N313" i="9"/>
  <c r="K313" i="9"/>
  <c r="I313" i="9"/>
  <c r="J313" i="9" s="1"/>
  <c r="M313" i="9" s="1"/>
  <c r="P313" i="9" s="1"/>
  <c r="W312" i="9"/>
  <c r="N312" i="9"/>
  <c r="M312" i="9"/>
  <c r="P312" i="9" s="1"/>
  <c r="J312" i="9"/>
  <c r="I312" i="9"/>
  <c r="K312" i="9" s="1"/>
  <c r="W311" i="9"/>
  <c r="N311" i="9"/>
  <c r="K311" i="9"/>
  <c r="I311" i="9"/>
  <c r="J311" i="9" s="1"/>
  <c r="M311" i="9" s="1"/>
  <c r="P311" i="9" s="1"/>
  <c r="W310" i="9"/>
  <c r="N310" i="9"/>
  <c r="M310" i="9"/>
  <c r="P310" i="9" s="1"/>
  <c r="J310" i="9"/>
  <c r="I310" i="9"/>
  <c r="K310" i="9" s="1"/>
  <c r="W309" i="9"/>
  <c r="N309" i="9"/>
  <c r="K309" i="9"/>
  <c r="I309" i="9"/>
  <c r="J309" i="9" s="1"/>
  <c r="M309" i="9" s="1"/>
  <c r="P309" i="9" s="1"/>
  <c r="W308" i="9"/>
  <c r="N308" i="9"/>
  <c r="I308" i="9"/>
  <c r="K308" i="9" s="1"/>
  <c r="W307" i="9"/>
  <c r="N307" i="9"/>
  <c r="K307" i="9"/>
  <c r="I307" i="9"/>
  <c r="J307" i="9" s="1"/>
  <c r="M307" i="9" s="1"/>
  <c r="P307" i="9" s="1"/>
  <c r="W306" i="9"/>
  <c r="N306" i="9"/>
  <c r="I306" i="9"/>
  <c r="K306" i="9" s="1"/>
  <c r="W305" i="9"/>
  <c r="N305" i="9"/>
  <c r="K305" i="9"/>
  <c r="I305" i="9"/>
  <c r="J305" i="9" s="1"/>
  <c r="M305" i="9" s="1"/>
  <c r="P305" i="9" s="1"/>
  <c r="W304" i="9"/>
  <c r="N304" i="9"/>
  <c r="I304" i="9"/>
  <c r="K304" i="9" s="1"/>
  <c r="W303" i="9"/>
  <c r="N303" i="9"/>
  <c r="I303" i="9"/>
  <c r="W302" i="9"/>
  <c r="N302" i="9"/>
  <c r="I302" i="9"/>
  <c r="K302" i="9" s="1"/>
  <c r="W301" i="9"/>
  <c r="N301" i="9"/>
  <c r="M301" i="9"/>
  <c r="P301" i="9" s="1"/>
  <c r="I301" i="9"/>
  <c r="J301" i="9" s="1"/>
  <c r="W300" i="9"/>
  <c r="N300" i="9"/>
  <c r="I300" i="9"/>
  <c r="W299" i="9"/>
  <c r="N299" i="9"/>
  <c r="K299" i="9"/>
  <c r="I299" i="9"/>
  <c r="J299" i="9" s="1"/>
  <c r="M299" i="9" s="1"/>
  <c r="P299" i="9" s="1"/>
  <c r="W298" i="9"/>
  <c r="N298" i="9"/>
  <c r="I298" i="9"/>
  <c r="W297" i="9"/>
  <c r="N297" i="9"/>
  <c r="I297" i="9"/>
  <c r="W296" i="9"/>
  <c r="N296" i="9"/>
  <c r="I296" i="9"/>
  <c r="W295" i="9"/>
  <c r="N295" i="9"/>
  <c r="M295" i="9"/>
  <c r="P295" i="9" s="1"/>
  <c r="I295" i="9"/>
  <c r="J295" i="9" s="1"/>
  <c r="W294" i="9"/>
  <c r="P294" i="9"/>
  <c r="N294" i="9"/>
  <c r="J294" i="9"/>
  <c r="M294" i="9" s="1"/>
  <c r="I294" i="9"/>
  <c r="K294" i="9" s="1"/>
  <c r="W293" i="9"/>
  <c r="N293" i="9"/>
  <c r="I293" i="9"/>
  <c r="W292" i="9"/>
  <c r="N292" i="9"/>
  <c r="K292" i="9"/>
  <c r="J292" i="9"/>
  <c r="M292" i="9" s="1"/>
  <c r="P292" i="9" s="1"/>
  <c r="I292" i="9"/>
  <c r="W291" i="9"/>
  <c r="N291" i="9"/>
  <c r="K291" i="9"/>
  <c r="J291" i="9"/>
  <c r="M291" i="9" s="1"/>
  <c r="P291" i="9" s="1"/>
  <c r="I291" i="9"/>
  <c r="W290" i="9"/>
  <c r="P290" i="9"/>
  <c r="N290" i="9"/>
  <c r="K290" i="9"/>
  <c r="J290" i="9"/>
  <c r="M290" i="9" s="1"/>
  <c r="I290" i="9"/>
  <c r="W289" i="9"/>
  <c r="N289" i="9"/>
  <c r="K289" i="9"/>
  <c r="J289" i="9"/>
  <c r="M289" i="9" s="1"/>
  <c r="P289" i="9" s="1"/>
  <c r="I289" i="9"/>
  <c r="W288" i="9"/>
  <c r="P288" i="9"/>
  <c r="N288" i="9"/>
  <c r="K288" i="9"/>
  <c r="J288" i="9"/>
  <c r="M288" i="9" s="1"/>
  <c r="I288" i="9"/>
  <c r="W287" i="9"/>
  <c r="N287" i="9"/>
  <c r="K287" i="9"/>
  <c r="J287" i="9"/>
  <c r="M287" i="9" s="1"/>
  <c r="P287" i="9" s="1"/>
  <c r="I287" i="9"/>
  <c r="W286" i="9"/>
  <c r="N286" i="9"/>
  <c r="K286" i="9"/>
  <c r="J286" i="9"/>
  <c r="M286" i="9" s="1"/>
  <c r="P286" i="9" s="1"/>
  <c r="I286" i="9"/>
  <c r="W285" i="9"/>
  <c r="N285" i="9"/>
  <c r="K285" i="9"/>
  <c r="J285" i="9"/>
  <c r="M285" i="9" s="1"/>
  <c r="P285" i="9" s="1"/>
  <c r="I285" i="9"/>
  <c r="W284" i="9"/>
  <c r="N284" i="9"/>
  <c r="K284" i="9"/>
  <c r="J284" i="9"/>
  <c r="M284" i="9" s="1"/>
  <c r="P284" i="9" s="1"/>
  <c r="I284" i="9"/>
  <c r="W283" i="9"/>
  <c r="N283" i="9"/>
  <c r="K283" i="9"/>
  <c r="J283" i="9"/>
  <c r="M283" i="9" s="1"/>
  <c r="P283" i="9" s="1"/>
  <c r="I283" i="9"/>
  <c r="W282" i="9"/>
  <c r="P282" i="9"/>
  <c r="N282" i="9"/>
  <c r="K282" i="9"/>
  <c r="J282" i="9"/>
  <c r="M282" i="9" s="1"/>
  <c r="I282" i="9"/>
  <c r="W281" i="9"/>
  <c r="N281" i="9"/>
  <c r="K281" i="9"/>
  <c r="J281" i="9"/>
  <c r="M281" i="9" s="1"/>
  <c r="P281" i="9" s="1"/>
  <c r="I281" i="9"/>
  <c r="W280" i="9"/>
  <c r="N280" i="9"/>
  <c r="K280" i="9"/>
  <c r="I280" i="9"/>
  <c r="J280" i="9" s="1"/>
  <c r="M280" i="9" s="1"/>
  <c r="P280" i="9" s="1"/>
  <c r="W279" i="9"/>
  <c r="N279" i="9"/>
  <c r="K279" i="9"/>
  <c r="J279" i="9"/>
  <c r="M279" i="9" s="1"/>
  <c r="P279" i="9" s="1"/>
  <c r="I279" i="9"/>
  <c r="W278" i="9"/>
  <c r="P278" i="9"/>
  <c r="N278" i="9"/>
  <c r="K278" i="9"/>
  <c r="I278" i="9"/>
  <c r="J278" i="9" s="1"/>
  <c r="M278" i="9" s="1"/>
  <c r="W277" i="9"/>
  <c r="N277" i="9"/>
  <c r="K277" i="9"/>
  <c r="J277" i="9"/>
  <c r="M277" i="9" s="1"/>
  <c r="P277" i="9" s="1"/>
  <c r="I277" i="9"/>
  <c r="W276" i="9"/>
  <c r="N276" i="9"/>
  <c r="K276" i="9"/>
  <c r="I276" i="9"/>
  <c r="J276" i="9" s="1"/>
  <c r="M276" i="9" s="1"/>
  <c r="P276" i="9" s="1"/>
  <c r="W275" i="9"/>
  <c r="N275" i="9"/>
  <c r="K275" i="9"/>
  <c r="J275" i="9"/>
  <c r="M275" i="9" s="1"/>
  <c r="P275" i="9" s="1"/>
  <c r="I275" i="9"/>
  <c r="W274" i="9"/>
  <c r="P274" i="9"/>
  <c r="N274" i="9"/>
  <c r="K274" i="9"/>
  <c r="I274" i="9"/>
  <c r="J274" i="9" s="1"/>
  <c r="M274" i="9" s="1"/>
  <c r="W273" i="9"/>
  <c r="N273" i="9"/>
  <c r="K273" i="9"/>
  <c r="J273" i="9"/>
  <c r="M273" i="9" s="1"/>
  <c r="P273" i="9" s="1"/>
  <c r="I273" i="9"/>
  <c r="W272" i="9"/>
  <c r="N272" i="9"/>
  <c r="I272" i="9"/>
  <c r="W271" i="9"/>
  <c r="N271" i="9"/>
  <c r="K271" i="9"/>
  <c r="J271" i="9"/>
  <c r="M271" i="9" s="1"/>
  <c r="P271" i="9" s="1"/>
  <c r="I271" i="9"/>
  <c r="W270" i="9"/>
  <c r="N270" i="9"/>
  <c r="I270" i="9"/>
  <c r="W269" i="9"/>
  <c r="N269" i="9"/>
  <c r="K269" i="9"/>
  <c r="J269" i="9"/>
  <c r="M269" i="9" s="1"/>
  <c r="P269" i="9" s="1"/>
  <c r="I269" i="9"/>
  <c r="W268" i="9"/>
  <c r="N268" i="9"/>
  <c r="I268" i="9"/>
  <c r="W267" i="9"/>
  <c r="N267" i="9"/>
  <c r="J267" i="9"/>
  <c r="M267" i="9" s="1"/>
  <c r="P267" i="9" s="1"/>
  <c r="I267" i="9"/>
  <c r="K267" i="9" s="1"/>
  <c r="W266" i="9"/>
  <c r="N266" i="9"/>
  <c r="I266" i="9"/>
  <c r="W265" i="9"/>
  <c r="N265" i="9"/>
  <c r="J265" i="9"/>
  <c r="M265" i="9" s="1"/>
  <c r="P265" i="9" s="1"/>
  <c r="I265" i="9"/>
  <c r="K265" i="9" s="1"/>
  <c r="W264" i="9"/>
  <c r="N264" i="9"/>
  <c r="I264" i="9"/>
  <c r="W263" i="9"/>
  <c r="N263" i="9"/>
  <c r="J263" i="9"/>
  <c r="M263" i="9" s="1"/>
  <c r="P263" i="9" s="1"/>
  <c r="I263" i="9"/>
  <c r="K263" i="9" s="1"/>
  <c r="W262" i="9"/>
  <c r="N262" i="9"/>
  <c r="K262" i="9"/>
  <c r="J262" i="9"/>
  <c r="M262" i="9" s="1"/>
  <c r="P262" i="9" s="1"/>
  <c r="I262" i="9"/>
  <c r="W261" i="9"/>
  <c r="N261" i="9"/>
  <c r="K261" i="9"/>
  <c r="J261" i="9"/>
  <c r="M261" i="9" s="1"/>
  <c r="P261" i="9" s="1"/>
  <c r="I261" i="9"/>
  <c r="W260" i="9"/>
  <c r="N260" i="9"/>
  <c r="K260" i="9"/>
  <c r="J260" i="9"/>
  <c r="M260" i="9" s="1"/>
  <c r="P260" i="9" s="1"/>
  <c r="I260" i="9"/>
  <c r="W259" i="9"/>
  <c r="P259" i="9"/>
  <c r="N259" i="9"/>
  <c r="K259" i="9"/>
  <c r="J259" i="9"/>
  <c r="M259" i="9" s="1"/>
  <c r="I259" i="9"/>
  <c r="W258" i="9"/>
  <c r="N258" i="9"/>
  <c r="K258" i="9"/>
  <c r="J258" i="9"/>
  <c r="M258" i="9" s="1"/>
  <c r="P258" i="9" s="1"/>
  <c r="I258" i="9"/>
  <c r="W257" i="9"/>
  <c r="P257" i="9"/>
  <c r="N257" i="9"/>
  <c r="K257" i="9"/>
  <c r="J257" i="9"/>
  <c r="M257" i="9" s="1"/>
  <c r="I257" i="9"/>
  <c r="W256" i="9"/>
  <c r="N256" i="9"/>
  <c r="K256" i="9"/>
  <c r="J256" i="9"/>
  <c r="M256" i="9" s="1"/>
  <c r="P256" i="9" s="1"/>
  <c r="I256" i="9"/>
  <c r="W255" i="9"/>
  <c r="P255" i="9"/>
  <c r="N255" i="9"/>
  <c r="K255" i="9"/>
  <c r="J255" i="9"/>
  <c r="M255" i="9" s="1"/>
  <c r="I255" i="9"/>
  <c r="W254" i="9"/>
  <c r="N254" i="9"/>
  <c r="K254" i="9"/>
  <c r="J254" i="9"/>
  <c r="M254" i="9" s="1"/>
  <c r="P254" i="9" s="1"/>
  <c r="I254" i="9"/>
  <c r="W253" i="9"/>
  <c r="N253" i="9"/>
  <c r="K253" i="9"/>
  <c r="J253" i="9"/>
  <c r="M253" i="9" s="1"/>
  <c r="P253" i="9" s="1"/>
  <c r="I253" i="9"/>
  <c r="W252" i="9"/>
  <c r="N252" i="9"/>
  <c r="K252" i="9"/>
  <c r="J252" i="9"/>
  <c r="M252" i="9" s="1"/>
  <c r="P252" i="9" s="1"/>
  <c r="I252" i="9"/>
  <c r="W251" i="9"/>
  <c r="P251" i="9"/>
  <c r="N251" i="9"/>
  <c r="K251" i="9"/>
  <c r="J251" i="9"/>
  <c r="M251" i="9" s="1"/>
  <c r="I251" i="9"/>
  <c r="W250" i="9"/>
  <c r="N250" i="9"/>
  <c r="K250" i="9"/>
  <c r="J250" i="9"/>
  <c r="M250" i="9" s="1"/>
  <c r="P250" i="9" s="1"/>
  <c r="I250" i="9"/>
  <c r="W249" i="9"/>
  <c r="N249" i="9"/>
  <c r="K249" i="9"/>
  <c r="I249" i="9"/>
  <c r="J249" i="9" s="1"/>
  <c r="M249" i="9" s="1"/>
  <c r="P249" i="9" s="1"/>
  <c r="W248" i="9"/>
  <c r="N248" i="9"/>
  <c r="K248" i="9"/>
  <c r="J248" i="9"/>
  <c r="M248" i="9" s="1"/>
  <c r="P248" i="9" s="1"/>
  <c r="I248" i="9"/>
  <c r="W247" i="9"/>
  <c r="N247" i="9"/>
  <c r="K247" i="9"/>
  <c r="I247" i="9"/>
  <c r="J247" i="9" s="1"/>
  <c r="M247" i="9" s="1"/>
  <c r="P247" i="9" s="1"/>
  <c r="W246" i="9"/>
  <c r="N246" i="9"/>
  <c r="I246" i="9"/>
  <c r="W245" i="9"/>
  <c r="N245" i="9"/>
  <c r="K245" i="9"/>
  <c r="I245" i="9"/>
  <c r="J245" i="9" s="1"/>
  <c r="M245" i="9" s="1"/>
  <c r="P245" i="9" s="1"/>
  <c r="W244" i="9"/>
  <c r="N244" i="9"/>
  <c r="K244" i="9"/>
  <c r="J244" i="9"/>
  <c r="M244" i="9" s="1"/>
  <c r="P244" i="9" s="1"/>
  <c r="I244" i="9"/>
  <c r="W243" i="9"/>
  <c r="N243" i="9"/>
  <c r="J243" i="9"/>
  <c r="M243" i="9" s="1"/>
  <c r="P243" i="9" s="1"/>
  <c r="I243" i="9"/>
  <c r="K243" i="9" s="1"/>
  <c r="W242" i="9"/>
  <c r="N242" i="9"/>
  <c r="M242" i="9"/>
  <c r="P242" i="9" s="1"/>
  <c r="K242" i="9"/>
  <c r="I242" i="9"/>
  <c r="J242" i="9" s="1"/>
  <c r="W241" i="9"/>
  <c r="N241" i="9"/>
  <c r="M241" i="9"/>
  <c r="P241" i="9" s="1"/>
  <c r="K241" i="9"/>
  <c r="I241" i="9"/>
  <c r="J241" i="9" s="1"/>
  <c r="W240" i="9"/>
  <c r="N240" i="9"/>
  <c r="K240" i="9"/>
  <c r="I240" i="9"/>
  <c r="J240" i="9" s="1"/>
  <c r="M240" i="9" s="1"/>
  <c r="P240" i="9" s="1"/>
  <c r="W239" i="9"/>
  <c r="N239" i="9"/>
  <c r="K239" i="9"/>
  <c r="I239" i="9"/>
  <c r="J239" i="9" s="1"/>
  <c r="M239" i="9" s="1"/>
  <c r="P239" i="9" s="1"/>
  <c r="W238" i="9"/>
  <c r="N238" i="9"/>
  <c r="M238" i="9"/>
  <c r="P238" i="9" s="1"/>
  <c r="K238" i="9"/>
  <c r="I238" i="9"/>
  <c r="J238" i="9" s="1"/>
  <c r="W237" i="9"/>
  <c r="N237" i="9"/>
  <c r="M237" i="9"/>
  <c r="P237" i="9" s="1"/>
  <c r="K237" i="9"/>
  <c r="I237" i="9"/>
  <c r="J237" i="9" s="1"/>
  <c r="W236" i="9"/>
  <c r="N236" i="9"/>
  <c r="K236" i="9"/>
  <c r="I236" i="9"/>
  <c r="J236" i="9" s="1"/>
  <c r="M236" i="9" s="1"/>
  <c r="P236" i="9" s="1"/>
  <c r="W235" i="9"/>
  <c r="N235" i="9"/>
  <c r="K235" i="9"/>
  <c r="I235" i="9"/>
  <c r="J235" i="9" s="1"/>
  <c r="M235" i="9" s="1"/>
  <c r="P235" i="9" s="1"/>
  <c r="W234" i="9"/>
  <c r="N234" i="9"/>
  <c r="M234" i="9"/>
  <c r="P234" i="9" s="1"/>
  <c r="K234" i="9"/>
  <c r="I234" i="9"/>
  <c r="J234" i="9" s="1"/>
  <c r="W233" i="9"/>
  <c r="N233" i="9"/>
  <c r="M233" i="9"/>
  <c r="P233" i="9" s="1"/>
  <c r="K233" i="9"/>
  <c r="I233" i="9"/>
  <c r="J233" i="9" s="1"/>
  <c r="W232" i="9"/>
  <c r="N232" i="9"/>
  <c r="I232" i="9"/>
  <c r="W231" i="9"/>
  <c r="N231" i="9"/>
  <c r="I231" i="9"/>
  <c r="W230" i="9"/>
  <c r="N230" i="9"/>
  <c r="I230" i="9"/>
  <c r="W229" i="9"/>
  <c r="N229" i="9"/>
  <c r="I229" i="9"/>
  <c r="W228" i="9"/>
  <c r="N228" i="9"/>
  <c r="I228" i="9"/>
  <c r="W227" i="9"/>
  <c r="N227" i="9"/>
  <c r="I227" i="9"/>
  <c r="W226" i="9"/>
  <c r="N226" i="9"/>
  <c r="I226" i="9"/>
  <c r="W225" i="9"/>
  <c r="N225" i="9"/>
  <c r="I225" i="9"/>
  <c r="W224" i="9"/>
  <c r="N224" i="9"/>
  <c r="I224" i="9"/>
  <c r="W223" i="9"/>
  <c r="N223" i="9"/>
  <c r="I223" i="9"/>
  <c r="W222" i="9"/>
  <c r="N222" i="9"/>
  <c r="I222" i="9"/>
  <c r="W221" i="9"/>
  <c r="N221" i="9"/>
  <c r="I221" i="9"/>
  <c r="W220" i="9"/>
  <c r="N220" i="9"/>
  <c r="I220" i="9"/>
  <c r="W219" i="9"/>
  <c r="N219" i="9"/>
  <c r="I219" i="9"/>
  <c r="W218" i="9"/>
  <c r="N218" i="9"/>
  <c r="I218" i="9"/>
  <c r="W217" i="9"/>
  <c r="N217" i="9"/>
  <c r="I217" i="9"/>
  <c r="W216" i="9"/>
  <c r="N216" i="9"/>
  <c r="I216" i="9"/>
  <c r="W215" i="9"/>
  <c r="N215" i="9"/>
  <c r="I215" i="9"/>
  <c r="W214" i="9"/>
  <c r="N214" i="9"/>
  <c r="K214" i="9"/>
  <c r="J214" i="9"/>
  <c r="M214" i="9" s="1"/>
  <c r="P214" i="9" s="1"/>
  <c r="I214" i="9"/>
  <c r="W213" i="9"/>
  <c r="N213" i="9"/>
  <c r="K213" i="9"/>
  <c r="J213" i="9"/>
  <c r="M213" i="9" s="1"/>
  <c r="P213" i="9" s="1"/>
  <c r="I213" i="9"/>
  <c r="W212" i="9"/>
  <c r="N212" i="9"/>
  <c r="K212" i="9"/>
  <c r="J212" i="9"/>
  <c r="M212" i="9" s="1"/>
  <c r="P212" i="9" s="1"/>
  <c r="I212" i="9"/>
  <c r="W211" i="9"/>
  <c r="P211" i="9"/>
  <c r="N211" i="9"/>
  <c r="K211" i="9"/>
  <c r="J211" i="9"/>
  <c r="M211" i="9" s="1"/>
  <c r="I211" i="9"/>
  <c r="W210" i="9"/>
  <c r="N210" i="9"/>
  <c r="K210" i="9"/>
  <c r="J210" i="9"/>
  <c r="M210" i="9" s="1"/>
  <c r="P210" i="9" s="1"/>
  <c r="I210" i="9"/>
  <c r="W209" i="9"/>
  <c r="N209" i="9"/>
  <c r="K209" i="9"/>
  <c r="J209" i="9"/>
  <c r="M209" i="9" s="1"/>
  <c r="P209" i="9" s="1"/>
  <c r="I209" i="9"/>
  <c r="W208" i="9"/>
  <c r="N208" i="9"/>
  <c r="K208" i="9"/>
  <c r="J208" i="9"/>
  <c r="M208" i="9" s="1"/>
  <c r="P208" i="9" s="1"/>
  <c r="I208" i="9"/>
  <c r="W207" i="9"/>
  <c r="P207" i="9"/>
  <c r="N207" i="9"/>
  <c r="K207" i="9"/>
  <c r="J207" i="9"/>
  <c r="M207" i="9" s="1"/>
  <c r="I207" i="9"/>
  <c r="W206" i="9"/>
  <c r="N206" i="9"/>
  <c r="K206" i="9"/>
  <c r="J206" i="9"/>
  <c r="M206" i="9" s="1"/>
  <c r="P206" i="9" s="1"/>
  <c r="I206" i="9"/>
  <c r="W205" i="9"/>
  <c r="N205" i="9"/>
  <c r="K205" i="9"/>
  <c r="J205" i="9"/>
  <c r="M205" i="9" s="1"/>
  <c r="P205" i="9" s="1"/>
  <c r="I205" i="9"/>
  <c r="W204" i="9"/>
  <c r="N204" i="9"/>
  <c r="K204" i="9"/>
  <c r="J204" i="9"/>
  <c r="M204" i="9" s="1"/>
  <c r="P204" i="9" s="1"/>
  <c r="I204" i="9"/>
  <c r="W203" i="9"/>
  <c r="P203" i="9"/>
  <c r="N203" i="9"/>
  <c r="K203" i="9"/>
  <c r="J203" i="9"/>
  <c r="M203" i="9" s="1"/>
  <c r="I203" i="9"/>
  <c r="W202" i="9"/>
  <c r="N202" i="9"/>
  <c r="K202" i="9"/>
  <c r="J202" i="9"/>
  <c r="M202" i="9" s="1"/>
  <c r="P202" i="9" s="1"/>
  <c r="I202" i="9"/>
  <c r="W201" i="9"/>
  <c r="P201" i="9"/>
  <c r="N201" i="9"/>
  <c r="K201" i="9"/>
  <c r="J201" i="9"/>
  <c r="M201" i="9" s="1"/>
  <c r="I201" i="9"/>
  <c r="W200" i="9"/>
  <c r="N200" i="9"/>
  <c r="M200" i="9"/>
  <c r="P200" i="9" s="1"/>
  <c r="K200" i="9"/>
  <c r="J200" i="9"/>
  <c r="I200" i="9"/>
  <c r="W199" i="9"/>
  <c r="N199" i="9"/>
  <c r="M199" i="9"/>
  <c r="P199" i="9" s="1"/>
  <c r="K199" i="9"/>
  <c r="J199" i="9"/>
  <c r="I199" i="9"/>
  <c r="W198" i="9"/>
  <c r="N198" i="9"/>
  <c r="M198" i="9"/>
  <c r="P198" i="9" s="1"/>
  <c r="K198" i="9"/>
  <c r="J198" i="9"/>
  <c r="I198" i="9"/>
  <c r="W197" i="9"/>
  <c r="N197" i="9"/>
  <c r="M197" i="9"/>
  <c r="P197" i="9" s="1"/>
  <c r="K197" i="9"/>
  <c r="J197" i="9"/>
  <c r="I197" i="9"/>
  <c r="AE196" i="9"/>
  <c r="W196" i="9"/>
  <c r="N196" i="9"/>
  <c r="M196" i="9"/>
  <c r="P196" i="9" s="1"/>
  <c r="I196" i="9"/>
  <c r="J196" i="9" s="1"/>
  <c r="AD195" i="9"/>
  <c r="W195" i="9"/>
  <c r="N195" i="9"/>
  <c r="I195" i="9"/>
  <c r="AE194" i="9"/>
  <c r="AF194" i="9" s="1"/>
  <c r="AD194" i="9"/>
  <c r="W194" i="9"/>
  <c r="N194" i="9"/>
  <c r="I194" i="9"/>
  <c r="K194" i="9" s="1"/>
  <c r="AE193" i="9"/>
  <c r="AD193" i="9"/>
  <c r="AF193" i="9" s="1"/>
  <c r="W193" i="9"/>
  <c r="N193" i="9"/>
  <c r="K193" i="9"/>
  <c r="I193" i="9"/>
  <c r="J193" i="9" s="1"/>
  <c r="M193" i="9" s="1"/>
  <c r="P193" i="9" s="1"/>
  <c r="AF192" i="9"/>
  <c r="AE192" i="9"/>
  <c r="AD192" i="9"/>
  <c r="W192" i="9"/>
  <c r="N192" i="9"/>
  <c r="K192" i="9"/>
  <c r="J192" i="9"/>
  <c r="M192" i="9" s="1"/>
  <c r="P192" i="9" s="1"/>
  <c r="I192" i="9"/>
  <c r="AF191" i="9"/>
  <c r="AE191" i="9"/>
  <c r="AD191" i="9"/>
  <c r="W191" i="9"/>
  <c r="N191" i="9"/>
  <c r="J191" i="9"/>
  <c r="M191" i="9" s="1"/>
  <c r="P191" i="9" s="1"/>
  <c r="I191" i="9"/>
  <c r="K191" i="9" s="1"/>
  <c r="W190" i="9"/>
  <c r="N190" i="9"/>
  <c r="K190" i="9"/>
  <c r="J190" i="9"/>
  <c r="M190" i="9" s="1"/>
  <c r="P190" i="9" s="1"/>
  <c r="I190" i="9"/>
  <c r="W189" i="9"/>
  <c r="N189" i="9"/>
  <c r="K189" i="9"/>
  <c r="J189" i="9"/>
  <c r="M189" i="9" s="1"/>
  <c r="P189" i="9" s="1"/>
  <c r="I189" i="9"/>
  <c r="W188" i="9"/>
  <c r="N188" i="9"/>
  <c r="K188" i="9"/>
  <c r="J188" i="9"/>
  <c r="M188" i="9" s="1"/>
  <c r="P188" i="9" s="1"/>
  <c r="I188" i="9"/>
  <c r="W187" i="9"/>
  <c r="P187" i="9"/>
  <c r="N187" i="9"/>
  <c r="K187" i="9"/>
  <c r="J187" i="9"/>
  <c r="M187" i="9" s="1"/>
  <c r="I187" i="9"/>
  <c r="W186" i="9"/>
  <c r="N186" i="9"/>
  <c r="K186" i="9"/>
  <c r="J186" i="9"/>
  <c r="M186" i="9" s="1"/>
  <c r="P186" i="9" s="1"/>
  <c r="I186" i="9"/>
  <c r="W185" i="9"/>
  <c r="N185" i="9"/>
  <c r="K185" i="9"/>
  <c r="J185" i="9"/>
  <c r="M185" i="9" s="1"/>
  <c r="P185" i="9" s="1"/>
  <c r="I185" i="9"/>
  <c r="W184" i="9"/>
  <c r="N184" i="9"/>
  <c r="K184" i="9"/>
  <c r="J184" i="9"/>
  <c r="M184" i="9" s="1"/>
  <c r="P184" i="9" s="1"/>
  <c r="I184" i="9"/>
  <c r="W183" i="9"/>
  <c r="N183" i="9"/>
  <c r="K183" i="9"/>
  <c r="I183" i="9"/>
  <c r="J183" i="9" s="1"/>
  <c r="M183" i="9" s="1"/>
  <c r="P183" i="9" s="1"/>
  <c r="W182" i="9"/>
  <c r="N182" i="9"/>
  <c r="K182" i="9"/>
  <c r="J182" i="9"/>
  <c r="M182" i="9" s="1"/>
  <c r="P182" i="9" s="1"/>
  <c r="I182" i="9"/>
  <c r="W181" i="9"/>
  <c r="N181" i="9"/>
  <c r="K181" i="9"/>
  <c r="I181" i="9"/>
  <c r="J181" i="9" s="1"/>
  <c r="M181" i="9" s="1"/>
  <c r="P181" i="9" s="1"/>
  <c r="W180" i="9"/>
  <c r="N180" i="9"/>
  <c r="K180" i="9"/>
  <c r="I180" i="9"/>
  <c r="J180" i="9" s="1"/>
  <c r="M180" i="9" s="1"/>
  <c r="P180" i="9" s="1"/>
  <c r="W179" i="9"/>
  <c r="N179" i="9"/>
  <c r="K179" i="9"/>
  <c r="I179" i="9"/>
  <c r="J179" i="9" s="1"/>
  <c r="M179" i="9" s="1"/>
  <c r="P179" i="9" s="1"/>
  <c r="W178" i="9"/>
  <c r="N178" i="9"/>
  <c r="K178" i="9"/>
  <c r="J178" i="9"/>
  <c r="M178" i="9" s="1"/>
  <c r="P178" i="9" s="1"/>
  <c r="I178" i="9"/>
  <c r="W177" i="9"/>
  <c r="P177" i="9"/>
  <c r="N177" i="9"/>
  <c r="K177" i="9"/>
  <c r="J177" i="9"/>
  <c r="M177" i="9" s="1"/>
  <c r="I177" i="9"/>
  <c r="W176" i="9"/>
  <c r="P176" i="9"/>
  <c r="N176" i="9"/>
  <c r="M176" i="9"/>
  <c r="K176" i="9"/>
  <c r="J176" i="9"/>
  <c r="I176" i="9"/>
  <c r="W175" i="9"/>
  <c r="N175" i="9"/>
  <c r="K175" i="9"/>
  <c r="J175" i="9"/>
  <c r="M175" i="9" s="1"/>
  <c r="P175" i="9" s="1"/>
  <c r="I175" i="9"/>
  <c r="W174" i="9"/>
  <c r="P174" i="9"/>
  <c r="N174" i="9"/>
  <c r="M174" i="9"/>
  <c r="K174" i="9"/>
  <c r="J174" i="9"/>
  <c r="I174" i="9"/>
  <c r="W173" i="9"/>
  <c r="N173" i="9"/>
  <c r="J173" i="9"/>
  <c r="M173" i="9" s="1"/>
  <c r="P173" i="9" s="1"/>
  <c r="I173" i="9"/>
  <c r="K173" i="9" s="1"/>
  <c r="W172" i="9"/>
  <c r="P172" i="9"/>
  <c r="N172" i="9"/>
  <c r="M172" i="9"/>
  <c r="K172" i="9"/>
  <c r="J172" i="9"/>
  <c r="I172" i="9"/>
  <c r="W171" i="9"/>
  <c r="N171" i="9"/>
  <c r="J171" i="9"/>
  <c r="M171" i="9" s="1"/>
  <c r="P171" i="9" s="1"/>
  <c r="I171" i="9"/>
  <c r="K171" i="9" s="1"/>
  <c r="W170" i="9"/>
  <c r="N170" i="9"/>
  <c r="M170" i="9"/>
  <c r="P170" i="9" s="1"/>
  <c r="K170" i="9"/>
  <c r="J170" i="9"/>
  <c r="I170" i="9"/>
  <c r="W169" i="9"/>
  <c r="N169" i="9"/>
  <c r="K169" i="9"/>
  <c r="I169" i="9"/>
  <c r="J169" i="9" s="1"/>
  <c r="M169" i="9" s="1"/>
  <c r="P169" i="9" s="1"/>
  <c r="W168" i="9"/>
  <c r="N168" i="9"/>
  <c r="K168" i="9"/>
  <c r="I168" i="9"/>
  <c r="J168" i="9" s="1"/>
  <c r="M168" i="9" s="1"/>
  <c r="P168" i="9" s="1"/>
  <c r="W167" i="9"/>
  <c r="N167" i="9"/>
  <c r="K167" i="9"/>
  <c r="I167" i="9"/>
  <c r="J167" i="9" s="1"/>
  <c r="M167" i="9" s="1"/>
  <c r="P167" i="9" s="1"/>
  <c r="W166" i="9"/>
  <c r="N166" i="9"/>
  <c r="K166" i="9"/>
  <c r="I166" i="9"/>
  <c r="J166" i="9" s="1"/>
  <c r="M166" i="9" s="1"/>
  <c r="P166" i="9" s="1"/>
  <c r="W165" i="9"/>
  <c r="N165" i="9"/>
  <c r="K165" i="9"/>
  <c r="I165" i="9"/>
  <c r="J165" i="9" s="1"/>
  <c r="M165" i="9" s="1"/>
  <c r="P165" i="9" s="1"/>
  <c r="W164" i="9"/>
  <c r="N164" i="9"/>
  <c r="K164" i="9"/>
  <c r="I164" i="9"/>
  <c r="J164" i="9" s="1"/>
  <c r="M164" i="9" s="1"/>
  <c r="P164" i="9" s="1"/>
  <c r="W163" i="9"/>
  <c r="N163" i="9"/>
  <c r="K163" i="9"/>
  <c r="I163" i="9"/>
  <c r="J163" i="9" s="1"/>
  <c r="M163" i="9" s="1"/>
  <c r="P163" i="9" s="1"/>
  <c r="W162" i="9"/>
  <c r="N162" i="9"/>
  <c r="K162" i="9"/>
  <c r="I162" i="9"/>
  <c r="J162" i="9" s="1"/>
  <c r="M162" i="9" s="1"/>
  <c r="P162" i="9" s="1"/>
  <c r="W161" i="9"/>
  <c r="N161" i="9"/>
  <c r="K161" i="9"/>
  <c r="I161" i="9"/>
  <c r="J161" i="9" s="1"/>
  <c r="M161" i="9" s="1"/>
  <c r="P161" i="9" s="1"/>
  <c r="W160" i="9"/>
  <c r="N160" i="9"/>
  <c r="K160" i="9"/>
  <c r="I160" i="9"/>
  <c r="J160" i="9" s="1"/>
  <c r="M160" i="9" s="1"/>
  <c r="P160" i="9" s="1"/>
  <c r="W159" i="9"/>
  <c r="N159" i="9"/>
  <c r="K159" i="9"/>
  <c r="I159" i="9"/>
  <c r="J159" i="9" s="1"/>
  <c r="M159" i="9" s="1"/>
  <c r="P159" i="9" s="1"/>
  <c r="W158" i="9"/>
  <c r="N158" i="9"/>
  <c r="K158" i="9"/>
  <c r="I158" i="9"/>
  <c r="J158" i="9" s="1"/>
  <c r="M158" i="9" s="1"/>
  <c r="P158" i="9" s="1"/>
  <c r="W157" i="9"/>
  <c r="N157" i="9"/>
  <c r="K157" i="9"/>
  <c r="I157" i="9"/>
  <c r="J157" i="9" s="1"/>
  <c r="M157" i="9" s="1"/>
  <c r="P157" i="9" s="1"/>
  <c r="W156" i="9"/>
  <c r="N156" i="9"/>
  <c r="K156" i="9"/>
  <c r="I156" i="9"/>
  <c r="J156" i="9" s="1"/>
  <c r="M156" i="9" s="1"/>
  <c r="P156" i="9" s="1"/>
  <c r="W155" i="9"/>
  <c r="N155" i="9"/>
  <c r="I155" i="9"/>
  <c r="W154" i="9"/>
  <c r="N154" i="9"/>
  <c r="M154" i="9"/>
  <c r="P154" i="9" s="1"/>
  <c r="K154" i="9"/>
  <c r="I154" i="9"/>
  <c r="J154" i="9" s="1"/>
  <c r="W153" i="9"/>
  <c r="N153" i="9"/>
  <c r="K153" i="9"/>
  <c r="I153" i="9"/>
  <c r="J153" i="9" s="1"/>
  <c r="M153" i="9" s="1"/>
  <c r="P153" i="9" s="1"/>
  <c r="W152" i="9"/>
  <c r="N152" i="9"/>
  <c r="M152" i="9"/>
  <c r="P152" i="9" s="1"/>
  <c r="K152" i="9"/>
  <c r="I152" i="9"/>
  <c r="J152" i="9" s="1"/>
  <c r="W151" i="9"/>
  <c r="N151" i="9"/>
  <c r="I151" i="9"/>
  <c r="W150" i="9"/>
  <c r="N150" i="9"/>
  <c r="I150" i="9"/>
  <c r="K150" i="9" s="1"/>
  <c r="W149" i="9"/>
  <c r="N149" i="9"/>
  <c r="I149" i="9"/>
  <c r="J149" i="9" s="1"/>
  <c r="M149" i="9" s="1"/>
  <c r="P149" i="9" s="1"/>
  <c r="W148" i="9"/>
  <c r="N148" i="9"/>
  <c r="I148" i="9"/>
  <c r="K148" i="9" s="1"/>
  <c r="W147" i="9"/>
  <c r="N147" i="9"/>
  <c r="K147" i="9"/>
  <c r="I147" i="9"/>
  <c r="J147" i="9" s="1"/>
  <c r="M147" i="9" s="1"/>
  <c r="P147" i="9" s="1"/>
  <c r="W146" i="9"/>
  <c r="N146" i="9"/>
  <c r="I146" i="9"/>
  <c r="K146" i="9" s="1"/>
  <c r="W145" i="9"/>
  <c r="N145" i="9"/>
  <c r="K145" i="9"/>
  <c r="I145" i="9"/>
  <c r="J145" i="9" s="1"/>
  <c r="M145" i="9" s="1"/>
  <c r="P145" i="9" s="1"/>
  <c r="W144" i="9"/>
  <c r="N144" i="9"/>
  <c r="I144" i="9"/>
  <c r="K144" i="9" s="1"/>
  <c r="W143" i="9"/>
  <c r="N143" i="9"/>
  <c r="K143" i="9"/>
  <c r="I143" i="9"/>
  <c r="J143" i="9" s="1"/>
  <c r="M143" i="9" s="1"/>
  <c r="P143" i="9" s="1"/>
  <c r="W142" i="9"/>
  <c r="N142" i="9"/>
  <c r="I142" i="9"/>
  <c r="K142" i="9" s="1"/>
  <c r="W141" i="9"/>
  <c r="N141" i="9"/>
  <c r="I141" i="9"/>
  <c r="W140" i="9"/>
  <c r="N140" i="9"/>
  <c r="K140" i="9"/>
  <c r="J140" i="9"/>
  <c r="M140" i="9" s="1"/>
  <c r="P140" i="9" s="1"/>
  <c r="I140" i="9"/>
  <c r="W139" i="9"/>
  <c r="N139" i="9"/>
  <c r="J139" i="9"/>
  <c r="M139" i="9" s="1"/>
  <c r="P139" i="9" s="1"/>
  <c r="I139" i="9"/>
  <c r="K139" i="9" s="1"/>
  <c r="W138" i="9"/>
  <c r="P138" i="9"/>
  <c r="N138" i="9"/>
  <c r="K138" i="9"/>
  <c r="J138" i="9"/>
  <c r="M138" i="9" s="1"/>
  <c r="I138" i="9"/>
  <c r="W137" i="9"/>
  <c r="N137" i="9"/>
  <c r="I137" i="9"/>
  <c r="W136" i="9"/>
  <c r="N136" i="9"/>
  <c r="K136" i="9"/>
  <c r="J136" i="9"/>
  <c r="M136" i="9" s="1"/>
  <c r="P136" i="9" s="1"/>
  <c r="I136" i="9"/>
  <c r="W135" i="9"/>
  <c r="N135" i="9"/>
  <c r="J135" i="9"/>
  <c r="M135" i="9" s="1"/>
  <c r="P135" i="9" s="1"/>
  <c r="I135" i="9"/>
  <c r="K135" i="9" s="1"/>
  <c r="W134" i="9"/>
  <c r="P134" i="9"/>
  <c r="N134" i="9"/>
  <c r="K134" i="9"/>
  <c r="J134" i="9"/>
  <c r="M134" i="9" s="1"/>
  <c r="I134" i="9"/>
  <c r="W133" i="9"/>
  <c r="N133" i="9"/>
  <c r="I133" i="9"/>
  <c r="W132" i="9"/>
  <c r="N132" i="9"/>
  <c r="K132" i="9"/>
  <c r="J132" i="9"/>
  <c r="M132" i="9" s="1"/>
  <c r="P132" i="9" s="1"/>
  <c r="I132" i="9"/>
  <c r="W131" i="9"/>
  <c r="N131" i="9"/>
  <c r="J131" i="9"/>
  <c r="M131" i="9" s="1"/>
  <c r="P131" i="9" s="1"/>
  <c r="I131" i="9"/>
  <c r="K131" i="9" s="1"/>
  <c r="W130" i="9"/>
  <c r="P130" i="9"/>
  <c r="N130" i="9"/>
  <c r="K130" i="9"/>
  <c r="J130" i="9"/>
  <c r="M130" i="9" s="1"/>
  <c r="I130" i="9"/>
  <c r="W129" i="9"/>
  <c r="N129" i="9"/>
  <c r="I129" i="9"/>
  <c r="W128" i="9"/>
  <c r="N128" i="9"/>
  <c r="K128" i="9"/>
  <c r="J128" i="9"/>
  <c r="M128" i="9" s="1"/>
  <c r="P128" i="9" s="1"/>
  <c r="I128" i="9"/>
  <c r="W127" i="9"/>
  <c r="N127" i="9"/>
  <c r="J127" i="9"/>
  <c r="M127" i="9" s="1"/>
  <c r="P127" i="9" s="1"/>
  <c r="I127" i="9"/>
  <c r="K127" i="9" s="1"/>
  <c r="W126" i="9"/>
  <c r="P126" i="9"/>
  <c r="N126" i="9"/>
  <c r="K126" i="9"/>
  <c r="J126" i="9"/>
  <c r="M126" i="9" s="1"/>
  <c r="I126" i="9"/>
  <c r="W125" i="9"/>
  <c r="N125" i="9"/>
  <c r="I125" i="9"/>
  <c r="W124" i="9"/>
  <c r="N124" i="9"/>
  <c r="J124" i="9"/>
  <c r="M124" i="9" s="1"/>
  <c r="P124" i="9" s="1"/>
  <c r="I124" i="9"/>
  <c r="K124" i="9" s="1"/>
  <c r="W123" i="9"/>
  <c r="N123" i="9"/>
  <c r="I123" i="9"/>
  <c r="K123" i="9" s="1"/>
  <c r="W122" i="9"/>
  <c r="N122" i="9"/>
  <c r="J122" i="9"/>
  <c r="M122" i="9" s="1"/>
  <c r="P122" i="9" s="1"/>
  <c r="I122" i="9"/>
  <c r="K122" i="9" s="1"/>
  <c r="W121" i="9"/>
  <c r="P121" i="9"/>
  <c r="N121" i="9"/>
  <c r="M121" i="9"/>
  <c r="J121" i="9"/>
  <c r="I121" i="9"/>
  <c r="K121" i="9" s="1"/>
  <c r="W120" i="9"/>
  <c r="N120" i="9"/>
  <c r="J120" i="9"/>
  <c r="M120" i="9" s="1"/>
  <c r="P120" i="9" s="1"/>
  <c r="I120" i="9"/>
  <c r="K120" i="9" s="1"/>
  <c r="W119" i="9"/>
  <c r="N119" i="9"/>
  <c r="M119" i="9"/>
  <c r="P119" i="9" s="1"/>
  <c r="J119" i="9"/>
  <c r="I119" i="9"/>
  <c r="K119" i="9" s="1"/>
  <c r="W118" i="9"/>
  <c r="P118" i="9"/>
  <c r="N118" i="9"/>
  <c r="J118" i="9"/>
  <c r="M118" i="9" s="1"/>
  <c r="I118" i="9"/>
  <c r="K118" i="9" s="1"/>
  <c r="W117" i="9"/>
  <c r="N117" i="9"/>
  <c r="I117" i="9"/>
  <c r="K117" i="9" s="1"/>
  <c r="W116" i="9"/>
  <c r="P116" i="9"/>
  <c r="N116" i="9"/>
  <c r="J116" i="9"/>
  <c r="M116" i="9" s="1"/>
  <c r="I116" i="9"/>
  <c r="K116" i="9" s="1"/>
  <c r="W115" i="9"/>
  <c r="N115" i="9"/>
  <c r="I115" i="9"/>
  <c r="K115" i="9" s="1"/>
  <c r="W114" i="9"/>
  <c r="P114" i="9"/>
  <c r="N114" i="9"/>
  <c r="J114" i="9"/>
  <c r="M114" i="9" s="1"/>
  <c r="I114" i="9"/>
  <c r="K114" i="9" s="1"/>
  <c r="W113" i="9"/>
  <c r="N113" i="9"/>
  <c r="I113" i="9"/>
  <c r="K113" i="9" s="1"/>
  <c r="W112" i="9"/>
  <c r="N112" i="9"/>
  <c r="M112" i="9"/>
  <c r="P112" i="9" s="1"/>
  <c r="I112" i="9"/>
  <c r="J112" i="9" s="1"/>
  <c r="W111" i="9"/>
  <c r="P111" i="9"/>
  <c r="N111" i="9"/>
  <c r="J111" i="9"/>
  <c r="M111" i="9" s="1"/>
  <c r="I111" i="9"/>
  <c r="K111" i="9" s="1"/>
  <c r="W110" i="9"/>
  <c r="N110" i="9"/>
  <c r="M110" i="9"/>
  <c r="P110" i="9" s="1"/>
  <c r="K110" i="9"/>
  <c r="J110" i="9"/>
  <c r="I110" i="9"/>
  <c r="W109" i="9"/>
  <c r="N109" i="9"/>
  <c r="K109" i="9"/>
  <c r="I109" i="9"/>
  <c r="J109" i="9" s="1"/>
  <c r="M109" i="9" s="1"/>
  <c r="P109" i="9" s="1"/>
  <c r="W108" i="9"/>
  <c r="N108" i="9"/>
  <c r="M108" i="9"/>
  <c r="P108" i="9" s="1"/>
  <c r="K108" i="9"/>
  <c r="J108" i="9"/>
  <c r="I108" i="9"/>
  <c r="W107" i="9"/>
  <c r="N107" i="9"/>
  <c r="K107" i="9"/>
  <c r="I107" i="9"/>
  <c r="J107" i="9" s="1"/>
  <c r="M107" i="9" s="1"/>
  <c r="P107" i="9" s="1"/>
  <c r="W106" i="9"/>
  <c r="N106" i="9"/>
  <c r="M106" i="9"/>
  <c r="P106" i="9" s="1"/>
  <c r="K106" i="9"/>
  <c r="J106" i="9"/>
  <c r="I106" i="9"/>
  <c r="W105" i="9"/>
  <c r="N105" i="9"/>
  <c r="K105" i="9"/>
  <c r="I105" i="9"/>
  <c r="J105" i="9" s="1"/>
  <c r="M105" i="9" s="1"/>
  <c r="P105" i="9" s="1"/>
  <c r="W104" i="9"/>
  <c r="N104" i="9"/>
  <c r="M104" i="9"/>
  <c r="P104" i="9" s="1"/>
  <c r="K104" i="9"/>
  <c r="J104" i="9"/>
  <c r="I104" i="9"/>
  <c r="W103" i="9"/>
  <c r="N103" i="9"/>
  <c r="K103" i="9"/>
  <c r="I103" i="9"/>
  <c r="J103" i="9" s="1"/>
  <c r="M103" i="9" s="1"/>
  <c r="P103" i="9" s="1"/>
  <c r="W102" i="9"/>
  <c r="N102" i="9"/>
  <c r="M102" i="9"/>
  <c r="P102" i="9" s="1"/>
  <c r="K102" i="9"/>
  <c r="J102" i="9"/>
  <c r="I102" i="9"/>
  <c r="W101" i="9"/>
  <c r="N101" i="9"/>
  <c r="K101" i="9"/>
  <c r="I101" i="9"/>
  <c r="J101" i="9" s="1"/>
  <c r="M101" i="9" s="1"/>
  <c r="P101" i="9" s="1"/>
  <c r="W100" i="9"/>
  <c r="N100" i="9"/>
  <c r="M100" i="9"/>
  <c r="P100" i="9" s="1"/>
  <c r="K100" i="9"/>
  <c r="J100" i="9"/>
  <c r="I100" i="9"/>
  <c r="W99" i="9"/>
  <c r="N99" i="9"/>
  <c r="K99" i="9"/>
  <c r="I99" i="9"/>
  <c r="J99" i="9" s="1"/>
  <c r="M99" i="9" s="1"/>
  <c r="P99" i="9" s="1"/>
  <c r="W98" i="9"/>
  <c r="N98" i="9"/>
  <c r="M98" i="9"/>
  <c r="P98" i="9" s="1"/>
  <c r="K98" i="9"/>
  <c r="J98" i="9"/>
  <c r="I98" i="9"/>
  <c r="W97" i="9"/>
  <c r="N97" i="9"/>
  <c r="K97" i="9"/>
  <c r="I97" i="9"/>
  <c r="J97" i="9" s="1"/>
  <c r="M97" i="9" s="1"/>
  <c r="P97" i="9" s="1"/>
  <c r="W96" i="9"/>
  <c r="N96" i="9"/>
  <c r="M96" i="9"/>
  <c r="P96" i="9" s="1"/>
  <c r="K96" i="9"/>
  <c r="J96" i="9"/>
  <c r="I96" i="9"/>
  <c r="W95" i="9"/>
  <c r="N95" i="9"/>
  <c r="K95" i="9"/>
  <c r="I95" i="9"/>
  <c r="J95" i="9" s="1"/>
  <c r="M95" i="9" s="1"/>
  <c r="P95" i="9" s="1"/>
  <c r="W94" i="9"/>
  <c r="N94" i="9"/>
  <c r="M94" i="9"/>
  <c r="P94" i="9" s="1"/>
  <c r="K94" i="9"/>
  <c r="J94" i="9"/>
  <c r="I94" i="9"/>
  <c r="W93" i="9"/>
  <c r="N93" i="9"/>
  <c r="K93" i="9"/>
  <c r="I93" i="9"/>
  <c r="J93" i="9" s="1"/>
  <c r="M93" i="9" s="1"/>
  <c r="P93" i="9" s="1"/>
  <c r="W92" i="9"/>
  <c r="N92" i="9"/>
  <c r="M92" i="9"/>
  <c r="P92" i="9" s="1"/>
  <c r="K92" i="9"/>
  <c r="J92" i="9"/>
  <c r="I92" i="9"/>
  <c r="W91" i="9"/>
  <c r="N91" i="9"/>
  <c r="K91" i="9"/>
  <c r="I91" i="9"/>
  <c r="J91" i="9" s="1"/>
  <c r="M91" i="9" s="1"/>
  <c r="P91" i="9" s="1"/>
  <c r="W90" i="9"/>
  <c r="N90" i="9"/>
  <c r="M90" i="9"/>
  <c r="P90" i="9" s="1"/>
  <c r="K90" i="9"/>
  <c r="J90" i="9"/>
  <c r="I90" i="9"/>
  <c r="W89" i="9"/>
  <c r="N89" i="9"/>
  <c r="I89" i="9"/>
  <c r="J89" i="9" s="1"/>
  <c r="M89" i="9" s="1"/>
  <c r="P89" i="9" s="1"/>
  <c r="W88" i="9"/>
  <c r="N88" i="9"/>
  <c r="M88" i="9"/>
  <c r="P88" i="9" s="1"/>
  <c r="K88" i="9"/>
  <c r="J88" i="9"/>
  <c r="I88" i="9"/>
  <c r="W87" i="9"/>
  <c r="N87" i="9"/>
  <c r="I87" i="9"/>
  <c r="J87" i="9" s="1"/>
  <c r="M87" i="9" s="1"/>
  <c r="P87" i="9" s="1"/>
  <c r="W86" i="9"/>
  <c r="N86" i="9"/>
  <c r="M86" i="9"/>
  <c r="P86" i="9" s="1"/>
  <c r="K86" i="9"/>
  <c r="J86" i="9"/>
  <c r="I86" i="9"/>
  <c r="W85" i="9"/>
  <c r="N85" i="9"/>
  <c r="I85" i="9"/>
  <c r="J85" i="9" s="1"/>
  <c r="M85" i="9" s="1"/>
  <c r="P85" i="9" s="1"/>
  <c r="W84" i="9"/>
  <c r="N84" i="9"/>
  <c r="M84" i="9"/>
  <c r="P84" i="9" s="1"/>
  <c r="K84" i="9"/>
  <c r="I84" i="9"/>
  <c r="J84" i="9" s="1"/>
  <c r="W83" i="9"/>
  <c r="N83" i="9"/>
  <c r="K83" i="9"/>
  <c r="I83" i="9"/>
  <c r="J83" i="9" s="1"/>
  <c r="M83" i="9" s="1"/>
  <c r="P83" i="9" s="1"/>
  <c r="W82" i="9"/>
  <c r="N82" i="9"/>
  <c r="M82" i="9"/>
  <c r="P82" i="9" s="1"/>
  <c r="K82" i="9"/>
  <c r="I82" i="9"/>
  <c r="J82" i="9" s="1"/>
  <c r="W81" i="9"/>
  <c r="N81" i="9"/>
  <c r="I81" i="9"/>
  <c r="J81" i="9" s="1"/>
  <c r="M81" i="9" s="1"/>
  <c r="P81" i="9" s="1"/>
  <c r="W80" i="9"/>
  <c r="N80" i="9"/>
  <c r="M80" i="9"/>
  <c r="P80" i="9" s="1"/>
  <c r="K80" i="9"/>
  <c r="I80" i="9"/>
  <c r="J80" i="9" s="1"/>
  <c r="W79" i="9"/>
  <c r="N79" i="9"/>
  <c r="K79" i="9"/>
  <c r="I79" i="9"/>
  <c r="J79" i="9" s="1"/>
  <c r="M79" i="9" s="1"/>
  <c r="P79" i="9" s="1"/>
  <c r="W78" i="9"/>
  <c r="P78" i="9"/>
  <c r="N78" i="9"/>
  <c r="M78" i="9"/>
  <c r="J78" i="9"/>
  <c r="I78" i="9"/>
  <c r="K78" i="9" s="1"/>
  <c r="W77" i="9"/>
  <c r="N77" i="9"/>
  <c r="J77" i="9"/>
  <c r="M77" i="9" s="1"/>
  <c r="P77" i="9" s="1"/>
  <c r="I77" i="9"/>
  <c r="K77" i="9" s="1"/>
  <c r="W76" i="9"/>
  <c r="N76" i="9"/>
  <c r="I76" i="9"/>
  <c r="K76" i="9" s="1"/>
  <c r="W75" i="9"/>
  <c r="N75" i="9"/>
  <c r="I75" i="9"/>
  <c r="K75" i="9" s="1"/>
  <c r="W74" i="9"/>
  <c r="N74" i="9"/>
  <c r="I74" i="9"/>
  <c r="K74" i="9" s="1"/>
  <c r="W73" i="9"/>
  <c r="N73" i="9"/>
  <c r="M73" i="9"/>
  <c r="P73" i="9" s="1"/>
  <c r="J73" i="9"/>
  <c r="I73" i="9"/>
  <c r="K73" i="9" s="1"/>
  <c r="W72" i="9"/>
  <c r="N72" i="9"/>
  <c r="I72" i="9"/>
  <c r="K72" i="9" s="1"/>
  <c r="W71" i="9"/>
  <c r="N71" i="9"/>
  <c r="I71" i="9"/>
  <c r="K71" i="9" s="1"/>
  <c r="W70" i="9"/>
  <c r="N70" i="9"/>
  <c r="I70" i="9"/>
  <c r="K70" i="9" s="1"/>
  <c r="W69" i="9"/>
  <c r="N69" i="9"/>
  <c r="J69" i="9"/>
  <c r="M69" i="9" s="1"/>
  <c r="P69" i="9" s="1"/>
  <c r="I69" i="9"/>
  <c r="K69" i="9" s="1"/>
  <c r="W68" i="9"/>
  <c r="N68" i="9"/>
  <c r="I68" i="9"/>
  <c r="K68" i="9" s="1"/>
  <c r="W67" i="9"/>
  <c r="N67" i="9"/>
  <c r="I67" i="9"/>
  <c r="K67" i="9" s="1"/>
  <c r="W66" i="9"/>
  <c r="N66" i="9"/>
  <c r="I66" i="9"/>
  <c r="K66" i="9" s="1"/>
  <c r="W65" i="9"/>
  <c r="N65" i="9"/>
  <c r="M65" i="9"/>
  <c r="P65" i="9" s="1"/>
  <c r="J65" i="9"/>
  <c r="I65" i="9"/>
  <c r="K65" i="9" s="1"/>
  <c r="W64" i="9"/>
  <c r="N64" i="9"/>
  <c r="I64" i="9"/>
  <c r="K64" i="9" s="1"/>
  <c r="W63" i="9"/>
  <c r="N63" i="9"/>
  <c r="I63" i="9"/>
  <c r="K63" i="9" s="1"/>
  <c r="W62" i="9"/>
  <c r="N62" i="9"/>
  <c r="I62" i="9"/>
  <c r="K62" i="9" s="1"/>
  <c r="W61" i="9"/>
  <c r="N61" i="9"/>
  <c r="J61" i="9"/>
  <c r="M61" i="9" s="1"/>
  <c r="P61" i="9" s="1"/>
  <c r="I61" i="9"/>
  <c r="K61" i="9" s="1"/>
  <c r="W60" i="9"/>
  <c r="N60" i="9"/>
  <c r="I60" i="9"/>
  <c r="K60" i="9" s="1"/>
  <c r="W59" i="9"/>
  <c r="N59" i="9"/>
  <c r="I59" i="9"/>
  <c r="K59" i="9" s="1"/>
  <c r="W58" i="9"/>
  <c r="N58" i="9"/>
  <c r="I58" i="9"/>
  <c r="K58" i="9" s="1"/>
  <c r="W57" i="9"/>
  <c r="N57" i="9"/>
  <c r="M57" i="9"/>
  <c r="P57" i="9" s="1"/>
  <c r="J57" i="9"/>
  <c r="I57" i="9"/>
  <c r="K57" i="9" s="1"/>
  <c r="W56" i="9"/>
  <c r="N56" i="9"/>
  <c r="I56" i="9"/>
  <c r="K56" i="9" s="1"/>
  <c r="W55" i="9"/>
  <c r="N55" i="9"/>
  <c r="I55" i="9"/>
  <c r="K55" i="9" s="1"/>
  <c r="W54" i="9"/>
  <c r="N54" i="9"/>
  <c r="I54" i="9"/>
  <c r="K54" i="9" s="1"/>
  <c r="W53" i="9"/>
  <c r="N53" i="9"/>
  <c r="J53" i="9"/>
  <c r="M53" i="9" s="1"/>
  <c r="P53" i="9" s="1"/>
  <c r="I53" i="9"/>
  <c r="K53" i="9" s="1"/>
  <c r="W52" i="9"/>
  <c r="N52" i="9"/>
  <c r="I52" i="9"/>
  <c r="K52" i="9" s="1"/>
  <c r="W51" i="9"/>
  <c r="N51" i="9"/>
  <c r="I51" i="9"/>
  <c r="K51" i="9" s="1"/>
  <c r="W50" i="9"/>
  <c r="T50" i="9"/>
  <c r="T78" i="9" s="1"/>
  <c r="T109" i="9" s="1"/>
  <c r="T141" i="9" s="1"/>
  <c r="T170" i="9" s="1"/>
  <c r="T200" i="9" s="1"/>
  <c r="T232" i="9" s="1"/>
  <c r="T262" i="9" s="1"/>
  <c r="T292" i="9" s="1"/>
  <c r="T323" i="9" s="1"/>
  <c r="T353" i="9" s="1"/>
  <c r="N50" i="9"/>
  <c r="K50" i="9"/>
  <c r="I50" i="9"/>
  <c r="J50" i="9" s="1"/>
  <c r="M50" i="9" s="1"/>
  <c r="P50" i="9" s="1"/>
  <c r="W49" i="9"/>
  <c r="N49" i="9"/>
  <c r="K49" i="9"/>
  <c r="I49" i="9"/>
  <c r="J49" i="9" s="1"/>
  <c r="M49" i="9" s="1"/>
  <c r="P49" i="9" s="1"/>
  <c r="W48" i="9"/>
  <c r="N48" i="9"/>
  <c r="K48" i="9"/>
  <c r="I48" i="9"/>
  <c r="J48" i="9" s="1"/>
  <c r="M48" i="9" s="1"/>
  <c r="P48" i="9" s="1"/>
  <c r="W47" i="9"/>
  <c r="N47" i="9"/>
  <c r="K47" i="9"/>
  <c r="I47" i="9"/>
  <c r="J47" i="9" s="1"/>
  <c r="M47" i="9" s="1"/>
  <c r="P47" i="9" s="1"/>
  <c r="W46" i="9"/>
  <c r="N46" i="9"/>
  <c r="K46" i="9"/>
  <c r="I46" i="9"/>
  <c r="J46" i="9" s="1"/>
  <c r="M46" i="9" s="1"/>
  <c r="P46" i="9" s="1"/>
  <c r="W45" i="9"/>
  <c r="N45" i="9"/>
  <c r="K45" i="9"/>
  <c r="I45" i="9"/>
  <c r="J45" i="9" s="1"/>
  <c r="M45" i="9" s="1"/>
  <c r="P45" i="9" s="1"/>
  <c r="W44" i="9"/>
  <c r="N44" i="9"/>
  <c r="K44" i="9"/>
  <c r="I44" i="9"/>
  <c r="J44" i="9" s="1"/>
  <c r="M44" i="9" s="1"/>
  <c r="P44" i="9" s="1"/>
  <c r="W43" i="9"/>
  <c r="N43" i="9"/>
  <c r="K43" i="9"/>
  <c r="I43" i="9"/>
  <c r="J43" i="9" s="1"/>
  <c r="M43" i="9" s="1"/>
  <c r="P43" i="9" s="1"/>
  <c r="W42" i="9"/>
  <c r="N42" i="9"/>
  <c r="K42" i="9"/>
  <c r="I42" i="9"/>
  <c r="J42" i="9" s="1"/>
  <c r="M42" i="9" s="1"/>
  <c r="P42" i="9" s="1"/>
  <c r="W41" i="9"/>
  <c r="N41" i="9"/>
  <c r="K41" i="9"/>
  <c r="I41" i="9"/>
  <c r="J41" i="9" s="1"/>
  <c r="M41" i="9" s="1"/>
  <c r="P41" i="9" s="1"/>
  <c r="W40" i="9"/>
  <c r="N40" i="9"/>
  <c r="K40" i="9"/>
  <c r="I40" i="9"/>
  <c r="J40" i="9" s="1"/>
  <c r="M40" i="9" s="1"/>
  <c r="P40" i="9" s="1"/>
  <c r="W39" i="9"/>
  <c r="N39" i="9"/>
  <c r="K39" i="9"/>
  <c r="I39" i="9"/>
  <c r="J39" i="9" s="1"/>
  <c r="M39" i="9" s="1"/>
  <c r="P39" i="9" s="1"/>
  <c r="W38" i="9"/>
  <c r="N38" i="9"/>
  <c r="K38" i="9"/>
  <c r="I38" i="9"/>
  <c r="J38" i="9" s="1"/>
  <c r="M38" i="9" s="1"/>
  <c r="P38" i="9" s="1"/>
  <c r="W37" i="9"/>
  <c r="N37" i="9"/>
  <c r="K37" i="9"/>
  <c r="I37" i="9"/>
  <c r="J37" i="9" s="1"/>
  <c r="M37" i="9" s="1"/>
  <c r="P37" i="9" s="1"/>
  <c r="W36" i="9"/>
  <c r="N36" i="9"/>
  <c r="K36" i="9"/>
  <c r="I36" i="9"/>
  <c r="J36" i="9" s="1"/>
  <c r="M36" i="9" s="1"/>
  <c r="P36" i="9" s="1"/>
  <c r="W35" i="9"/>
  <c r="N35" i="9"/>
  <c r="I35" i="9"/>
  <c r="K35" i="9" s="1"/>
  <c r="W34" i="9"/>
  <c r="N34" i="9"/>
  <c r="K34" i="9"/>
  <c r="I34" i="9"/>
  <c r="J34" i="9" s="1"/>
  <c r="M34" i="9" s="1"/>
  <c r="P34" i="9" s="1"/>
  <c r="W33" i="9"/>
  <c r="N33" i="9"/>
  <c r="I33" i="9"/>
  <c r="K33" i="9" s="1"/>
  <c r="W32" i="9"/>
  <c r="N32" i="9"/>
  <c r="K32" i="9"/>
  <c r="I32" i="9"/>
  <c r="J32" i="9" s="1"/>
  <c r="M32" i="9" s="1"/>
  <c r="P32" i="9" s="1"/>
  <c r="W31" i="9"/>
  <c r="N31" i="9"/>
  <c r="I31" i="9"/>
  <c r="K31" i="9" s="1"/>
  <c r="W30" i="9"/>
  <c r="N30" i="9"/>
  <c r="K30" i="9"/>
  <c r="I30" i="9"/>
  <c r="J30" i="9" s="1"/>
  <c r="M30" i="9" s="1"/>
  <c r="P30" i="9" s="1"/>
  <c r="W29" i="9"/>
  <c r="N29" i="9"/>
  <c r="I29" i="9"/>
  <c r="K29" i="9" s="1"/>
  <c r="W28" i="9"/>
  <c r="N28" i="9"/>
  <c r="K28" i="9"/>
  <c r="I28" i="9"/>
  <c r="J28" i="9" s="1"/>
  <c r="M28" i="9" s="1"/>
  <c r="P28" i="9" s="1"/>
  <c r="W27" i="9"/>
  <c r="N27" i="9"/>
  <c r="I27" i="9"/>
  <c r="K27" i="9" s="1"/>
  <c r="W26" i="9"/>
  <c r="N26" i="9"/>
  <c r="K26" i="9"/>
  <c r="I26" i="9"/>
  <c r="J26" i="9" s="1"/>
  <c r="M26" i="9" s="1"/>
  <c r="P26" i="9" s="1"/>
  <c r="W25" i="9"/>
  <c r="N25" i="9"/>
  <c r="I25" i="9"/>
  <c r="K25" i="9" s="1"/>
  <c r="W24" i="9"/>
  <c r="N24" i="9"/>
  <c r="K24" i="9"/>
  <c r="I24" i="9"/>
  <c r="J24" i="9" s="1"/>
  <c r="M24" i="9" s="1"/>
  <c r="P24" i="9" s="1"/>
  <c r="W23" i="9"/>
  <c r="N23" i="9"/>
  <c r="I23" i="9"/>
  <c r="K23" i="9" s="1"/>
  <c r="W22" i="9"/>
  <c r="N22" i="9"/>
  <c r="K22" i="9"/>
  <c r="I22" i="9"/>
  <c r="J22" i="9" s="1"/>
  <c r="M22" i="9" s="1"/>
  <c r="P22" i="9" s="1"/>
  <c r="W21" i="9"/>
  <c r="N21" i="9"/>
  <c r="I21" i="9"/>
  <c r="K21" i="9" s="1"/>
  <c r="W20" i="9"/>
  <c r="N20" i="9"/>
  <c r="K20" i="9"/>
  <c r="I20" i="9"/>
  <c r="J20" i="9" s="1"/>
  <c r="M20" i="9" s="1"/>
  <c r="P20" i="9" s="1"/>
  <c r="W19" i="9"/>
  <c r="N19" i="9"/>
  <c r="I19" i="9"/>
  <c r="K19" i="9" s="1"/>
  <c r="W18" i="9"/>
  <c r="N18" i="9"/>
  <c r="K18" i="9"/>
  <c r="I18" i="9"/>
  <c r="J18" i="9" s="1"/>
  <c r="M18" i="9" s="1"/>
  <c r="P18" i="9" s="1"/>
  <c r="W17" i="9"/>
  <c r="N17" i="9"/>
  <c r="I17" i="9"/>
  <c r="K17" i="9" s="1"/>
  <c r="W16" i="9"/>
  <c r="N16" i="9"/>
  <c r="K16" i="9"/>
  <c r="I16" i="9"/>
  <c r="J16" i="9" s="1"/>
  <c r="M16" i="9" s="1"/>
  <c r="P16" i="9" s="1"/>
  <c r="W15" i="9"/>
  <c r="N15" i="9"/>
  <c r="I15" i="9"/>
  <c r="K15" i="9" s="1"/>
  <c r="W14" i="9"/>
  <c r="N14" i="9"/>
  <c r="K14" i="9"/>
  <c r="I14" i="9"/>
  <c r="J14" i="9" s="1"/>
  <c r="M14" i="9" s="1"/>
  <c r="P14" i="9" s="1"/>
  <c r="W13" i="9"/>
  <c r="N13" i="9"/>
  <c r="I13" i="9"/>
  <c r="K13" i="9" s="1"/>
  <c r="W12" i="9"/>
  <c r="N12" i="9"/>
  <c r="K12" i="9"/>
  <c r="I12" i="9"/>
  <c r="J12" i="9" s="1"/>
  <c r="M12" i="9" s="1"/>
  <c r="P12" i="9" s="1"/>
  <c r="W11" i="9"/>
  <c r="N11" i="9"/>
  <c r="I11" i="9"/>
  <c r="K11" i="9" s="1"/>
  <c r="W10" i="9"/>
  <c r="N10" i="9"/>
  <c r="K10" i="9"/>
  <c r="I10" i="9"/>
  <c r="J10" i="9" s="1"/>
  <c r="M10" i="9" s="1"/>
  <c r="P10" i="9" s="1"/>
  <c r="W9" i="9"/>
  <c r="N9" i="9"/>
  <c r="I9" i="9"/>
  <c r="K9" i="9" s="1"/>
  <c r="A9" i="9"/>
  <c r="N8" i="9"/>
  <c r="K8" i="9"/>
  <c r="C8" i="9" s="1"/>
  <c r="I8" i="9"/>
  <c r="E8" i="9" s="1"/>
  <c r="B8" i="9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AE378" i="8"/>
  <c r="AE377" i="8"/>
  <c r="AE376" i="8"/>
  <c r="AE375" i="8"/>
  <c r="W374" i="8"/>
  <c r="I374" i="8"/>
  <c r="K374" i="8" s="1"/>
  <c r="W373" i="8"/>
  <c r="I373" i="8"/>
  <c r="J373" i="8" s="1"/>
  <c r="M373" i="8" s="1"/>
  <c r="P373" i="8" s="1"/>
  <c r="W372" i="8"/>
  <c r="I372" i="8"/>
  <c r="K372" i="8" s="1"/>
  <c r="W371" i="8"/>
  <c r="I371" i="8"/>
  <c r="J371" i="8" s="1"/>
  <c r="M371" i="8" s="1"/>
  <c r="P371" i="8" s="1"/>
  <c r="W370" i="8"/>
  <c r="I370" i="8"/>
  <c r="W369" i="8"/>
  <c r="I369" i="8"/>
  <c r="K369" i="8" s="1"/>
  <c r="W368" i="8"/>
  <c r="I368" i="8"/>
  <c r="W367" i="8"/>
  <c r="I367" i="8"/>
  <c r="W366" i="8"/>
  <c r="I366" i="8"/>
  <c r="W365" i="8"/>
  <c r="I365" i="8"/>
  <c r="W364" i="8"/>
  <c r="I364" i="8"/>
  <c r="W363" i="8"/>
  <c r="I363" i="8"/>
  <c r="W362" i="8"/>
  <c r="I362" i="8"/>
  <c r="W361" i="8"/>
  <c r="I361" i="8"/>
  <c r="K361" i="8" s="1"/>
  <c r="W360" i="8"/>
  <c r="I360" i="8"/>
  <c r="W359" i="8"/>
  <c r="I359" i="8"/>
  <c r="W358" i="8"/>
  <c r="I358" i="8"/>
  <c r="W357" i="8"/>
  <c r="I357" i="8"/>
  <c r="W356" i="8"/>
  <c r="I356" i="8"/>
  <c r="W355" i="8"/>
  <c r="I355" i="8"/>
  <c r="W354" i="8"/>
  <c r="I354" i="8"/>
  <c r="W353" i="8"/>
  <c r="I353" i="8"/>
  <c r="J353" i="8" s="1"/>
  <c r="M353" i="8" s="1"/>
  <c r="P353" i="8" s="1"/>
  <c r="W352" i="8"/>
  <c r="I352" i="8"/>
  <c r="K352" i="8" s="1"/>
  <c r="W351" i="8"/>
  <c r="I351" i="8"/>
  <c r="K351" i="8" s="1"/>
  <c r="W350" i="8"/>
  <c r="I350" i="8"/>
  <c r="K350" i="8" s="1"/>
  <c r="W349" i="8"/>
  <c r="I349" i="8"/>
  <c r="J349" i="8" s="1"/>
  <c r="M349" i="8" s="1"/>
  <c r="P349" i="8" s="1"/>
  <c r="W348" i="8"/>
  <c r="I348" i="8"/>
  <c r="W347" i="8"/>
  <c r="I347" i="8"/>
  <c r="W346" i="8"/>
  <c r="I346" i="8"/>
  <c r="W345" i="8"/>
  <c r="I345" i="8"/>
  <c r="J345" i="8" s="1"/>
  <c r="M345" i="8" s="1"/>
  <c r="P345" i="8" s="1"/>
  <c r="W344" i="8"/>
  <c r="I344" i="8"/>
  <c r="K344" i="8" s="1"/>
  <c r="W343" i="8"/>
  <c r="I343" i="8"/>
  <c r="K343" i="8" s="1"/>
  <c r="W342" i="8"/>
  <c r="I342" i="8"/>
  <c r="J342" i="8" s="1"/>
  <c r="M342" i="8" s="1"/>
  <c r="P342" i="8" s="1"/>
  <c r="W341" i="8"/>
  <c r="I341" i="8"/>
  <c r="K341" i="8" s="1"/>
  <c r="W340" i="8"/>
  <c r="I340" i="8"/>
  <c r="J340" i="8" s="1"/>
  <c r="M340" i="8" s="1"/>
  <c r="P340" i="8" s="1"/>
  <c r="W339" i="8"/>
  <c r="I339" i="8"/>
  <c r="K339" i="8" s="1"/>
  <c r="W338" i="8"/>
  <c r="I338" i="8"/>
  <c r="K338" i="8" s="1"/>
  <c r="W337" i="8"/>
  <c r="I337" i="8"/>
  <c r="K337" i="8" s="1"/>
  <c r="W336" i="8"/>
  <c r="I336" i="8"/>
  <c r="K336" i="8" s="1"/>
  <c r="W335" i="8"/>
  <c r="I335" i="8"/>
  <c r="W334" i="8"/>
  <c r="I334" i="8"/>
  <c r="K334" i="8" s="1"/>
  <c r="W333" i="8"/>
  <c r="I333" i="8"/>
  <c r="J333" i="8" s="1"/>
  <c r="M333" i="8" s="1"/>
  <c r="P333" i="8" s="1"/>
  <c r="W332" i="8"/>
  <c r="I332" i="8"/>
  <c r="W331" i="8"/>
  <c r="I331" i="8"/>
  <c r="K331" i="8" s="1"/>
  <c r="W330" i="8"/>
  <c r="I330" i="8"/>
  <c r="K330" i="8" s="1"/>
  <c r="W329" i="8"/>
  <c r="I329" i="8"/>
  <c r="K329" i="8" s="1"/>
  <c r="W328" i="8"/>
  <c r="I328" i="8"/>
  <c r="K328" i="8" s="1"/>
  <c r="W327" i="8"/>
  <c r="I327" i="8"/>
  <c r="K327" i="8" s="1"/>
  <c r="W326" i="8"/>
  <c r="I326" i="8"/>
  <c r="W325" i="8"/>
  <c r="I325" i="8"/>
  <c r="W324" i="8"/>
  <c r="I324" i="8"/>
  <c r="K324" i="8" s="1"/>
  <c r="W323" i="8"/>
  <c r="I323" i="8"/>
  <c r="K323" i="8" s="1"/>
  <c r="W322" i="8"/>
  <c r="I322" i="8"/>
  <c r="W321" i="8"/>
  <c r="I321" i="8"/>
  <c r="K321" i="8" s="1"/>
  <c r="W320" i="8"/>
  <c r="I320" i="8"/>
  <c r="W319" i="8"/>
  <c r="I319" i="8"/>
  <c r="K319" i="8" s="1"/>
  <c r="W318" i="8"/>
  <c r="I318" i="8"/>
  <c r="W317" i="8"/>
  <c r="I317" i="8"/>
  <c r="K317" i="8" s="1"/>
  <c r="W316" i="8"/>
  <c r="I316" i="8"/>
  <c r="K316" i="8" s="1"/>
  <c r="W315" i="8"/>
  <c r="I315" i="8"/>
  <c r="J315" i="8" s="1"/>
  <c r="M315" i="8" s="1"/>
  <c r="P315" i="8" s="1"/>
  <c r="W314" i="8"/>
  <c r="I314" i="8"/>
  <c r="K314" i="8" s="1"/>
  <c r="W313" i="8"/>
  <c r="I313" i="8"/>
  <c r="J313" i="8" s="1"/>
  <c r="M313" i="8" s="1"/>
  <c r="P313" i="8" s="1"/>
  <c r="W312" i="8"/>
  <c r="I312" i="8"/>
  <c r="K312" i="8" s="1"/>
  <c r="W311" i="8"/>
  <c r="I311" i="8"/>
  <c r="W310" i="8"/>
  <c r="I310" i="8"/>
  <c r="K310" i="8" s="1"/>
  <c r="W309" i="8"/>
  <c r="I309" i="8"/>
  <c r="J309" i="8" s="1"/>
  <c r="M309" i="8" s="1"/>
  <c r="P309" i="8" s="1"/>
  <c r="W308" i="8"/>
  <c r="I308" i="8"/>
  <c r="K308" i="8" s="1"/>
  <c r="W307" i="8"/>
  <c r="I307" i="8"/>
  <c r="J307" i="8" s="1"/>
  <c r="M307" i="8" s="1"/>
  <c r="P307" i="8" s="1"/>
  <c r="W306" i="8"/>
  <c r="I306" i="8"/>
  <c r="J306" i="8" s="1"/>
  <c r="M306" i="8" s="1"/>
  <c r="P306" i="8" s="1"/>
  <c r="W305" i="8"/>
  <c r="I305" i="8"/>
  <c r="J305" i="8" s="1"/>
  <c r="M305" i="8" s="1"/>
  <c r="P305" i="8" s="1"/>
  <c r="W304" i="8"/>
  <c r="I304" i="8"/>
  <c r="K304" i="8" s="1"/>
  <c r="W303" i="8"/>
  <c r="I303" i="8"/>
  <c r="J303" i="8" s="1"/>
  <c r="M303" i="8" s="1"/>
  <c r="P303" i="8" s="1"/>
  <c r="W302" i="8"/>
  <c r="I302" i="8"/>
  <c r="K302" i="8" s="1"/>
  <c r="W301" i="8"/>
  <c r="I301" i="8"/>
  <c r="W300" i="8"/>
  <c r="I300" i="8"/>
  <c r="J300" i="8" s="1"/>
  <c r="M300" i="8" s="1"/>
  <c r="P300" i="8" s="1"/>
  <c r="W299" i="8"/>
  <c r="I299" i="8"/>
  <c r="W298" i="8"/>
  <c r="I298" i="8"/>
  <c r="J298" i="8" s="1"/>
  <c r="M298" i="8" s="1"/>
  <c r="P298" i="8" s="1"/>
  <c r="W297" i="8"/>
  <c r="I297" i="8"/>
  <c r="J297" i="8" s="1"/>
  <c r="M297" i="8" s="1"/>
  <c r="P297" i="8" s="1"/>
  <c r="W296" i="8"/>
  <c r="I296" i="8"/>
  <c r="K296" i="8" s="1"/>
  <c r="W295" i="8"/>
  <c r="I295" i="8"/>
  <c r="J295" i="8" s="1"/>
  <c r="M295" i="8" s="1"/>
  <c r="P295" i="8" s="1"/>
  <c r="W294" i="8"/>
  <c r="I294" i="8"/>
  <c r="J294" i="8" s="1"/>
  <c r="M294" i="8" s="1"/>
  <c r="P294" i="8" s="1"/>
  <c r="W293" i="8"/>
  <c r="I293" i="8"/>
  <c r="J293" i="8" s="1"/>
  <c r="M293" i="8" s="1"/>
  <c r="P293" i="8" s="1"/>
  <c r="W292" i="8"/>
  <c r="I292" i="8"/>
  <c r="K292" i="8" s="1"/>
  <c r="W291" i="8"/>
  <c r="I291" i="8"/>
  <c r="K291" i="8" s="1"/>
  <c r="W290" i="8"/>
  <c r="I290" i="8"/>
  <c r="K290" i="8" s="1"/>
  <c r="W289" i="8"/>
  <c r="I289" i="8"/>
  <c r="K289" i="8" s="1"/>
  <c r="W288" i="8"/>
  <c r="I288" i="8"/>
  <c r="W287" i="8"/>
  <c r="I287" i="8"/>
  <c r="J287" i="8" s="1"/>
  <c r="M287" i="8" s="1"/>
  <c r="P287" i="8" s="1"/>
  <c r="W286" i="8"/>
  <c r="I286" i="8"/>
  <c r="J286" i="8" s="1"/>
  <c r="M286" i="8" s="1"/>
  <c r="P286" i="8" s="1"/>
  <c r="W285" i="8"/>
  <c r="I285" i="8"/>
  <c r="K285" i="8" s="1"/>
  <c r="W284" i="8"/>
  <c r="I284" i="8"/>
  <c r="K284" i="8" s="1"/>
  <c r="W283" i="8"/>
  <c r="I283" i="8"/>
  <c r="K283" i="8" s="1"/>
  <c r="W282" i="8"/>
  <c r="I282" i="8"/>
  <c r="K282" i="8" s="1"/>
  <c r="W281" i="8"/>
  <c r="I281" i="8"/>
  <c r="K281" i="8" s="1"/>
  <c r="W280" i="8"/>
  <c r="I280" i="8"/>
  <c r="K280" i="8" s="1"/>
  <c r="W279" i="8"/>
  <c r="I279" i="8"/>
  <c r="K279" i="8" s="1"/>
  <c r="W278" i="8"/>
  <c r="I278" i="8"/>
  <c r="J278" i="8" s="1"/>
  <c r="M278" i="8" s="1"/>
  <c r="P278" i="8" s="1"/>
  <c r="W277" i="8"/>
  <c r="I277" i="8"/>
  <c r="K277" i="8" s="1"/>
  <c r="W276" i="8"/>
  <c r="I276" i="8"/>
  <c r="K276" i="8" s="1"/>
  <c r="W275" i="8"/>
  <c r="I275" i="8"/>
  <c r="K275" i="8" s="1"/>
  <c r="W274" i="8"/>
  <c r="I274" i="8"/>
  <c r="J274" i="8" s="1"/>
  <c r="M274" i="8" s="1"/>
  <c r="P274" i="8" s="1"/>
  <c r="W273" i="8"/>
  <c r="I273" i="8"/>
  <c r="K273" i="8" s="1"/>
  <c r="W272" i="8"/>
  <c r="I272" i="8"/>
  <c r="K272" i="8" s="1"/>
  <c r="W271" i="8"/>
  <c r="I271" i="8"/>
  <c r="K271" i="8" s="1"/>
  <c r="W270" i="8"/>
  <c r="I270" i="8"/>
  <c r="J270" i="8" s="1"/>
  <c r="M270" i="8" s="1"/>
  <c r="P270" i="8" s="1"/>
  <c r="W269" i="8"/>
  <c r="I269" i="8"/>
  <c r="K269" i="8" s="1"/>
  <c r="W268" i="8"/>
  <c r="I268" i="8"/>
  <c r="K268" i="8" s="1"/>
  <c r="W267" i="8"/>
  <c r="I267" i="8"/>
  <c r="W266" i="8"/>
  <c r="I266" i="8"/>
  <c r="K266" i="8" s="1"/>
  <c r="W265" i="8"/>
  <c r="I265" i="8"/>
  <c r="K265" i="8" s="1"/>
  <c r="W264" i="8"/>
  <c r="I264" i="8"/>
  <c r="J264" i="8" s="1"/>
  <c r="M264" i="8" s="1"/>
  <c r="P264" i="8" s="1"/>
  <c r="W263" i="8"/>
  <c r="I263" i="8"/>
  <c r="K263" i="8" s="1"/>
  <c r="W262" i="8"/>
  <c r="I262" i="8"/>
  <c r="K262" i="8" s="1"/>
  <c r="W261" i="8"/>
  <c r="I261" i="8"/>
  <c r="K261" i="8" s="1"/>
  <c r="W260" i="8"/>
  <c r="I260" i="8"/>
  <c r="K260" i="8" s="1"/>
  <c r="W259" i="8"/>
  <c r="I259" i="8"/>
  <c r="K259" i="8" s="1"/>
  <c r="W258" i="8"/>
  <c r="I258" i="8"/>
  <c r="K258" i="8" s="1"/>
  <c r="W257" i="8"/>
  <c r="I257" i="8"/>
  <c r="K257" i="8" s="1"/>
  <c r="W256" i="8"/>
  <c r="I256" i="8"/>
  <c r="J256" i="8" s="1"/>
  <c r="M256" i="8" s="1"/>
  <c r="P256" i="8" s="1"/>
  <c r="W255" i="8"/>
  <c r="I255" i="8"/>
  <c r="K255" i="8" s="1"/>
  <c r="W254" i="8"/>
  <c r="I254" i="8"/>
  <c r="J254" i="8" s="1"/>
  <c r="M254" i="8" s="1"/>
  <c r="P254" i="8" s="1"/>
  <c r="W253" i="8"/>
  <c r="I253" i="8"/>
  <c r="K253" i="8" s="1"/>
  <c r="W252" i="8"/>
  <c r="I252" i="8"/>
  <c r="J252" i="8" s="1"/>
  <c r="M252" i="8" s="1"/>
  <c r="P252" i="8" s="1"/>
  <c r="W251" i="8"/>
  <c r="I251" i="8"/>
  <c r="K251" i="8" s="1"/>
  <c r="W250" i="8"/>
  <c r="I250" i="8"/>
  <c r="J250" i="8" s="1"/>
  <c r="M250" i="8" s="1"/>
  <c r="P250" i="8" s="1"/>
  <c r="W249" i="8"/>
  <c r="I249" i="8"/>
  <c r="K249" i="8" s="1"/>
  <c r="W248" i="8"/>
  <c r="I248" i="8"/>
  <c r="J248" i="8" s="1"/>
  <c r="M248" i="8" s="1"/>
  <c r="P248" i="8" s="1"/>
  <c r="W247" i="8"/>
  <c r="I247" i="8"/>
  <c r="K247" i="8" s="1"/>
  <c r="W246" i="8"/>
  <c r="I246" i="8"/>
  <c r="J246" i="8" s="1"/>
  <c r="M246" i="8" s="1"/>
  <c r="P246" i="8" s="1"/>
  <c r="W245" i="8"/>
  <c r="I245" i="8"/>
  <c r="K245" i="8" s="1"/>
  <c r="W244" i="8"/>
  <c r="I244" i="8"/>
  <c r="J244" i="8" s="1"/>
  <c r="M244" i="8" s="1"/>
  <c r="P244" i="8" s="1"/>
  <c r="W243" i="8"/>
  <c r="I243" i="8"/>
  <c r="K243" i="8" s="1"/>
  <c r="W242" i="8"/>
  <c r="I242" i="8"/>
  <c r="J242" i="8" s="1"/>
  <c r="M242" i="8" s="1"/>
  <c r="P242" i="8" s="1"/>
  <c r="W241" i="8"/>
  <c r="I241" i="8"/>
  <c r="K241" i="8" s="1"/>
  <c r="W240" i="8"/>
  <c r="I240" i="8"/>
  <c r="J240" i="8" s="1"/>
  <c r="M240" i="8" s="1"/>
  <c r="P240" i="8" s="1"/>
  <c r="W239" i="8"/>
  <c r="I239" i="8"/>
  <c r="J239" i="8" s="1"/>
  <c r="M239" i="8" s="1"/>
  <c r="P239" i="8" s="1"/>
  <c r="W238" i="8"/>
  <c r="I238" i="8"/>
  <c r="J238" i="8" s="1"/>
  <c r="M238" i="8" s="1"/>
  <c r="P238" i="8" s="1"/>
  <c r="W237" i="8"/>
  <c r="I237" i="8"/>
  <c r="K237" i="8" s="1"/>
  <c r="W236" i="8"/>
  <c r="I236" i="8"/>
  <c r="J236" i="8" s="1"/>
  <c r="M236" i="8" s="1"/>
  <c r="P236" i="8" s="1"/>
  <c r="W235" i="8"/>
  <c r="I235" i="8"/>
  <c r="K235" i="8" s="1"/>
  <c r="W234" i="8"/>
  <c r="I234" i="8"/>
  <c r="J234" i="8" s="1"/>
  <c r="M234" i="8" s="1"/>
  <c r="P234" i="8" s="1"/>
  <c r="W233" i="8"/>
  <c r="I233" i="8"/>
  <c r="J233" i="8" s="1"/>
  <c r="M233" i="8" s="1"/>
  <c r="P233" i="8" s="1"/>
  <c r="W232" i="8"/>
  <c r="I232" i="8"/>
  <c r="W231" i="8"/>
  <c r="I231" i="8"/>
  <c r="W230" i="8"/>
  <c r="I230" i="8"/>
  <c r="W229" i="8"/>
  <c r="I229" i="8"/>
  <c r="J229" i="8" s="1"/>
  <c r="M229" i="8" s="1"/>
  <c r="P229" i="8" s="1"/>
  <c r="W228" i="8"/>
  <c r="I228" i="8"/>
  <c r="W227" i="8"/>
  <c r="I227" i="8"/>
  <c r="W226" i="8"/>
  <c r="I226" i="8"/>
  <c r="W225" i="8"/>
  <c r="I225" i="8"/>
  <c r="K225" i="8" s="1"/>
  <c r="W224" i="8"/>
  <c r="I224" i="8"/>
  <c r="W223" i="8"/>
  <c r="I223" i="8"/>
  <c r="W222" i="8"/>
  <c r="I222" i="8"/>
  <c r="W221" i="8"/>
  <c r="I221" i="8"/>
  <c r="J221" i="8" s="1"/>
  <c r="M221" i="8" s="1"/>
  <c r="P221" i="8" s="1"/>
  <c r="W220" i="8"/>
  <c r="I220" i="8"/>
  <c r="W219" i="8"/>
  <c r="I219" i="8"/>
  <c r="J219" i="8" s="1"/>
  <c r="M219" i="8" s="1"/>
  <c r="P219" i="8" s="1"/>
  <c r="W218" i="8"/>
  <c r="I218" i="8"/>
  <c r="W217" i="8"/>
  <c r="I217" i="8"/>
  <c r="W216" i="8"/>
  <c r="I216" i="8"/>
  <c r="W215" i="8"/>
  <c r="I215" i="8"/>
  <c r="J215" i="8" s="1"/>
  <c r="M215" i="8" s="1"/>
  <c r="P215" i="8" s="1"/>
  <c r="W214" i="8"/>
  <c r="I214" i="8"/>
  <c r="W213" i="8"/>
  <c r="I213" i="8"/>
  <c r="J213" i="8" s="1"/>
  <c r="M213" i="8" s="1"/>
  <c r="P213" i="8" s="1"/>
  <c r="W212" i="8"/>
  <c r="I212" i="8"/>
  <c r="W211" i="8"/>
  <c r="I211" i="8"/>
  <c r="J211" i="8" s="1"/>
  <c r="M211" i="8" s="1"/>
  <c r="P211" i="8" s="1"/>
  <c r="W210" i="8"/>
  <c r="I210" i="8"/>
  <c r="W209" i="8"/>
  <c r="I209" i="8"/>
  <c r="W208" i="8"/>
  <c r="I208" i="8"/>
  <c r="W207" i="8"/>
  <c r="I207" i="8"/>
  <c r="J207" i="8" s="1"/>
  <c r="M207" i="8" s="1"/>
  <c r="P207" i="8" s="1"/>
  <c r="W206" i="8"/>
  <c r="I206" i="8"/>
  <c r="W205" i="8"/>
  <c r="I205" i="8"/>
  <c r="J205" i="8" s="1"/>
  <c r="M205" i="8" s="1"/>
  <c r="P205" i="8" s="1"/>
  <c r="W204" i="8"/>
  <c r="I204" i="8"/>
  <c r="W203" i="8"/>
  <c r="I203" i="8"/>
  <c r="K203" i="8" s="1"/>
  <c r="W202" i="8"/>
  <c r="I202" i="8"/>
  <c r="W201" i="8"/>
  <c r="I201" i="8"/>
  <c r="J201" i="8" s="1"/>
  <c r="M201" i="8" s="1"/>
  <c r="P201" i="8" s="1"/>
  <c r="W200" i="8"/>
  <c r="I200" i="8"/>
  <c r="K200" i="8" s="1"/>
  <c r="W199" i="8"/>
  <c r="I199" i="8"/>
  <c r="K199" i="8" s="1"/>
  <c r="W198" i="8"/>
  <c r="I198" i="8"/>
  <c r="K198" i="8" s="1"/>
  <c r="W197" i="8"/>
  <c r="I197" i="8"/>
  <c r="AE196" i="8"/>
  <c r="W196" i="8"/>
  <c r="I196" i="8"/>
  <c r="J196" i="8" s="1"/>
  <c r="M196" i="8" s="1"/>
  <c r="P196" i="8" s="1"/>
  <c r="AD195" i="8"/>
  <c r="W195" i="8"/>
  <c r="I195" i="8"/>
  <c r="J195" i="8" s="1"/>
  <c r="M195" i="8" s="1"/>
  <c r="P195" i="8" s="1"/>
  <c r="AE194" i="8"/>
  <c r="AD194" i="8"/>
  <c r="W194" i="8"/>
  <c r="I194" i="8"/>
  <c r="J194" i="8" s="1"/>
  <c r="M194" i="8" s="1"/>
  <c r="P194" i="8" s="1"/>
  <c r="AE193" i="8"/>
  <c r="AD193" i="8"/>
  <c r="W193" i="8"/>
  <c r="I193" i="8"/>
  <c r="K193" i="8" s="1"/>
  <c r="AE192" i="8"/>
  <c r="AD192" i="8"/>
  <c r="W192" i="8"/>
  <c r="I192" i="8"/>
  <c r="J192" i="8" s="1"/>
  <c r="M192" i="8" s="1"/>
  <c r="P192" i="8" s="1"/>
  <c r="AE191" i="8"/>
  <c r="AD191" i="8"/>
  <c r="W191" i="8"/>
  <c r="I191" i="8"/>
  <c r="W190" i="8"/>
  <c r="I190" i="8"/>
  <c r="W189" i="8"/>
  <c r="I189" i="8"/>
  <c r="W188" i="8"/>
  <c r="I188" i="8"/>
  <c r="W187" i="8"/>
  <c r="I187" i="8"/>
  <c r="K187" i="8" s="1"/>
  <c r="W186" i="8"/>
  <c r="I186" i="8"/>
  <c r="W185" i="8"/>
  <c r="I185" i="8"/>
  <c r="J185" i="8" s="1"/>
  <c r="M185" i="8" s="1"/>
  <c r="P185" i="8" s="1"/>
  <c r="W184" i="8"/>
  <c r="I184" i="8"/>
  <c r="W183" i="8"/>
  <c r="I183" i="8"/>
  <c r="J183" i="8" s="1"/>
  <c r="M183" i="8" s="1"/>
  <c r="P183" i="8" s="1"/>
  <c r="W182" i="8"/>
  <c r="I182" i="8"/>
  <c r="W181" i="8"/>
  <c r="I181" i="8"/>
  <c r="W180" i="8"/>
  <c r="I180" i="8"/>
  <c r="W179" i="8"/>
  <c r="I179" i="8"/>
  <c r="W178" i="8"/>
  <c r="I178" i="8"/>
  <c r="W177" i="8"/>
  <c r="I177" i="8"/>
  <c r="W176" i="8"/>
  <c r="I176" i="8"/>
  <c r="J176" i="8" s="1"/>
  <c r="M176" i="8" s="1"/>
  <c r="P176" i="8" s="1"/>
  <c r="W175" i="8"/>
  <c r="I175" i="8"/>
  <c r="K175" i="8" s="1"/>
  <c r="W174" i="8"/>
  <c r="I174" i="8"/>
  <c r="J174" i="8" s="1"/>
  <c r="M174" i="8" s="1"/>
  <c r="P174" i="8" s="1"/>
  <c r="W173" i="8"/>
  <c r="I173" i="8"/>
  <c r="K173" i="8" s="1"/>
  <c r="W172" i="8"/>
  <c r="I172" i="8"/>
  <c r="W171" i="8"/>
  <c r="I171" i="8"/>
  <c r="K171" i="8" s="1"/>
  <c r="W170" i="8"/>
  <c r="I170" i="8"/>
  <c r="K170" i="8" s="1"/>
  <c r="W169" i="8"/>
  <c r="I169" i="8"/>
  <c r="K169" i="8" s="1"/>
  <c r="W168" i="8"/>
  <c r="I168" i="8"/>
  <c r="W167" i="8"/>
  <c r="I167" i="8"/>
  <c r="K167" i="8" s="1"/>
  <c r="W166" i="8"/>
  <c r="I166" i="8"/>
  <c r="K166" i="8" s="1"/>
  <c r="W165" i="8"/>
  <c r="I165" i="8"/>
  <c r="K165" i="8" s="1"/>
  <c r="W164" i="8"/>
  <c r="I164" i="8"/>
  <c r="W163" i="8"/>
  <c r="I163" i="8"/>
  <c r="J163" i="8" s="1"/>
  <c r="M163" i="8" s="1"/>
  <c r="P163" i="8" s="1"/>
  <c r="W162" i="8"/>
  <c r="I162" i="8"/>
  <c r="W161" i="8"/>
  <c r="I161" i="8"/>
  <c r="J161" i="8" s="1"/>
  <c r="M161" i="8" s="1"/>
  <c r="P161" i="8" s="1"/>
  <c r="W160" i="8"/>
  <c r="I160" i="8"/>
  <c r="W159" i="8"/>
  <c r="I159" i="8"/>
  <c r="J159" i="8" s="1"/>
  <c r="M159" i="8" s="1"/>
  <c r="P159" i="8" s="1"/>
  <c r="W158" i="8"/>
  <c r="I158" i="8"/>
  <c r="W157" i="8"/>
  <c r="I157" i="8"/>
  <c r="J157" i="8" s="1"/>
  <c r="M157" i="8" s="1"/>
  <c r="P157" i="8" s="1"/>
  <c r="W156" i="8"/>
  <c r="I156" i="8"/>
  <c r="W155" i="8"/>
  <c r="I155" i="8"/>
  <c r="J155" i="8" s="1"/>
  <c r="M155" i="8" s="1"/>
  <c r="P155" i="8" s="1"/>
  <c r="W154" i="8"/>
  <c r="I154" i="8"/>
  <c r="K154" i="8" s="1"/>
  <c r="W153" i="8"/>
  <c r="I153" i="8"/>
  <c r="W152" i="8"/>
  <c r="I152" i="8"/>
  <c r="W151" i="8"/>
  <c r="I151" i="8"/>
  <c r="W150" i="8"/>
  <c r="I150" i="8"/>
  <c r="K150" i="8" s="1"/>
  <c r="W149" i="8"/>
  <c r="I149" i="8"/>
  <c r="W148" i="8"/>
  <c r="I148" i="8"/>
  <c r="K148" i="8" s="1"/>
  <c r="W147" i="8"/>
  <c r="I147" i="8"/>
  <c r="W146" i="8"/>
  <c r="I146" i="8"/>
  <c r="J146" i="8" s="1"/>
  <c r="M146" i="8" s="1"/>
  <c r="P146" i="8" s="1"/>
  <c r="W145" i="8"/>
  <c r="I145" i="8"/>
  <c r="W144" i="8"/>
  <c r="I144" i="8"/>
  <c r="K144" i="8" s="1"/>
  <c r="W143" i="8"/>
  <c r="I143" i="8"/>
  <c r="W142" i="8"/>
  <c r="I142" i="8"/>
  <c r="J142" i="8" s="1"/>
  <c r="M142" i="8" s="1"/>
  <c r="P142" i="8" s="1"/>
  <c r="W141" i="8"/>
  <c r="I141" i="8"/>
  <c r="K141" i="8" s="1"/>
  <c r="W140" i="8"/>
  <c r="I140" i="8"/>
  <c r="J140" i="8" s="1"/>
  <c r="M140" i="8" s="1"/>
  <c r="P140" i="8" s="1"/>
  <c r="W139" i="8"/>
  <c r="I139" i="8"/>
  <c r="K139" i="8" s="1"/>
  <c r="W138" i="8"/>
  <c r="I138" i="8"/>
  <c r="K138" i="8" s="1"/>
  <c r="W137" i="8"/>
  <c r="I137" i="8"/>
  <c r="K137" i="8" s="1"/>
  <c r="W136" i="8"/>
  <c r="I136" i="8"/>
  <c r="K136" i="8" s="1"/>
  <c r="W135" i="8"/>
  <c r="I135" i="8"/>
  <c r="W134" i="8"/>
  <c r="I134" i="8"/>
  <c r="K134" i="8" s="1"/>
  <c r="W133" i="8"/>
  <c r="I133" i="8"/>
  <c r="K133" i="8" s="1"/>
  <c r="W132" i="8"/>
  <c r="I132" i="8"/>
  <c r="K132" i="8" s="1"/>
  <c r="W131" i="8"/>
  <c r="I131" i="8"/>
  <c r="W130" i="8"/>
  <c r="I130" i="8"/>
  <c r="J130" i="8" s="1"/>
  <c r="M130" i="8" s="1"/>
  <c r="P130" i="8" s="1"/>
  <c r="W129" i="8"/>
  <c r="I129" i="8"/>
  <c r="K129" i="8" s="1"/>
  <c r="W128" i="8"/>
  <c r="I128" i="8"/>
  <c r="K128" i="8" s="1"/>
  <c r="W127" i="8"/>
  <c r="I127" i="8"/>
  <c r="K127" i="8" s="1"/>
  <c r="W126" i="8"/>
  <c r="I126" i="8"/>
  <c r="K126" i="8" s="1"/>
  <c r="W125" i="8"/>
  <c r="I125" i="8"/>
  <c r="K125" i="8" s="1"/>
  <c r="W124" i="8"/>
  <c r="I124" i="8"/>
  <c r="K124" i="8" s="1"/>
  <c r="W123" i="8"/>
  <c r="I123" i="8"/>
  <c r="K123" i="8" s="1"/>
  <c r="W122" i="8"/>
  <c r="I122" i="8"/>
  <c r="J122" i="8" s="1"/>
  <c r="M122" i="8" s="1"/>
  <c r="P122" i="8" s="1"/>
  <c r="W121" i="8"/>
  <c r="I121" i="8"/>
  <c r="K121" i="8" s="1"/>
  <c r="W120" i="8"/>
  <c r="I120" i="8"/>
  <c r="J120" i="8" s="1"/>
  <c r="M120" i="8" s="1"/>
  <c r="P120" i="8" s="1"/>
  <c r="W119" i="8"/>
  <c r="I119" i="8"/>
  <c r="K119" i="8" s="1"/>
  <c r="W118" i="8"/>
  <c r="I118" i="8"/>
  <c r="K118" i="8" s="1"/>
  <c r="W117" i="8"/>
  <c r="I117" i="8"/>
  <c r="K117" i="8" s="1"/>
  <c r="W116" i="8"/>
  <c r="I116" i="8"/>
  <c r="K116" i="8" s="1"/>
  <c r="W115" i="8"/>
  <c r="I115" i="8"/>
  <c r="K115" i="8" s="1"/>
  <c r="W114" i="8"/>
  <c r="I114" i="8"/>
  <c r="J114" i="8" s="1"/>
  <c r="M114" i="8" s="1"/>
  <c r="P114" i="8" s="1"/>
  <c r="W113" i="8"/>
  <c r="I113" i="8"/>
  <c r="K113" i="8" s="1"/>
  <c r="W112" i="8"/>
  <c r="I112" i="8"/>
  <c r="K112" i="8" s="1"/>
  <c r="W111" i="8"/>
  <c r="I111" i="8"/>
  <c r="K111" i="8" s="1"/>
  <c r="W110" i="8"/>
  <c r="I110" i="8"/>
  <c r="K110" i="8" s="1"/>
  <c r="W109" i="8"/>
  <c r="I109" i="8"/>
  <c r="J109" i="8" s="1"/>
  <c r="M109" i="8" s="1"/>
  <c r="P109" i="8" s="1"/>
  <c r="W108" i="8"/>
  <c r="I108" i="8"/>
  <c r="J108" i="8" s="1"/>
  <c r="M108" i="8" s="1"/>
  <c r="P108" i="8" s="1"/>
  <c r="W107" i="8"/>
  <c r="I107" i="8"/>
  <c r="K107" i="8" s="1"/>
  <c r="W106" i="8"/>
  <c r="I106" i="8"/>
  <c r="K106" i="8" s="1"/>
  <c r="W105" i="8"/>
  <c r="I105" i="8"/>
  <c r="K105" i="8" s="1"/>
  <c r="W104" i="8"/>
  <c r="I104" i="8"/>
  <c r="K104" i="8" s="1"/>
  <c r="W103" i="8"/>
  <c r="I103" i="8"/>
  <c r="K103" i="8" s="1"/>
  <c r="W102" i="8"/>
  <c r="I102" i="8"/>
  <c r="K102" i="8" s="1"/>
  <c r="W101" i="8"/>
  <c r="I101" i="8"/>
  <c r="K101" i="8" s="1"/>
  <c r="W100" i="8"/>
  <c r="I100" i="8"/>
  <c r="K100" i="8" s="1"/>
  <c r="W99" i="8"/>
  <c r="I99" i="8"/>
  <c r="K99" i="8" s="1"/>
  <c r="W98" i="8"/>
  <c r="I98" i="8"/>
  <c r="J98" i="8" s="1"/>
  <c r="M98" i="8" s="1"/>
  <c r="P98" i="8" s="1"/>
  <c r="W97" i="8"/>
  <c r="I97" i="8"/>
  <c r="K97" i="8" s="1"/>
  <c r="W96" i="8"/>
  <c r="I96" i="8"/>
  <c r="J96" i="8" s="1"/>
  <c r="M96" i="8" s="1"/>
  <c r="P96" i="8" s="1"/>
  <c r="W95" i="8"/>
  <c r="I95" i="8"/>
  <c r="K95" i="8" s="1"/>
  <c r="W94" i="8"/>
  <c r="I94" i="8"/>
  <c r="J94" i="8" s="1"/>
  <c r="M94" i="8" s="1"/>
  <c r="P94" i="8" s="1"/>
  <c r="W93" i="8"/>
  <c r="I93" i="8"/>
  <c r="K93" i="8" s="1"/>
  <c r="W92" i="8"/>
  <c r="I92" i="8"/>
  <c r="W91" i="8"/>
  <c r="I91" i="8"/>
  <c r="K91" i="8" s="1"/>
  <c r="W90" i="8"/>
  <c r="I90" i="8"/>
  <c r="J90" i="8" s="1"/>
  <c r="M90" i="8" s="1"/>
  <c r="P90" i="8" s="1"/>
  <c r="W89" i="8"/>
  <c r="I89" i="8"/>
  <c r="K89" i="8" s="1"/>
  <c r="W88" i="8"/>
  <c r="I88" i="8"/>
  <c r="K88" i="8" s="1"/>
  <c r="W87" i="8"/>
  <c r="I87" i="8"/>
  <c r="K87" i="8" s="1"/>
  <c r="W86" i="8"/>
  <c r="I86" i="8"/>
  <c r="W85" i="8"/>
  <c r="I85" i="8"/>
  <c r="K85" i="8" s="1"/>
  <c r="W84" i="8"/>
  <c r="I84" i="8"/>
  <c r="W83" i="8"/>
  <c r="I83" i="8"/>
  <c r="K83" i="8" s="1"/>
  <c r="W82" i="8"/>
  <c r="I82" i="8"/>
  <c r="W81" i="8"/>
  <c r="I81" i="8"/>
  <c r="K81" i="8" s="1"/>
  <c r="W80" i="8"/>
  <c r="I80" i="8"/>
  <c r="W79" i="8"/>
  <c r="I79" i="8"/>
  <c r="K79" i="8" s="1"/>
  <c r="W78" i="8"/>
  <c r="I78" i="8"/>
  <c r="K78" i="8" s="1"/>
  <c r="W77" i="8"/>
  <c r="I77" i="8"/>
  <c r="J77" i="8" s="1"/>
  <c r="M77" i="8" s="1"/>
  <c r="P77" i="8" s="1"/>
  <c r="W76" i="8"/>
  <c r="I76" i="8"/>
  <c r="K76" i="8" s="1"/>
  <c r="W75" i="8"/>
  <c r="I75" i="8"/>
  <c r="K75" i="8" s="1"/>
  <c r="W74" i="8"/>
  <c r="I74" i="8"/>
  <c r="K74" i="8" s="1"/>
  <c r="W73" i="8"/>
  <c r="I73" i="8"/>
  <c r="K73" i="8" s="1"/>
  <c r="W72" i="8"/>
  <c r="I72" i="8"/>
  <c r="K72" i="8" s="1"/>
  <c r="W71" i="8"/>
  <c r="I71" i="8"/>
  <c r="J71" i="8" s="1"/>
  <c r="M71" i="8" s="1"/>
  <c r="P71" i="8" s="1"/>
  <c r="W70" i="8"/>
  <c r="I70" i="8"/>
  <c r="K70" i="8" s="1"/>
  <c r="W69" i="8"/>
  <c r="I69" i="8"/>
  <c r="K69" i="8" s="1"/>
  <c r="W68" i="8"/>
  <c r="I68" i="8"/>
  <c r="K68" i="8" s="1"/>
  <c r="W67" i="8"/>
  <c r="I67" i="8"/>
  <c r="K67" i="8" s="1"/>
  <c r="W66" i="8"/>
  <c r="I66" i="8"/>
  <c r="K66" i="8" s="1"/>
  <c r="W65" i="8"/>
  <c r="I65" i="8"/>
  <c r="K65" i="8" s="1"/>
  <c r="W64" i="8"/>
  <c r="I64" i="8"/>
  <c r="K64" i="8" s="1"/>
  <c r="W63" i="8"/>
  <c r="I63" i="8"/>
  <c r="J63" i="8" s="1"/>
  <c r="M63" i="8" s="1"/>
  <c r="P63" i="8" s="1"/>
  <c r="W62" i="8"/>
  <c r="I62" i="8"/>
  <c r="K62" i="8" s="1"/>
  <c r="W61" i="8"/>
  <c r="I61" i="8"/>
  <c r="K61" i="8" s="1"/>
  <c r="W60" i="8"/>
  <c r="I60" i="8"/>
  <c r="K60" i="8" s="1"/>
  <c r="W59" i="8"/>
  <c r="I59" i="8"/>
  <c r="J59" i="8" s="1"/>
  <c r="M59" i="8" s="1"/>
  <c r="P59" i="8" s="1"/>
  <c r="W58" i="8"/>
  <c r="I58" i="8"/>
  <c r="K58" i="8" s="1"/>
  <c r="W57" i="8"/>
  <c r="I57" i="8"/>
  <c r="J57" i="8" s="1"/>
  <c r="M57" i="8" s="1"/>
  <c r="P57" i="8" s="1"/>
  <c r="W56" i="8"/>
  <c r="I56" i="8"/>
  <c r="K56" i="8" s="1"/>
  <c r="W55" i="8"/>
  <c r="I55" i="8"/>
  <c r="K55" i="8" s="1"/>
  <c r="W54" i="8"/>
  <c r="I54" i="8"/>
  <c r="K54" i="8" s="1"/>
  <c r="W53" i="8"/>
  <c r="I53" i="8"/>
  <c r="K53" i="8" s="1"/>
  <c r="W52" i="8"/>
  <c r="I52" i="8"/>
  <c r="K52" i="8" s="1"/>
  <c r="W51" i="8"/>
  <c r="I51" i="8"/>
  <c r="K51" i="8" s="1"/>
  <c r="W50" i="8"/>
  <c r="T50" i="8"/>
  <c r="T78" i="8" s="1"/>
  <c r="T109" i="8" s="1"/>
  <c r="T141" i="8" s="1"/>
  <c r="T170" i="8" s="1"/>
  <c r="T200" i="8" s="1"/>
  <c r="T232" i="8" s="1"/>
  <c r="T262" i="8" s="1"/>
  <c r="T292" i="8" s="1"/>
  <c r="T323" i="8" s="1"/>
  <c r="T353" i="8" s="1"/>
  <c r="I50" i="8"/>
  <c r="W49" i="8"/>
  <c r="I49" i="8"/>
  <c r="K49" i="8" s="1"/>
  <c r="W48" i="8"/>
  <c r="I48" i="8"/>
  <c r="W47" i="8"/>
  <c r="I47" i="8"/>
  <c r="K47" i="8" s="1"/>
  <c r="W46" i="8"/>
  <c r="I46" i="8"/>
  <c r="W45" i="8"/>
  <c r="I45" i="8"/>
  <c r="K45" i="8" s="1"/>
  <c r="W44" i="8"/>
  <c r="I44" i="8"/>
  <c r="W43" i="8"/>
  <c r="I43" i="8"/>
  <c r="J43" i="8" s="1"/>
  <c r="M43" i="8" s="1"/>
  <c r="P43" i="8" s="1"/>
  <c r="W42" i="8"/>
  <c r="I42" i="8"/>
  <c r="K42" i="8" s="1"/>
  <c r="W41" i="8"/>
  <c r="I41" i="8"/>
  <c r="J41" i="8" s="1"/>
  <c r="M41" i="8" s="1"/>
  <c r="P41" i="8" s="1"/>
  <c r="W40" i="8"/>
  <c r="I40" i="8"/>
  <c r="J40" i="8" s="1"/>
  <c r="M40" i="8" s="1"/>
  <c r="P40" i="8" s="1"/>
  <c r="W39" i="8"/>
  <c r="I39" i="8"/>
  <c r="K39" i="8" s="1"/>
  <c r="W38" i="8"/>
  <c r="I38" i="8"/>
  <c r="J38" i="8" s="1"/>
  <c r="M38" i="8" s="1"/>
  <c r="P38" i="8" s="1"/>
  <c r="W37" i="8"/>
  <c r="I37" i="8"/>
  <c r="K37" i="8" s="1"/>
  <c r="W36" i="8"/>
  <c r="I36" i="8"/>
  <c r="K36" i="8" s="1"/>
  <c r="W35" i="8"/>
  <c r="I35" i="8"/>
  <c r="W34" i="8"/>
  <c r="I34" i="8"/>
  <c r="J34" i="8" s="1"/>
  <c r="M34" i="8" s="1"/>
  <c r="P34" i="8" s="1"/>
  <c r="W33" i="8"/>
  <c r="I33" i="8"/>
  <c r="J33" i="8" s="1"/>
  <c r="M33" i="8" s="1"/>
  <c r="P33" i="8" s="1"/>
  <c r="W32" i="8"/>
  <c r="I32" i="8"/>
  <c r="K32" i="8" s="1"/>
  <c r="W31" i="8"/>
  <c r="I31" i="8"/>
  <c r="K31" i="8" s="1"/>
  <c r="W30" i="8"/>
  <c r="I30" i="8"/>
  <c r="W29" i="8"/>
  <c r="I29" i="8"/>
  <c r="K29" i="8" s="1"/>
  <c r="W28" i="8"/>
  <c r="I28" i="8"/>
  <c r="W27" i="8"/>
  <c r="I27" i="8"/>
  <c r="K27" i="8" s="1"/>
  <c r="W26" i="8"/>
  <c r="I26" i="8"/>
  <c r="W25" i="8"/>
  <c r="I25" i="8"/>
  <c r="K25" i="8" s="1"/>
  <c r="W24" i="8"/>
  <c r="I24" i="8"/>
  <c r="W23" i="8"/>
  <c r="I23" i="8"/>
  <c r="K23" i="8" s="1"/>
  <c r="W22" i="8"/>
  <c r="I22" i="8"/>
  <c r="W21" i="8"/>
  <c r="I21" i="8"/>
  <c r="K21" i="8" s="1"/>
  <c r="W20" i="8"/>
  <c r="I20" i="8"/>
  <c r="W19" i="8"/>
  <c r="I19" i="8"/>
  <c r="K19" i="8" s="1"/>
  <c r="W18" i="8"/>
  <c r="I18" i="8"/>
  <c r="W17" i="8"/>
  <c r="I17" i="8"/>
  <c r="K17" i="8" s="1"/>
  <c r="W16" i="8"/>
  <c r="I16" i="8"/>
  <c r="W15" i="8"/>
  <c r="I15" i="8"/>
  <c r="K15" i="8" s="1"/>
  <c r="W14" i="8"/>
  <c r="I14" i="8"/>
  <c r="W13" i="8"/>
  <c r="I13" i="8"/>
  <c r="K13" i="8" s="1"/>
  <c r="W12" i="8"/>
  <c r="I12" i="8"/>
  <c r="W11" i="8"/>
  <c r="I11" i="8"/>
  <c r="K11" i="8" s="1"/>
  <c r="W10" i="8"/>
  <c r="I10" i="8"/>
  <c r="W9" i="8"/>
  <c r="I9" i="8"/>
  <c r="K9" i="8" s="1"/>
  <c r="A9" i="8"/>
  <c r="A10" i="8" s="1"/>
  <c r="A11" i="8" s="1"/>
  <c r="W8" i="8"/>
  <c r="I8" i="8"/>
  <c r="E8" i="8" s="1"/>
  <c r="B8" i="8"/>
  <c r="X8" i="9" l="1"/>
  <c r="F8" i="9"/>
  <c r="Q8" i="9"/>
  <c r="R8" i="9" s="1"/>
  <c r="U8" i="9" s="1"/>
  <c r="Y8" i="9"/>
  <c r="J8" i="9"/>
  <c r="M8" i="9" s="1"/>
  <c r="P8" i="9" s="1"/>
  <c r="K125" i="9"/>
  <c r="J125" i="9"/>
  <c r="M125" i="9" s="1"/>
  <c r="P125" i="9" s="1"/>
  <c r="K133" i="9"/>
  <c r="J133" i="9"/>
  <c r="M133" i="9" s="1"/>
  <c r="P133" i="9" s="1"/>
  <c r="K141" i="9"/>
  <c r="J141" i="9"/>
  <c r="M141" i="9" s="1"/>
  <c r="P141" i="9" s="1"/>
  <c r="A10" i="9"/>
  <c r="K81" i="9"/>
  <c r="K85" i="9"/>
  <c r="J55" i="9"/>
  <c r="M55" i="9" s="1"/>
  <c r="P55" i="9" s="1"/>
  <c r="J63" i="9"/>
  <c r="M63" i="9" s="1"/>
  <c r="P63" i="9" s="1"/>
  <c r="J71" i="9"/>
  <c r="M71" i="9" s="1"/>
  <c r="P71" i="9" s="1"/>
  <c r="K89" i="9"/>
  <c r="J151" i="9"/>
  <c r="M151" i="9" s="1"/>
  <c r="P151" i="9" s="1"/>
  <c r="K151" i="9"/>
  <c r="J9" i="9"/>
  <c r="M9" i="9" s="1"/>
  <c r="P9" i="9" s="1"/>
  <c r="J11" i="9"/>
  <c r="M11" i="9" s="1"/>
  <c r="P11" i="9" s="1"/>
  <c r="J13" i="9"/>
  <c r="M13" i="9" s="1"/>
  <c r="P13" i="9" s="1"/>
  <c r="J15" i="9"/>
  <c r="M15" i="9" s="1"/>
  <c r="P15" i="9" s="1"/>
  <c r="J17" i="9"/>
  <c r="M17" i="9" s="1"/>
  <c r="P17" i="9" s="1"/>
  <c r="J19" i="9"/>
  <c r="M19" i="9" s="1"/>
  <c r="P19" i="9" s="1"/>
  <c r="J21" i="9"/>
  <c r="M21" i="9" s="1"/>
  <c r="P21" i="9" s="1"/>
  <c r="J23" i="9"/>
  <c r="M23" i="9" s="1"/>
  <c r="P23" i="9" s="1"/>
  <c r="J25" i="9"/>
  <c r="M25" i="9" s="1"/>
  <c r="P25" i="9" s="1"/>
  <c r="J27" i="9"/>
  <c r="M27" i="9" s="1"/>
  <c r="P27" i="9" s="1"/>
  <c r="J29" i="9"/>
  <c r="M29" i="9" s="1"/>
  <c r="P29" i="9" s="1"/>
  <c r="J31" i="9"/>
  <c r="M31" i="9" s="1"/>
  <c r="P31" i="9" s="1"/>
  <c r="J33" i="9"/>
  <c r="M33" i="9" s="1"/>
  <c r="P33" i="9" s="1"/>
  <c r="J35" i="9"/>
  <c r="M35" i="9" s="1"/>
  <c r="P35" i="9" s="1"/>
  <c r="K129" i="9"/>
  <c r="J129" i="9"/>
  <c r="M129" i="9" s="1"/>
  <c r="P129" i="9" s="1"/>
  <c r="K137" i="9"/>
  <c r="J137" i="9"/>
  <c r="M137" i="9" s="1"/>
  <c r="P137" i="9" s="1"/>
  <c r="J155" i="9"/>
  <c r="M155" i="9" s="1"/>
  <c r="P155" i="9" s="1"/>
  <c r="K155" i="9"/>
  <c r="B9" i="9"/>
  <c r="C9" i="9" s="1"/>
  <c r="E9" i="9" s="1"/>
  <c r="F9" i="9" s="1"/>
  <c r="J51" i="9"/>
  <c r="M51" i="9" s="1"/>
  <c r="P51" i="9" s="1"/>
  <c r="J59" i="9"/>
  <c r="M59" i="9" s="1"/>
  <c r="P59" i="9" s="1"/>
  <c r="J67" i="9"/>
  <c r="M67" i="9" s="1"/>
  <c r="P67" i="9" s="1"/>
  <c r="J75" i="9"/>
  <c r="M75" i="9" s="1"/>
  <c r="P75" i="9" s="1"/>
  <c r="K87" i="9"/>
  <c r="K112" i="9"/>
  <c r="J115" i="9"/>
  <c r="M115" i="9" s="1"/>
  <c r="P115" i="9" s="1"/>
  <c r="J52" i="9"/>
  <c r="M52" i="9" s="1"/>
  <c r="P52" i="9" s="1"/>
  <c r="J54" i="9"/>
  <c r="M54" i="9" s="1"/>
  <c r="P54" i="9" s="1"/>
  <c r="J56" i="9"/>
  <c r="M56" i="9" s="1"/>
  <c r="P56" i="9" s="1"/>
  <c r="J58" i="9"/>
  <c r="M58" i="9" s="1"/>
  <c r="P58" i="9" s="1"/>
  <c r="J60" i="9"/>
  <c r="M60" i="9" s="1"/>
  <c r="P60" i="9" s="1"/>
  <c r="J62" i="9"/>
  <c r="M62" i="9" s="1"/>
  <c r="P62" i="9" s="1"/>
  <c r="J64" i="9"/>
  <c r="M64" i="9" s="1"/>
  <c r="P64" i="9" s="1"/>
  <c r="J66" i="9"/>
  <c r="M66" i="9" s="1"/>
  <c r="P66" i="9" s="1"/>
  <c r="J68" i="9"/>
  <c r="M68" i="9" s="1"/>
  <c r="P68" i="9" s="1"/>
  <c r="J70" i="9"/>
  <c r="M70" i="9" s="1"/>
  <c r="P70" i="9" s="1"/>
  <c r="J72" i="9"/>
  <c r="M72" i="9" s="1"/>
  <c r="P72" i="9" s="1"/>
  <c r="J74" i="9"/>
  <c r="M74" i="9" s="1"/>
  <c r="P74" i="9" s="1"/>
  <c r="J76" i="9"/>
  <c r="M76" i="9" s="1"/>
  <c r="P76" i="9" s="1"/>
  <c r="J113" i="9"/>
  <c r="M113" i="9" s="1"/>
  <c r="P113" i="9" s="1"/>
  <c r="J117" i="9"/>
  <c r="M117" i="9" s="1"/>
  <c r="P117" i="9" s="1"/>
  <c r="J123" i="9"/>
  <c r="M123" i="9" s="1"/>
  <c r="P123" i="9" s="1"/>
  <c r="K149" i="9"/>
  <c r="J221" i="9"/>
  <c r="M221" i="9" s="1"/>
  <c r="P221" i="9" s="1"/>
  <c r="K221" i="9"/>
  <c r="J142" i="9"/>
  <c r="M142" i="9" s="1"/>
  <c r="P142" i="9" s="1"/>
  <c r="J144" i="9"/>
  <c r="M144" i="9" s="1"/>
  <c r="P144" i="9" s="1"/>
  <c r="J146" i="9"/>
  <c r="M146" i="9" s="1"/>
  <c r="P146" i="9" s="1"/>
  <c r="J148" i="9"/>
  <c r="M148" i="9" s="1"/>
  <c r="P148" i="9" s="1"/>
  <c r="J150" i="9"/>
  <c r="M150" i="9" s="1"/>
  <c r="P150" i="9" s="1"/>
  <c r="K195" i="9"/>
  <c r="J195" i="9"/>
  <c r="M195" i="9" s="1"/>
  <c r="P195" i="9" s="1"/>
  <c r="K220" i="9"/>
  <c r="J220" i="9"/>
  <c r="M220" i="9" s="1"/>
  <c r="P220" i="9" s="1"/>
  <c r="K196" i="9"/>
  <c r="K218" i="9"/>
  <c r="J218" i="9"/>
  <c r="M218" i="9" s="1"/>
  <c r="P218" i="9" s="1"/>
  <c r="J219" i="9"/>
  <c r="M219" i="9" s="1"/>
  <c r="P219" i="9" s="1"/>
  <c r="K219" i="9"/>
  <c r="K222" i="9"/>
  <c r="J222" i="9"/>
  <c r="M222" i="9" s="1"/>
  <c r="P222" i="9" s="1"/>
  <c r="J223" i="9"/>
  <c r="M223" i="9" s="1"/>
  <c r="P223" i="9" s="1"/>
  <c r="K223" i="9"/>
  <c r="J194" i="9"/>
  <c r="M194" i="9" s="1"/>
  <c r="P194" i="9" s="1"/>
  <c r="K224" i="9"/>
  <c r="J224" i="9"/>
  <c r="M224" i="9" s="1"/>
  <c r="P224" i="9" s="1"/>
  <c r="J225" i="9"/>
  <c r="M225" i="9" s="1"/>
  <c r="P225" i="9" s="1"/>
  <c r="K225" i="9"/>
  <c r="K226" i="9"/>
  <c r="J226" i="9"/>
  <c r="M226" i="9" s="1"/>
  <c r="P226" i="9" s="1"/>
  <c r="J227" i="9"/>
  <c r="M227" i="9" s="1"/>
  <c r="P227" i="9" s="1"/>
  <c r="K227" i="9"/>
  <c r="K228" i="9"/>
  <c r="J228" i="9"/>
  <c r="M228" i="9" s="1"/>
  <c r="P228" i="9" s="1"/>
  <c r="J229" i="9"/>
  <c r="M229" i="9" s="1"/>
  <c r="P229" i="9" s="1"/>
  <c r="K229" i="9"/>
  <c r="J297" i="9"/>
  <c r="M297" i="9" s="1"/>
  <c r="P297" i="9" s="1"/>
  <c r="K297" i="9"/>
  <c r="J215" i="9"/>
  <c r="M215" i="9" s="1"/>
  <c r="P215" i="9" s="1"/>
  <c r="K215" i="9"/>
  <c r="K230" i="9"/>
  <c r="J230" i="9"/>
  <c r="M230" i="9" s="1"/>
  <c r="P230" i="9" s="1"/>
  <c r="J231" i="9"/>
  <c r="M231" i="9" s="1"/>
  <c r="P231" i="9" s="1"/>
  <c r="K231" i="9"/>
  <c r="K264" i="9"/>
  <c r="J264" i="9"/>
  <c r="M264" i="9" s="1"/>
  <c r="P264" i="9" s="1"/>
  <c r="K268" i="9"/>
  <c r="J268" i="9"/>
  <c r="M268" i="9" s="1"/>
  <c r="P268" i="9" s="1"/>
  <c r="K216" i="9"/>
  <c r="J216" i="9"/>
  <c r="M216" i="9" s="1"/>
  <c r="P216" i="9" s="1"/>
  <c r="J217" i="9"/>
  <c r="M217" i="9" s="1"/>
  <c r="P217" i="9" s="1"/>
  <c r="K217" i="9"/>
  <c r="K232" i="9"/>
  <c r="J232" i="9"/>
  <c r="M232" i="9" s="1"/>
  <c r="P232" i="9" s="1"/>
  <c r="K246" i="9"/>
  <c r="J246" i="9"/>
  <c r="M246" i="9" s="1"/>
  <c r="P246" i="9" s="1"/>
  <c r="J270" i="9"/>
  <c r="M270" i="9" s="1"/>
  <c r="P270" i="9" s="1"/>
  <c r="K270" i="9"/>
  <c r="J272" i="9"/>
  <c r="M272" i="9" s="1"/>
  <c r="P272" i="9" s="1"/>
  <c r="K272" i="9"/>
  <c r="K266" i="9"/>
  <c r="J266" i="9"/>
  <c r="M266" i="9" s="1"/>
  <c r="P266" i="9" s="1"/>
  <c r="K293" i="9"/>
  <c r="J293" i="9"/>
  <c r="M293" i="9" s="1"/>
  <c r="P293" i="9" s="1"/>
  <c r="K319" i="9"/>
  <c r="J319" i="9"/>
  <c r="M319" i="9" s="1"/>
  <c r="P319" i="9" s="1"/>
  <c r="K354" i="9"/>
  <c r="J354" i="9"/>
  <c r="M354" i="9" s="1"/>
  <c r="P354" i="9" s="1"/>
  <c r="J303" i="9"/>
  <c r="M303" i="9" s="1"/>
  <c r="P303" i="9" s="1"/>
  <c r="K303" i="9"/>
  <c r="K295" i="9"/>
  <c r="K298" i="9"/>
  <c r="J298" i="9"/>
  <c r="M298" i="9" s="1"/>
  <c r="P298" i="9" s="1"/>
  <c r="K301" i="9"/>
  <c r="K300" i="9"/>
  <c r="J300" i="9"/>
  <c r="M300" i="9" s="1"/>
  <c r="P300" i="9" s="1"/>
  <c r="K296" i="9"/>
  <c r="J296" i="9"/>
  <c r="M296" i="9" s="1"/>
  <c r="P296" i="9" s="1"/>
  <c r="J316" i="9"/>
  <c r="M316" i="9" s="1"/>
  <c r="P316" i="9" s="1"/>
  <c r="J302" i="9"/>
  <c r="M302" i="9" s="1"/>
  <c r="P302" i="9" s="1"/>
  <c r="J304" i="9"/>
  <c r="M304" i="9" s="1"/>
  <c r="P304" i="9" s="1"/>
  <c r="J306" i="9"/>
  <c r="M306" i="9" s="1"/>
  <c r="P306" i="9" s="1"/>
  <c r="J308" i="9"/>
  <c r="M308" i="9" s="1"/>
  <c r="P308" i="9" s="1"/>
  <c r="K356" i="9"/>
  <c r="J356" i="9"/>
  <c r="M356" i="9" s="1"/>
  <c r="P356" i="9" s="1"/>
  <c r="K361" i="9"/>
  <c r="J361" i="9"/>
  <c r="M361" i="9" s="1"/>
  <c r="P361" i="9" s="1"/>
  <c r="J318" i="9"/>
  <c r="M318" i="9" s="1"/>
  <c r="P318" i="9" s="1"/>
  <c r="J320" i="9"/>
  <c r="M320" i="9" s="1"/>
  <c r="P320" i="9" s="1"/>
  <c r="K321" i="9"/>
  <c r="J321" i="9"/>
  <c r="M321" i="9" s="1"/>
  <c r="P321" i="9" s="1"/>
  <c r="J322" i="9"/>
  <c r="M322" i="9" s="1"/>
  <c r="P322" i="9" s="1"/>
  <c r="K322" i="9"/>
  <c r="K344" i="9"/>
  <c r="J344" i="9"/>
  <c r="M344" i="9" s="1"/>
  <c r="P344" i="9" s="1"/>
  <c r="K364" i="9"/>
  <c r="J364" i="9"/>
  <c r="M364" i="9" s="1"/>
  <c r="P364" i="9" s="1"/>
  <c r="K323" i="9"/>
  <c r="J323" i="9"/>
  <c r="M323" i="9" s="1"/>
  <c r="P323" i="9" s="1"/>
  <c r="K340" i="9"/>
  <c r="J340" i="9"/>
  <c r="M340" i="9" s="1"/>
  <c r="P340" i="9" s="1"/>
  <c r="J343" i="9"/>
  <c r="M343" i="9" s="1"/>
  <c r="P343" i="9" s="1"/>
  <c r="K343" i="9"/>
  <c r="K360" i="9"/>
  <c r="J360" i="9"/>
  <c r="M360" i="9" s="1"/>
  <c r="P360" i="9" s="1"/>
  <c r="K358" i="9"/>
  <c r="J358" i="9"/>
  <c r="M358" i="9" s="1"/>
  <c r="P358" i="9" s="1"/>
  <c r="K368" i="9"/>
  <c r="J368" i="9"/>
  <c r="M368" i="9" s="1"/>
  <c r="P368" i="9" s="1"/>
  <c r="J325" i="9"/>
  <c r="M325" i="9" s="1"/>
  <c r="P325" i="9" s="1"/>
  <c r="J327" i="9"/>
  <c r="M327" i="9" s="1"/>
  <c r="P327" i="9" s="1"/>
  <c r="K362" i="9"/>
  <c r="J362" i="9"/>
  <c r="M362" i="9" s="1"/>
  <c r="P362" i="9" s="1"/>
  <c r="K366" i="9"/>
  <c r="J366" i="9"/>
  <c r="M366" i="9" s="1"/>
  <c r="P366" i="9" s="1"/>
  <c r="J370" i="9"/>
  <c r="M370" i="9" s="1"/>
  <c r="P370" i="9" s="1"/>
  <c r="J372" i="9"/>
  <c r="M372" i="9" s="1"/>
  <c r="P372" i="9" s="1"/>
  <c r="J374" i="9"/>
  <c r="M374" i="9" s="1"/>
  <c r="P374" i="9" s="1"/>
  <c r="K353" i="8"/>
  <c r="K196" i="8"/>
  <c r="K185" i="8"/>
  <c r="K300" i="8"/>
  <c r="K270" i="8"/>
  <c r="K252" i="8"/>
  <c r="J61" i="8"/>
  <c r="M61" i="8" s="1"/>
  <c r="P61" i="8" s="1"/>
  <c r="J72" i="8"/>
  <c r="M72" i="8" s="1"/>
  <c r="P72" i="8" s="1"/>
  <c r="K114" i="8"/>
  <c r="J259" i="8"/>
  <c r="M259" i="8" s="1"/>
  <c r="P259" i="8" s="1"/>
  <c r="K286" i="8"/>
  <c r="J102" i="8"/>
  <c r="M102" i="8" s="1"/>
  <c r="P102" i="8" s="1"/>
  <c r="J100" i="8"/>
  <c r="M100" i="8" s="1"/>
  <c r="P100" i="8" s="1"/>
  <c r="J148" i="8"/>
  <c r="M148" i="8" s="1"/>
  <c r="P148" i="8" s="1"/>
  <c r="AF194" i="8"/>
  <c r="J257" i="8"/>
  <c r="M257" i="8" s="1"/>
  <c r="P257" i="8" s="1"/>
  <c r="J284" i="8"/>
  <c r="M284" i="8" s="1"/>
  <c r="P284" i="8" s="1"/>
  <c r="J291" i="8"/>
  <c r="M291" i="8" s="1"/>
  <c r="P291" i="8" s="1"/>
  <c r="K298" i="8"/>
  <c r="J171" i="8"/>
  <c r="M171" i="8" s="1"/>
  <c r="P171" i="8" s="1"/>
  <c r="J141" i="8"/>
  <c r="M141" i="8" s="1"/>
  <c r="P141" i="8" s="1"/>
  <c r="K201" i="8"/>
  <c r="K96" i="8"/>
  <c r="K33" i="8"/>
  <c r="K63" i="8"/>
  <c r="J103" i="8"/>
  <c r="M103" i="8" s="1"/>
  <c r="P103" i="8" s="1"/>
  <c r="K130" i="8"/>
  <c r="K236" i="8"/>
  <c r="J261" i="8"/>
  <c r="M261" i="8" s="1"/>
  <c r="P261" i="8" s="1"/>
  <c r="J317" i="8"/>
  <c r="M317" i="8" s="1"/>
  <c r="P317" i="8" s="1"/>
  <c r="J280" i="8"/>
  <c r="M280" i="8" s="1"/>
  <c r="P280" i="8" s="1"/>
  <c r="AF191" i="8"/>
  <c r="K229" i="8"/>
  <c r="J266" i="8"/>
  <c r="M266" i="8" s="1"/>
  <c r="P266" i="8" s="1"/>
  <c r="J91" i="8"/>
  <c r="M91" i="8" s="1"/>
  <c r="P91" i="8" s="1"/>
  <c r="J173" i="8"/>
  <c r="M173" i="8" s="1"/>
  <c r="P173" i="8" s="1"/>
  <c r="K248" i="8"/>
  <c r="J268" i="8"/>
  <c r="M268" i="8" s="1"/>
  <c r="P268" i="8" s="1"/>
  <c r="K345" i="8"/>
  <c r="K71" i="8"/>
  <c r="J74" i="8"/>
  <c r="M74" i="8" s="1"/>
  <c r="P74" i="8" s="1"/>
  <c r="J104" i="8"/>
  <c r="M104" i="8" s="1"/>
  <c r="P104" i="8" s="1"/>
  <c r="K122" i="8"/>
  <c r="J144" i="8"/>
  <c r="M144" i="8" s="1"/>
  <c r="P144" i="8" s="1"/>
  <c r="J166" i="8"/>
  <c r="M166" i="8" s="1"/>
  <c r="P166" i="8" s="1"/>
  <c r="J296" i="8"/>
  <c r="M296" i="8" s="1"/>
  <c r="P296" i="8" s="1"/>
  <c r="J304" i="8"/>
  <c r="M304" i="8" s="1"/>
  <c r="P304" i="8" s="1"/>
  <c r="J321" i="8"/>
  <c r="M321" i="8" s="1"/>
  <c r="P321" i="8" s="1"/>
  <c r="J343" i="8"/>
  <c r="M343" i="8" s="1"/>
  <c r="P343" i="8" s="1"/>
  <c r="J17" i="8"/>
  <c r="M17" i="8" s="1"/>
  <c r="P17" i="8" s="1"/>
  <c r="K94" i="8"/>
  <c r="J237" i="8"/>
  <c r="M237" i="8" s="1"/>
  <c r="P237" i="8" s="1"/>
  <c r="K278" i="8"/>
  <c r="K287" i="8"/>
  <c r="J302" i="8"/>
  <c r="M302" i="8" s="1"/>
  <c r="P302" i="8" s="1"/>
  <c r="J351" i="8"/>
  <c r="M351" i="8" s="1"/>
  <c r="P351" i="8" s="1"/>
  <c r="J25" i="8"/>
  <c r="M25" i="8" s="1"/>
  <c r="P25" i="8" s="1"/>
  <c r="K43" i="8"/>
  <c r="J235" i="8"/>
  <c r="M235" i="8" s="1"/>
  <c r="P235" i="8" s="1"/>
  <c r="K256" i="8"/>
  <c r="J276" i="8"/>
  <c r="M276" i="8" s="1"/>
  <c r="P276" i="8" s="1"/>
  <c r="J330" i="8"/>
  <c r="M330" i="8" s="1"/>
  <c r="P330" i="8" s="1"/>
  <c r="J29" i="8"/>
  <c r="M29" i="8" s="1"/>
  <c r="P29" i="8" s="1"/>
  <c r="K98" i="8"/>
  <c r="K109" i="8"/>
  <c r="K194" i="8"/>
  <c r="K240" i="8"/>
  <c r="K264" i="8"/>
  <c r="K41" i="8"/>
  <c r="J101" i="8"/>
  <c r="M101" i="8" s="1"/>
  <c r="P101" i="8" s="1"/>
  <c r="K146" i="8"/>
  <c r="K183" i="8"/>
  <c r="K233" i="8"/>
  <c r="K244" i="8"/>
  <c r="K306" i="8"/>
  <c r="J128" i="8"/>
  <c r="M128" i="8" s="1"/>
  <c r="P128" i="8" s="1"/>
  <c r="J37" i="8"/>
  <c r="M37" i="8" s="1"/>
  <c r="P37" i="8" s="1"/>
  <c r="J55" i="8"/>
  <c r="M55" i="8" s="1"/>
  <c r="P55" i="8" s="1"/>
  <c r="K90" i="8"/>
  <c r="K120" i="8"/>
  <c r="J42" i="8"/>
  <c r="M42" i="8" s="1"/>
  <c r="P42" i="8" s="1"/>
  <c r="J49" i="8"/>
  <c r="M49" i="8" s="1"/>
  <c r="P49" i="8" s="1"/>
  <c r="J51" i="8"/>
  <c r="M51" i="8" s="1"/>
  <c r="P51" i="8" s="1"/>
  <c r="J53" i="8"/>
  <c r="M53" i="8" s="1"/>
  <c r="P53" i="8" s="1"/>
  <c r="J64" i="8"/>
  <c r="M64" i="8" s="1"/>
  <c r="P64" i="8" s="1"/>
  <c r="J73" i="8"/>
  <c r="M73" i="8" s="1"/>
  <c r="P73" i="8" s="1"/>
  <c r="J75" i="8"/>
  <c r="M75" i="8" s="1"/>
  <c r="P75" i="8" s="1"/>
  <c r="K77" i="8"/>
  <c r="J93" i="8"/>
  <c r="M93" i="8" s="1"/>
  <c r="P93" i="8" s="1"/>
  <c r="J95" i="8"/>
  <c r="M95" i="8" s="1"/>
  <c r="P95" i="8" s="1"/>
  <c r="J97" i="8"/>
  <c r="M97" i="8" s="1"/>
  <c r="P97" i="8" s="1"/>
  <c r="J99" i="8"/>
  <c r="M99" i="8" s="1"/>
  <c r="P99" i="8" s="1"/>
  <c r="K108" i="8"/>
  <c r="J110" i="8"/>
  <c r="M110" i="8" s="1"/>
  <c r="P110" i="8" s="1"/>
  <c r="J118" i="8"/>
  <c r="M118" i="8" s="1"/>
  <c r="P118" i="8" s="1"/>
  <c r="J126" i="8"/>
  <c r="M126" i="8" s="1"/>
  <c r="P126" i="8" s="1"/>
  <c r="J134" i="8"/>
  <c r="M134" i="8" s="1"/>
  <c r="P134" i="8" s="1"/>
  <c r="J139" i="8"/>
  <c r="M139" i="8" s="1"/>
  <c r="P139" i="8" s="1"/>
  <c r="J154" i="8"/>
  <c r="M154" i="8" s="1"/>
  <c r="P154" i="8" s="1"/>
  <c r="J169" i="8"/>
  <c r="M169" i="8" s="1"/>
  <c r="P169" i="8" s="1"/>
  <c r="J187" i="8"/>
  <c r="M187" i="8" s="1"/>
  <c r="P187" i="8" s="1"/>
  <c r="K195" i="8"/>
  <c r="K221" i="8"/>
  <c r="K239" i="8"/>
  <c r="J241" i="8"/>
  <c r="M241" i="8" s="1"/>
  <c r="P241" i="8" s="1"/>
  <c r="J247" i="8"/>
  <c r="M247" i="8" s="1"/>
  <c r="P247" i="8" s="1"/>
  <c r="J249" i="8"/>
  <c r="M249" i="8" s="1"/>
  <c r="P249" i="8" s="1"/>
  <c r="J272" i="8"/>
  <c r="M272" i="8" s="1"/>
  <c r="P272" i="8" s="1"/>
  <c r="K274" i="8"/>
  <c r="J290" i="8"/>
  <c r="M290" i="8" s="1"/>
  <c r="P290" i="8" s="1"/>
  <c r="J292" i="8"/>
  <c r="M292" i="8" s="1"/>
  <c r="P292" i="8" s="1"/>
  <c r="K294" i="8"/>
  <c r="J308" i="8"/>
  <c r="M308" i="8" s="1"/>
  <c r="P308" i="8" s="1"/>
  <c r="K313" i="8"/>
  <c r="J329" i="8"/>
  <c r="M329" i="8" s="1"/>
  <c r="P329" i="8" s="1"/>
  <c r="J338" i="8"/>
  <c r="M338" i="8" s="1"/>
  <c r="P338" i="8" s="1"/>
  <c r="K349" i="8"/>
  <c r="J68" i="8"/>
  <c r="M68" i="8" s="1"/>
  <c r="P68" i="8" s="1"/>
  <c r="J106" i="8"/>
  <c r="M106" i="8" s="1"/>
  <c r="P106" i="8" s="1"/>
  <c r="J136" i="8"/>
  <c r="M136" i="8" s="1"/>
  <c r="P136" i="8" s="1"/>
  <c r="K59" i="8"/>
  <c r="J310" i="8"/>
  <c r="M310" i="8" s="1"/>
  <c r="P310" i="8" s="1"/>
  <c r="J331" i="8"/>
  <c r="M331" i="8" s="1"/>
  <c r="P331" i="8" s="1"/>
  <c r="J21" i="8"/>
  <c r="M21" i="8" s="1"/>
  <c r="P21" i="8" s="1"/>
  <c r="J47" i="8"/>
  <c r="M47" i="8" s="1"/>
  <c r="P47" i="8" s="1"/>
  <c r="J62" i="8"/>
  <c r="M62" i="8" s="1"/>
  <c r="P62" i="8" s="1"/>
  <c r="J175" i="8"/>
  <c r="M175" i="8" s="1"/>
  <c r="P175" i="8" s="1"/>
  <c r="J200" i="8"/>
  <c r="M200" i="8" s="1"/>
  <c r="P200" i="8" s="1"/>
  <c r="J243" i="8"/>
  <c r="M243" i="8" s="1"/>
  <c r="P243" i="8" s="1"/>
  <c r="J245" i="8"/>
  <c r="M245" i="8" s="1"/>
  <c r="P245" i="8" s="1"/>
  <c r="J251" i="8"/>
  <c r="M251" i="8" s="1"/>
  <c r="P251" i="8" s="1"/>
  <c r="J253" i="8"/>
  <c r="M253" i="8" s="1"/>
  <c r="P253" i="8" s="1"/>
  <c r="J255" i="8"/>
  <c r="M255" i="8" s="1"/>
  <c r="P255" i="8" s="1"/>
  <c r="J316" i="8"/>
  <c r="M316" i="8" s="1"/>
  <c r="P316" i="8" s="1"/>
  <c r="J319" i="8"/>
  <c r="M319" i="8" s="1"/>
  <c r="P319" i="8" s="1"/>
  <c r="J344" i="8"/>
  <c r="M344" i="8" s="1"/>
  <c r="P344" i="8" s="1"/>
  <c r="J352" i="8"/>
  <c r="M352" i="8" s="1"/>
  <c r="P352" i="8" s="1"/>
  <c r="J369" i="8"/>
  <c r="M369" i="8" s="1"/>
  <c r="P369" i="8" s="1"/>
  <c r="K57" i="8"/>
  <c r="J66" i="8"/>
  <c r="M66" i="8" s="1"/>
  <c r="P66" i="8" s="1"/>
  <c r="AF193" i="8"/>
  <c r="K205" i="8"/>
  <c r="K211" i="8"/>
  <c r="J361" i="8"/>
  <c r="M361" i="8" s="1"/>
  <c r="P361" i="8" s="1"/>
  <c r="J32" i="8"/>
  <c r="M32" i="8" s="1"/>
  <c r="P32" i="8" s="1"/>
  <c r="J60" i="8"/>
  <c r="M60" i="8" s="1"/>
  <c r="P60" i="8" s="1"/>
  <c r="J67" i="8"/>
  <c r="M67" i="8" s="1"/>
  <c r="P67" i="8" s="1"/>
  <c r="J69" i="8"/>
  <c r="M69" i="8" s="1"/>
  <c r="P69" i="8" s="1"/>
  <c r="J105" i="8"/>
  <c r="M105" i="8" s="1"/>
  <c r="P105" i="8" s="1"/>
  <c r="J116" i="8"/>
  <c r="M116" i="8" s="1"/>
  <c r="P116" i="8" s="1"/>
  <c r="J124" i="8"/>
  <c r="M124" i="8" s="1"/>
  <c r="P124" i="8" s="1"/>
  <c r="J132" i="8"/>
  <c r="M132" i="8" s="1"/>
  <c r="P132" i="8" s="1"/>
  <c r="J167" i="8"/>
  <c r="M167" i="8" s="1"/>
  <c r="P167" i="8" s="1"/>
  <c r="J225" i="8"/>
  <c r="M225" i="8" s="1"/>
  <c r="P225" i="8" s="1"/>
  <c r="K234" i="8"/>
  <c r="K238" i="8"/>
  <c r="J39" i="8"/>
  <c r="M39" i="8" s="1"/>
  <c r="P39" i="8" s="1"/>
  <c r="J112" i="8"/>
  <c r="M112" i="8" s="1"/>
  <c r="P112" i="8" s="1"/>
  <c r="J23" i="8"/>
  <c r="M23" i="8" s="1"/>
  <c r="P23" i="8" s="1"/>
  <c r="K192" i="8"/>
  <c r="J19" i="8"/>
  <c r="M19" i="8" s="1"/>
  <c r="P19" i="8" s="1"/>
  <c r="J27" i="8"/>
  <c r="M27" i="8" s="1"/>
  <c r="P27" i="8" s="1"/>
  <c r="K38" i="8"/>
  <c r="J45" i="8"/>
  <c r="M45" i="8" s="1"/>
  <c r="P45" i="8" s="1"/>
  <c r="J56" i="8"/>
  <c r="M56" i="8" s="1"/>
  <c r="P56" i="8" s="1"/>
  <c r="J58" i="8"/>
  <c r="M58" i="8" s="1"/>
  <c r="P58" i="8" s="1"/>
  <c r="J65" i="8"/>
  <c r="M65" i="8" s="1"/>
  <c r="P65" i="8" s="1"/>
  <c r="J78" i="8"/>
  <c r="M78" i="8" s="1"/>
  <c r="P78" i="8" s="1"/>
  <c r="J89" i="8"/>
  <c r="M89" i="8" s="1"/>
  <c r="P89" i="8" s="1"/>
  <c r="J107" i="8"/>
  <c r="M107" i="8" s="1"/>
  <c r="P107" i="8" s="1"/>
  <c r="K219" i="8"/>
  <c r="J282" i="8"/>
  <c r="M282" i="8" s="1"/>
  <c r="P282" i="8" s="1"/>
  <c r="J289" i="8"/>
  <c r="M289" i="8" s="1"/>
  <c r="P289" i="8" s="1"/>
  <c r="J314" i="8"/>
  <c r="M314" i="8" s="1"/>
  <c r="P314" i="8" s="1"/>
  <c r="J323" i="8"/>
  <c r="M323" i="8" s="1"/>
  <c r="P323" i="8" s="1"/>
  <c r="J336" i="8"/>
  <c r="M336" i="8" s="1"/>
  <c r="P336" i="8" s="1"/>
  <c r="J339" i="8"/>
  <c r="M339" i="8" s="1"/>
  <c r="P339" i="8" s="1"/>
  <c r="K342" i="8"/>
  <c r="J70" i="8"/>
  <c r="M70" i="8" s="1"/>
  <c r="P70" i="8" s="1"/>
  <c r="J52" i="8"/>
  <c r="M52" i="8" s="1"/>
  <c r="P52" i="8" s="1"/>
  <c r="J54" i="8"/>
  <c r="M54" i="8" s="1"/>
  <c r="P54" i="8" s="1"/>
  <c r="J76" i="8"/>
  <c r="M76" i="8" s="1"/>
  <c r="P76" i="8" s="1"/>
  <c r="J138" i="8"/>
  <c r="M138" i="8" s="1"/>
  <c r="P138" i="8" s="1"/>
  <c r="K207" i="8"/>
  <c r="K213" i="8"/>
  <c r="K242" i="8"/>
  <c r="K246" i="8"/>
  <c r="K250" i="8"/>
  <c r="K254" i="8"/>
  <c r="A12" i="8"/>
  <c r="B11" i="8"/>
  <c r="B9" i="8"/>
  <c r="K10" i="8"/>
  <c r="J10" i="8"/>
  <c r="M10" i="8" s="1"/>
  <c r="P10" i="8" s="1"/>
  <c r="K22" i="8"/>
  <c r="J22" i="8"/>
  <c r="M22" i="8" s="1"/>
  <c r="P22" i="8" s="1"/>
  <c r="K8" i="8"/>
  <c r="J8" i="8"/>
  <c r="M8" i="8" s="1"/>
  <c r="P8" i="8" s="1"/>
  <c r="K20" i="8"/>
  <c r="J20" i="8"/>
  <c r="M20" i="8" s="1"/>
  <c r="P20" i="8" s="1"/>
  <c r="K28" i="8"/>
  <c r="J28" i="8"/>
  <c r="M28" i="8" s="1"/>
  <c r="P28" i="8" s="1"/>
  <c r="K35" i="8"/>
  <c r="J35" i="8"/>
  <c r="M35" i="8" s="1"/>
  <c r="P35" i="8" s="1"/>
  <c r="K14" i="8"/>
  <c r="J14" i="8"/>
  <c r="M14" i="8" s="1"/>
  <c r="P14" i="8" s="1"/>
  <c r="K40" i="8"/>
  <c r="K34" i="8"/>
  <c r="J48" i="8"/>
  <c r="M48" i="8" s="1"/>
  <c r="P48" i="8" s="1"/>
  <c r="K48" i="8"/>
  <c r="K12" i="8"/>
  <c r="J12" i="8"/>
  <c r="M12" i="8" s="1"/>
  <c r="P12" i="8" s="1"/>
  <c r="K18" i="8"/>
  <c r="J18" i="8"/>
  <c r="M18" i="8" s="1"/>
  <c r="P18" i="8" s="1"/>
  <c r="K26" i="8"/>
  <c r="J26" i="8"/>
  <c r="M26" i="8" s="1"/>
  <c r="P26" i="8" s="1"/>
  <c r="K30" i="8"/>
  <c r="J30" i="8"/>
  <c r="M30" i="8" s="1"/>
  <c r="P30" i="8" s="1"/>
  <c r="B10" i="8"/>
  <c r="K16" i="8"/>
  <c r="J16" i="8"/>
  <c r="M16" i="8" s="1"/>
  <c r="P16" i="8" s="1"/>
  <c r="K24" i="8"/>
  <c r="J24" i="8"/>
  <c r="M24" i="8" s="1"/>
  <c r="P24" i="8" s="1"/>
  <c r="J50" i="8"/>
  <c r="M50" i="8" s="1"/>
  <c r="P50" i="8" s="1"/>
  <c r="K80" i="8"/>
  <c r="J80" i="8"/>
  <c r="M80" i="8" s="1"/>
  <c r="P80" i="8" s="1"/>
  <c r="K82" i="8"/>
  <c r="J82" i="8"/>
  <c r="M82" i="8" s="1"/>
  <c r="P82" i="8" s="1"/>
  <c r="K84" i="8"/>
  <c r="J84" i="8"/>
  <c r="M84" i="8" s="1"/>
  <c r="P84" i="8" s="1"/>
  <c r="K86" i="8"/>
  <c r="J86" i="8"/>
  <c r="M86" i="8" s="1"/>
  <c r="P86" i="8" s="1"/>
  <c r="J217" i="8"/>
  <c r="M217" i="8" s="1"/>
  <c r="P217" i="8" s="1"/>
  <c r="K217" i="8"/>
  <c r="J44" i="8"/>
  <c r="M44" i="8" s="1"/>
  <c r="P44" i="8" s="1"/>
  <c r="K50" i="8"/>
  <c r="J79" i="8"/>
  <c r="M79" i="8" s="1"/>
  <c r="P79" i="8" s="1"/>
  <c r="J81" i="8"/>
  <c r="M81" i="8" s="1"/>
  <c r="P81" i="8" s="1"/>
  <c r="J83" i="8"/>
  <c r="M83" i="8" s="1"/>
  <c r="P83" i="8" s="1"/>
  <c r="J85" i="8"/>
  <c r="M85" i="8" s="1"/>
  <c r="P85" i="8" s="1"/>
  <c r="J87" i="8"/>
  <c r="M87" i="8" s="1"/>
  <c r="P87" i="8" s="1"/>
  <c r="J31" i="8"/>
  <c r="M31" i="8" s="1"/>
  <c r="P31" i="8" s="1"/>
  <c r="J36" i="8"/>
  <c r="M36" i="8" s="1"/>
  <c r="P36" i="8" s="1"/>
  <c r="K44" i="8"/>
  <c r="J9" i="8"/>
  <c r="M9" i="8" s="1"/>
  <c r="P9" i="8" s="1"/>
  <c r="J11" i="8"/>
  <c r="M11" i="8" s="1"/>
  <c r="P11" i="8" s="1"/>
  <c r="J13" i="8"/>
  <c r="M13" i="8" s="1"/>
  <c r="P13" i="8" s="1"/>
  <c r="J15" i="8"/>
  <c r="M15" i="8" s="1"/>
  <c r="P15" i="8" s="1"/>
  <c r="J46" i="8"/>
  <c r="M46" i="8" s="1"/>
  <c r="P46" i="8" s="1"/>
  <c r="K92" i="8"/>
  <c r="K46" i="8"/>
  <c r="J92" i="8"/>
  <c r="M92" i="8" s="1"/>
  <c r="P92" i="8" s="1"/>
  <c r="J88" i="8"/>
  <c r="M88" i="8" s="1"/>
  <c r="P88" i="8" s="1"/>
  <c r="K179" i="8"/>
  <c r="J179" i="8"/>
  <c r="M179" i="8" s="1"/>
  <c r="P179" i="8" s="1"/>
  <c r="K135" i="8"/>
  <c r="J135" i="8"/>
  <c r="M135" i="8" s="1"/>
  <c r="P135" i="8" s="1"/>
  <c r="J143" i="8"/>
  <c r="M143" i="8" s="1"/>
  <c r="P143" i="8" s="1"/>
  <c r="K143" i="8"/>
  <c r="K164" i="8"/>
  <c r="J164" i="8"/>
  <c r="M164" i="8" s="1"/>
  <c r="P164" i="8" s="1"/>
  <c r="K140" i="8"/>
  <c r="K142" i="8"/>
  <c r="K158" i="8"/>
  <c r="J158" i="8"/>
  <c r="M158" i="8" s="1"/>
  <c r="P158" i="8" s="1"/>
  <c r="J153" i="8"/>
  <c r="M153" i="8" s="1"/>
  <c r="P153" i="8" s="1"/>
  <c r="K153" i="8"/>
  <c r="K168" i="8"/>
  <c r="J168" i="8"/>
  <c r="M168" i="8" s="1"/>
  <c r="P168" i="8" s="1"/>
  <c r="J111" i="8"/>
  <c r="M111" i="8" s="1"/>
  <c r="P111" i="8" s="1"/>
  <c r="J113" i="8"/>
  <c r="M113" i="8" s="1"/>
  <c r="P113" i="8" s="1"/>
  <c r="J115" i="8"/>
  <c r="M115" i="8" s="1"/>
  <c r="P115" i="8" s="1"/>
  <c r="J117" i="8"/>
  <c r="M117" i="8" s="1"/>
  <c r="P117" i="8" s="1"/>
  <c r="J119" i="8"/>
  <c r="M119" i="8" s="1"/>
  <c r="P119" i="8" s="1"/>
  <c r="J121" i="8"/>
  <c r="M121" i="8" s="1"/>
  <c r="P121" i="8" s="1"/>
  <c r="J123" i="8"/>
  <c r="M123" i="8" s="1"/>
  <c r="P123" i="8" s="1"/>
  <c r="J125" i="8"/>
  <c r="M125" i="8" s="1"/>
  <c r="P125" i="8" s="1"/>
  <c r="J127" i="8"/>
  <c r="M127" i="8" s="1"/>
  <c r="P127" i="8" s="1"/>
  <c r="J129" i="8"/>
  <c r="M129" i="8" s="1"/>
  <c r="P129" i="8" s="1"/>
  <c r="J131" i="8"/>
  <c r="M131" i="8" s="1"/>
  <c r="P131" i="8" s="1"/>
  <c r="J133" i="8"/>
  <c r="M133" i="8" s="1"/>
  <c r="P133" i="8" s="1"/>
  <c r="J151" i="8"/>
  <c r="M151" i="8" s="1"/>
  <c r="P151" i="8" s="1"/>
  <c r="K151" i="8"/>
  <c r="J152" i="8"/>
  <c r="M152" i="8" s="1"/>
  <c r="P152" i="8" s="1"/>
  <c r="J156" i="8"/>
  <c r="M156" i="8" s="1"/>
  <c r="P156" i="8" s="1"/>
  <c r="K160" i="8"/>
  <c r="J160" i="8"/>
  <c r="M160" i="8" s="1"/>
  <c r="P160" i="8" s="1"/>
  <c r="K228" i="8"/>
  <c r="J228" i="8"/>
  <c r="M228" i="8" s="1"/>
  <c r="P228" i="8" s="1"/>
  <c r="K131" i="8"/>
  <c r="J137" i="8"/>
  <c r="M137" i="8" s="1"/>
  <c r="P137" i="8" s="1"/>
  <c r="J149" i="8"/>
  <c r="M149" i="8" s="1"/>
  <c r="P149" i="8" s="1"/>
  <c r="K149" i="8"/>
  <c r="J150" i="8"/>
  <c r="M150" i="8" s="1"/>
  <c r="P150" i="8" s="1"/>
  <c r="K152" i="8"/>
  <c r="K156" i="8"/>
  <c r="J147" i="8"/>
  <c r="M147" i="8" s="1"/>
  <c r="P147" i="8" s="1"/>
  <c r="K147" i="8"/>
  <c r="K162" i="8"/>
  <c r="J162" i="8"/>
  <c r="M162" i="8" s="1"/>
  <c r="P162" i="8" s="1"/>
  <c r="J172" i="8"/>
  <c r="M172" i="8" s="1"/>
  <c r="P172" i="8" s="1"/>
  <c r="K172" i="8"/>
  <c r="J145" i="8"/>
  <c r="M145" i="8" s="1"/>
  <c r="P145" i="8" s="1"/>
  <c r="K145" i="8"/>
  <c r="K181" i="8"/>
  <c r="J181" i="8"/>
  <c r="M181" i="8" s="1"/>
  <c r="P181" i="8" s="1"/>
  <c r="K155" i="8"/>
  <c r="K157" i="8"/>
  <c r="K159" i="8"/>
  <c r="K161" i="8"/>
  <c r="K163" i="8"/>
  <c r="J189" i="8"/>
  <c r="M189" i="8" s="1"/>
  <c r="P189" i="8" s="1"/>
  <c r="K189" i="8"/>
  <c r="K206" i="8"/>
  <c r="J206" i="8"/>
  <c r="M206" i="8" s="1"/>
  <c r="P206" i="8" s="1"/>
  <c r="K226" i="8"/>
  <c r="J226" i="8"/>
  <c r="M226" i="8" s="1"/>
  <c r="P226" i="8" s="1"/>
  <c r="J178" i="8"/>
  <c r="M178" i="8" s="1"/>
  <c r="P178" i="8" s="1"/>
  <c r="K178" i="8"/>
  <c r="AF192" i="8"/>
  <c r="K176" i="8"/>
  <c r="J177" i="8"/>
  <c r="M177" i="8" s="1"/>
  <c r="P177" i="8" s="1"/>
  <c r="J203" i="8"/>
  <c r="M203" i="8" s="1"/>
  <c r="P203" i="8" s="1"/>
  <c r="K204" i="8"/>
  <c r="J204" i="8"/>
  <c r="M204" i="8" s="1"/>
  <c r="P204" i="8" s="1"/>
  <c r="K177" i="8"/>
  <c r="J209" i="8"/>
  <c r="M209" i="8" s="1"/>
  <c r="P209" i="8" s="1"/>
  <c r="K209" i="8"/>
  <c r="K214" i="8"/>
  <c r="J214" i="8"/>
  <c r="M214" i="8" s="1"/>
  <c r="P214" i="8" s="1"/>
  <c r="K220" i="8"/>
  <c r="J220" i="8"/>
  <c r="M220" i="8" s="1"/>
  <c r="P220" i="8" s="1"/>
  <c r="K227" i="8"/>
  <c r="J227" i="8"/>
  <c r="M227" i="8" s="1"/>
  <c r="P227" i="8" s="1"/>
  <c r="K182" i="8"/>
  <c r="J182" i="8"/>
  <c r="M182" i="8" s="1"/>
  <c r="P182" i="8" s="1"/>
  <c r="K184" i="8"/>
  <c r="J184" i="8"/>
  <c r="M184" i="8" s="1"/>
  <c r="P184" i="8" s="1"/>
  <c r="J165" i="8"/>
  <c r="M165" i="8" s="1"/>
  <c r="P165" i="8" s="1"/>
  <c r="J170" i="8"/>
  <c r="M170" i="8" s="1"/>
  <c r="P170" i="8" s="1"/>
  <c r="K180" i="8"/>
  <c r="J180" i="8"/>
  <c r="M180" i="8" s="1"/>
  <c r="P180" i="8" s="1"/>
  <c r="K197" i="8"/>
  <c r="J197" i="8"/>
  <c r="M197" i="8" s="1"/>
  <c r="P197" i="8" s="1"/>
  <c r="J198" i="8"/>
  <c r="M198" i="8" s="1"/>
  <c r="P198" i="8" s="1"/>
  <c r="J231" i="8"/>
  <c r="M231" i="8" s="1"/>
  <c r="P231" i="8" s="1"/>
  <c r="K174" i="8"/>
  <c r="K231" i="8"/>
  <c r="K186" i="8"/>
  <c r="J186" i="8"/>
  <c r="M186" i="8" s="1"/>
  <c r="P186" i="8" s="1"/>
  <c r="K191" i="8"/>
  <c r="K208" i="8"/>
  <c r="J208" i="8"/>
  <c r="M208" i="8" s="1"/>
  <c r="P208" i="8" s="1"/>
  <c r="K232" i="8"/>
  <c r="J232" i="8"/>
  <c r="M232" i="8" s="1"/>
  <c r="P232" i="8" s="1"/>
  <c r="K210" i="8"/>
  <c r="J210" i="8"/>
  <c r="M210" i="8" s="1"/>
  <c r="P210" i="8" s="1"/>
  <c r="K216" i="8"/>
  <c r="J216" i="8"/>
  <c r="M216" i="8" s="1"/>
  <c r="P216" i="8" s="1"/>
  <c r="K223" i="8"/>
  <c r="J223" i="8"/>
  <c r="M223" i="8" s="1"/>
  <c r="P223" i="8" s="1"/>
  <c r="K190" i="8"/>
  <c r="J190" i="8"/>
  <c r="M190" i="8" s="1"/>
  <c r="P190" i="8" s="1"/>
  <c r="K212" i="8"/>
  <c r="J212" i="8"/>
  <c r="M212" i="8" s="1"/>
  <c r="P212" i="8" s="1"/>
  <c r="K224" i="8"/>
  <c r="J224" i="8"/>
  <c r="M224" i="8" s="1"/>
  <c r="P224" i="8" s="1"/>
  <c r="K188" i="8"/>
  <c r="J188" i="8"/>
  <c r="M188" i="8" s="1"/>
  <c r="P188" i="8" s="1"/>
  <c r="J191" i="8"/>
  <c r="M191" i="8" s="1"/>
  <c r="P191" i="8" s="1"/>
  <c r="J193" i="8"/>
  <c r="M193" i="8" s="1"/>
  <c r="P193" i="8" s="1"/>
  <c r="J199" i="8"/>
  <c r="M199" i="8" s="1"/>
  <c r="P199" i="8" s="1"/>
  <c r="K202" i="8"/>
  <c r="J202" i="8"/>
  <c r="M202" i="8" s="1"/>
  <c r="P202" i="8" s="1"/>
  <c r="K215" i="8"/>
  <c r="K218" i="8"/>
  <c r="J218" i="8"/>
  <c r="M218" i="8" s="1"/>
  <c r="P218" i="8" s="1"/>
  <c r="K222" i="8"/>
  <c r="J222" i="8"/>
  <c r="M222" i="8" s="1"/>
  <c r="P222" i="8" s="1"/>
  <c r="J267" i="8"/>
  <c r="M267" i="8" s="1"/>
  <c r="P267" i="8" s="1"/>
  <c r="J265" i="8"/>
  <c r="M265" i="8" s="1"/>
  <c r="P265" i="8" s="1"/>
  <c r="K267" i="8"/>
  <c r="J263" i="8"/>
  <c r="M263" i="8" s="1"/>
  <c r="P263" i="8" s="1"/>
  <c r="K230" i="8"/>
  <c r="J230" i="8"/>
  <c r="M230" i="8" s="1"/>
  <c r="P230" i="8" s="1"/>
  <c r="J269" i="8"/>
  <c r="M269" i="8" s="1"/>
  <c r="P269" i="8" s="1"/>
  <c r="J271" i="8"/>
  <c r="M271" i="8" s="1"/>
  <c r="P271" i="8" s="1"/>
  <c r="J273" i="8"/>
  <c r="M273" i="8" s="1"/>
  <c r="P273" i="8" s="1"/>
  <c r="J275" i="8"/>
  <c r="M275" i="8" s="1"/>
  <c r="P275" i="8" s="1"/>
  <c r="J277" i="8"/>
  <c r="M277" i="8" s="1"/>
  <c r="P277" i="8" s="1"/>
  <c r="J279" i="8"/>
  <c r="M279" i="8" s="1"/>
  <c r="P279" i="8" s="1"/>
  <c r="J281" i="8"/>
  <c r="M281" i="8" s="1"/>
  <c r="P281" i="8" s="1"/>
  <c r="J283" i="8"/>
  <c r="M283" i="8" s="1"/>
  <c r="P283" i="8" s="1"/>
  <c r="J285" i="8"/>
  <c r="M285" i="8" s="1"/>
  <c r="P285" i="8" s="1"/>
  <c r="K297" i="8"/>
  <c r="K301" i="8"/>
  <c r="K311" i="8"/>
  <c r="J311" i="8"/>
  <c r="M311" i="8" s="1"/>
  <c r="P311" i="8" s="1"/>
  <c r="J258" i="8"/>
  <c r="M258" i="8" s="1"/>
  <c r="P258" i="8" s="1"/>
  <c r="J260" i="8"/>
  <c r="M260" i="8" s="1"/>
  <c r="P260" i="8" s="1"/>
  <c r="J262" i="8"/>
  <c r="M262" i="8" s="1"/>
  <c r="P262" i="8" s="1"/>
  <c r="K295" i="8"/>
  <c r="J301" i="8"/>
  <c r="M301" i="8" s="1"/>
  <c r="P301" i="8" s="1"/>
  <c r="K309" i="8"/>
  <c r="K299" i="8"/>
  <c r="J288" i="8"/>
  <c r="M288" i="8" s="1"/>
  <c r="P288" i="8" s="1"/>
  <c r="K293" i="8"/>
  <c r="J299" i="8"/>
  <c r="M299" i="8" s="1"/>
  <c r="P299" i="8" s="1"/>
  <c r="K288" i="8"/>
  <c r="K333" i="8"/>
  <c r="K318" i="8"/>
  <c r="J318" i="8"/>
  <c r="M318" i="8" s="1"/>
  <c r="P318" i="8" s="1"/>
  <c r="K320" i="8"/>
  <c r="J320" i="8"/>
  <c r="M320" i="8" s="1"/>
  <c r="P320" i="8" s="1"/>
  <c r="K322" i="8"/>
  <c r="J322" i="8"/>
  <c r="M322" i="8" s="1"/>
  <c r="P322" i="8" s="1"/>
  <c r="K332" i="8"/>
  <c r="J332" i="8"/>
  <c r="M332" i="8" s="1"/>
  <c r="P332" i="8" s="1"/>
  <c r="K340" i="8"/>
  <c r="K326" i="8"/>
  <c r="J326" i="8"/>
  <c r="M326" i="8" s="1"/>
  <c r="P326" i="8" s="1"/>
  <c r="K303" i="8"/>
  <c r="K305" i="8"/>
  <c r="K307" i="8"/>
  <c r="K315" i="8"/>
  <c r="K335" i="8"/>
  <c r="J335" i="8"/>
  <c r="M335" i="8" s="1"/>
  <c r="P335" i="8" s="1"/>
  <c r="K325" i="8"/>
  <c r="J325" i="8"/>
  <c r="M325" i="8" s="1"/>
  <c r="P325" i="8" s="1"/>
  <c r="J312" i="8"/>
  <c r="M312" i="8" s="1"/>
  <c r="P312" i="8" s="1"/>
  <c r="K355" i="8"/>
  <c r="J355" i="8"/>
  <c r="M355" i="8" s="1"/>
  <c r="P355" i="8" s="1"/>
  <c r="J350" i="8"/>
  <c r="M350" i="8" s="1"/>
  <c r="P350" i="8" s="1"/>
  <c r="J328" i="8"/>
  <c r="M328" i="8" s="1"/>
  <c r="P328" i="8" s="1"/>
  <c r="J337" i="8"/>
  <c r="M337" i="8" s="1"/>
  <c r="P337" i="8" s="1"/>
  <c r="K346" i="8"/>
  <c r="J346" i="8"/>
  <c r="M346" i="8" s="1"/>
  <c r="P346" i="8" s="1"/>
  <c r="K359" i="8"/>
  <c r="J359" i="8"/>
  <c r="M359" i="8" s="1"/>
  <c r="P359" i="8" s="1"/>
  <c r="K365" i="8"/>
  <c r="J365" i="8"/>
  <c r="M365" i="8" s="1"/>
  <c r="P365" i="8" s="1"/>
  <c r="K347" i="8"/>
  <c r="J341" i="8"/>
  <c r="M341" i="8" s="1"/>
  <c r="P341" i="8" s="1"/>
  <c r="J347" i="8"/>
  <c r="M347" i="8" s="1"/>
  <c r="P347" i="8" s="1"/>
  <c r="K363" i="8"/>
  <c r="J363" i="8"/>
  <c r="M363" i="8" s="1"/>
  <c r="P363" i="8" s="1"/>
  <c r="J324" i="8"/>
  <c r="M324" i="8" s="1"/>
  <c r="P324" i="8" s="1"/>
  <c r="J327" i="8"/>
  <c r="M327" i="8" s="1"/>
  <c r="P327" i="8" s="1"/>
  <c r="J334" i="8"/>
  <c r="M334" i="8" s="1"/>
  <c r="P334" i="8" s="1"/>
  <c r="J348" i="8"/>
  <c r="M348" i="8" s="1"/>
  <c r="P348" i="8" s="1"/>
  <c r="K348" i="8"/>
  <c r="K357" i="8"/>
  <c r="J357" i="8"/>
  <c r="M357" i="8" s="1"/>
  <c r="P357" i="8" s="1"/>
  <c r="K367" i="8"/>
  <c r="J367" i="8"/>
  <c r="M367" i="8" s="1"/>
  <c r="P367" i="8" s="1"/>
  <c r="K354" i="8"/>
  <c r="J354" i="8"/>
  <c r="M354" i="8" s="1"/>
  <c r="P354" i="8" s="1"/>
  <c r="K362" i="8"/>
  <c r="J362" i="8"/>
  <c r="M362" i="8" s="1"/>
  <c r="P362" i="8" s="1"/>
  <c r="K370" i="8"/>
  <c r="J370" i="8"/>
  <c r="M370" i="8" s="1"/>
  <c r="P370" i="8" s="1"/>
  <c r="K356" i="8"/>
  <c r="J356" i="8"/>
  <c r="M356" i="8" s="1"/>
  <c r="P356" i="8" s="1"/>
  <c r="K364" i="8"/>
  <c r="J364" i="8"/>
  <c r="M364" i="8" s="1"/>
  <c r="P364" i="8" s="1"/>
  <c r="K358" i="8"/>
  <c r="J358" i="8"/>
  <c r="M358" i="8" s="1"/>
  <c r="P358" i="8" s="1"/>
  <c r="K366" i="8"/>
  <c r="J366" i="8"/>
  <c r="M366" i="8" s="1"/>
  <c r="P366" i="8" s="1"/>
  <c r="K360" i="8"/>
  <c r="J360" i="8"/>
  <c r="M360" i="8" s="1"/>
  <c r="P360" i="8" s="1"/>
  <c r="K368" i="8"/>
  <c r="J368" i="8"/>
  <c r="M368" i="8" s="1"/>
  <c r="P368" i="8" s="1"/>
  <c r="K371" i="8"/>
  <c r="K373" i="8"/>
  <c r="J372" i="8"/>
  <c r="M372" i="8" s="1"/>
  <c r="P372" i="8" s="1"/>
  <c r="J374" i="8"/>
  <c r="M374" i="8" s="1"/>
  <c r="P374" i="8" s="1"/>
  <c r="A9" i="7"/>
  <c r="B8" i="7"/>
  <c r="A10" i="7" l="1"/>
  <c r="X9" i="7"/>
  <c r="A11" i="9"/>
  <c r="B10" i="9"/>
  <c r="C10" i="9" s="1"/>
  <c r="E10" i="9" s="1"/>
  <c r="F10" i="9" s="1"/>
  <c r="Y9" i="9"/>
  <c r="X9" i="9"/>
  <c r="Q9" i="9"/>
  <c r="R9" i="9" s="1"/>
  <c r="U9" i="9"/>
  <c r="Z8" i="9"/>
  <c r="Q8" i="8"/>
  <c r="Y8" i="8"/>
  <c r="X8" i="8"/>
  <c r="F8" i="8"/>
  <c r="B12" i="8"/>
  <c r="A13" i="8"/>
  <c r="B9" i="7"/>
  <c r="A11" i="7" l="1"/>
  <c r="X10" i="7"/>
  <c r="U10" i="9"/>
  <c r="X10" i="9"/>
  <c r="Q10" i="9"/>
  <c r="R10" i="9" s="1"/>
  <c r="Y10" i="9"/>
  <c r="AB8" i="9"/>
  <c r="AA8" i="9"/>
  <c r="Z9" i="9"/>
  <c r="B11" i="9"/>
  <c r="C11" i="9" s="1"/>
  <c r="E11" i="9" s="1"/>
  <c r="F11" i="9" s="1"/>
  <c r="A12" i="9"/>
  <c r="R8" i="8"/>
  <c r="U8" i="8" s="1"/>
  <c r="A14" i="8"/>
  <c r="B13" i="8"/>
  <c r="E13" i="8" s="1"/>
  <c r="F13" i="8" s="1"/>
  <c r="B10" i="7"/>
  <c r="Z8" i="8" l="1"/>
  <c r="AA8" i="8" s="1"/>
  <c r="A12" i="7"/>
  <c r="X11" i="7"/>
  <c r="A13" i="9"/>
  <c r="B12" i="9"/>
  <c r="C12" i="9" s="1"/>
  <c r="E12" i="9" s="1"/>
  <c r="F12" i="9" s="1"/>
  <c r="Y11" i="9"/>
  <c r="X11" i="9"/>
  <c r="U11" i="9"/>
  <c r="Q11" i="9"/>
  <c r="R11" i="9" s="1"/>
  <c r="AB9" i="9"/>
  <c r="AA9" i="9"/>
  <c r="Z10" i="9"/>
  <c r="AB8" i="8"/>
  <c r="X13" i="8"/>
  <c r="U13" i="8"/>
  <c r="Q13" i="8"/>
  <c r="R13" i="8" s="1"/>
  <c r="Y13" i="8"/>
  <c r="B14" i="8"/>
  <c r="E14" i="8" s="1"/>
  <c r="F14" i="8" s="1"/>
  <c r="A15" i="8"/>
  <c r="B11" i="7"/>
  <c r="A13" i="7" l="1"/>
  <c r="X12" i="7"/>
  <c r="U12" i="9"/>
  <c r="X12" i="9"/>
  <c r="Q12" i="9"/>
  <c r="R12" i="9" s="1"/>
  <c r="Y12" i="9"/>
  <c r="AB10" i="9"/>
  <c r="AA10" i="9"/>
  <c r="Z11" i="9"/>
  <c r="B13" i="9"/>
  <c r="E13" i="9" s="1"/>
  <c r="F13" i="9" s="1"/>
  <c r="A14" i="9"/>
  <c r="E9" i="8"/>
  <c r="A16" i="8"/>
  <c r="B15" i="8"/>
  <c r="Q14" i="8"/>
  <c r="R14" i="8" s="1"/>
  <c r="Y14" i="8"/>
  <c r="X14" i="8"/>
  <c r="U14" i="8"/>
  <c r="B12" i="7"/>
  <c r="X9" i="8" l="1"/>
  <c r="F9" i="8"/>
  <c r="A14" i="7"/>
  <c r="X13" i="7"/>
  <c r="A15" i="9"/>
  <c r="B14" i="9"/>
  <c r="C14" i="9" s="1"/>
  <c r="E14" i="9" s="1"/>
  <c r="F14" i="9" s="1"/>
  <c r="Y13" i="9"/>
  <c r="X13" i="9"/>
  <c r="U13" i="9"/>
  <c r="Q13" i="9"/>
  <c r="R13" i="9" s="1"/>
  <c r="AB11" i="9"/>
  <c r="AA11" i="9"/>
  <c r="Z12" i="9"/>
  <c r="Q9" i="8"/>
  <c r="R9" i="8" s="1"/>
  <c r="U9" i="8" s="1"/>
  <c r="Y9" i="8"/>
  <c r="B16" i="8"/>
  <c r="A17" i="8"/>
  <c r="B13" i="7"/>
  <c r="A15" i="7" l="1"/>
  <c r="X14" i="7"/>
  <c r="U14" i="9"/>
  <c r="Q14" i="9"/>
  <c r="R14" i="9" s="1"/>
  <c r="Y14" i="9"/>
  <c r="X14" i="9"/>
  <c r="AB12" i="9"/>
  <c r="AA12" i="9"/>
  <c r="Z13" i="9"/>
  <c r="B15" i="9"/>
  <c r="A16" i="9"/>
  <c r="Z9" i="8"/>
  <c r="AA9" i="8" s="1"/>
  <c r="A18" i="8"/>
  <c r="B17" i="8"/>
  <c r="B14" i="7"/>
  <c r="A16" i="7" l="1"/>
  <c r="X15" i="7"/>
  <c r="A17" i="9"/>
  <c r="B16" i="9"/>
  <c r="C16" i="9" s="1"/>
  <c r="E16" i="9" s="1"/>
  <c r="F16" i="9" s="1"/>
  <c r="AB13" i="9"/>
  <c r="AA13" i="9"/>
  <c r="Z14" i="9"/>
  <c r="AB9" i="8"/>
  <c r="E10" i="8"/>
  <c r="B18" i="8"/>
  <c r="A19" i="8"/>
  <c r="B15" i="7"/>
  <c r="X10" i="8" l="1"/>
  <c r="F10" i="8"/>
  <c r="A17" i="7"/>
  <c r="X16" i="7"/>
  <c r="U16" i="9"/>
  <c r="X16" i="9"/>
  <c r="Q16" i="9"/>
  <c r="R16" i="9" s="1"/>
  <c r="Y16" i="9"/>
  <c r="AB14" i="9"/>
  <c r="AA14" i="9"/>
  <c r="C15" i="9" s="1"/>
  <c r="E15" i="9" s="1"/>
  <c r="B17" i="9"/>
  <c r="A18" i="9"/>
  <c r="Q10" i="8"/>
  <c r="R10" i="8" s="1"/>
  <c r="U10" i="8" s="1"/>
  <c r="Y10" i="8"/>
  <c r="A20" i="8"/>
  <c r="B19" i="8"/>
  <c r="B16" i="7"/>
  <c r="A18" i="7" l="1"/>
  <c r="X17" i="7"/>
  <c r="F15" i="9"/>
  <c r="X15" i="9"/>
  <c r="Y15" i="9"/>
  <c r="Q15" i="9"/>
  <c r="R15" i="9" s="1"/>
  <c r="U15" i="9" s="1"/>
  <c r="A19" i="9"/>
  <c r="B18" i="9"/>
  <c r="C18" i="9" s="1"/>
  <c r="E18" i="9" s="1"/>
  <c r="F18" i="9" s="1"/>
  <c r="Z10" i="8"/>
  <c r="AA10" i="8" s="1"/>
  <c r="B20" i="8"/>
  <c r="E20" i="8" s="1"/>
  <c r="F20" i="8" s="1"/>
  <c r="A21" i="8"/>
  <c r="B17" i="7"/>
  <c r="A19" i="7" l="1"/>
  <c r="X18" i="7"/>
  <c r="Z15" i="9"/>
  <c r="U18" i="9"/>
  <c r="X18" i="9"/>
  <c r="Q18" i="9"/>
  <c r="R18" i="9" s="1"/>
  <c r="Y18" i="9"/>
  <c r="B19" i="9"/>
  <c r="A20" i="9"/>
  <c r="E11" i="8"/>
  <c r="AB10" i="8"/>
  <c r="A22" i="8"/>
  <c r="B21" i="8"/>
  <c r="E21" i="8" s="1"/>
  <c r="F21" i="8" s="1"/>
  <c r="Q20" i="8"/>
  <c r="R20" i="8" s="1"/>
  <c r="Y20" i="8"/>
  <c r="X20" i="8"/>
  <c r="U20" i="8"/>
  <c r="B18" i="7"/>
  <c r="Q11" i="8" l="1"/>
  <c r="R11" i="8" s="1"/>
  <c r="U11" i="8" s="1"/>
  <c r="F11" i="8"/>
  <c r="A20" i="7"/>
  <c r="X19" i="7"/>
  <c r="Z16" i="9"/>
  <c r="AB15" i="9"/>
  <c r="AA15" i="9"/>
  <c r="C17" i="9"/>
  <c r="E17" i="9" s="1"/>
  <c r="F17" i="9" s="1"/>
  <c r="A21" i="9"/>
  <c r="B20" i="9"/>
  <c r="C20" i="9" s="1"/>
  <c r="E20" i="9" s="1"/>
  <c r="F20" i="9" s="1"/>
  <c r="X11" i="8"/>
  <c r="Y11" i="8"/>
  <c r="X21" i="8"/>
  <c r="U21" i="8"/>
  <c r="Q21" i="8"/>
  <c r="R21" i="8" s="1"/>
  <c r="Y21" i="8"/>
  <c r="B22" i="8"/>
  <c r="A23" i="8"/>
  <c r="B19" i="7"/>
  <c r="Z11" i="8" l="1"/>
  <c r="AA11" i="8" s="1"/>
  <c r="A21" i="7"/>
  <c r="X20" i="7"/>
  <c r="AB16" i="9"/>
  <c r="AA16" i="9"/>
  <c r="Y17" i="9"/>
  <c r="X17" i="9"/>
  <c r="Q17" i="9"/>
  <c r="R17" i="9" s="1"/>
  <c r="U17" i="9" s="1"/>
  <c r="B21" i="9"/>
  <c r="C21" i="9" s="1"/>
  <c r="E21" i="9" s="1"/>
  <c r="F21" i="9" s="1"/>
  <c r="A22" i="9"/>
  <c r="U20" i="9"/>
  <c r="X20" i="9"/>
  <c r="Q20" i="9"/>
  <c r="R20" i="9" s="1"/>
  <c r="Y20" i="9"/>
  <c r="E12" i="8"/>
  <c r="A24" i="8"/>
  <c r="B23" i="8"/>
  <c r="B20" i="7"/>
  <c r="AB11" i="8" l="1"/>
  <c r="X12" i="8"/>
  <c r="F12" i="8"/>
  <c r="A22" i="7"/>
  <c r="X21" i="7"/>
  <c r="Z17" i="9"/>
  <c r="Z18" i="9" s="1"/>
  <c r="A23" i="9"/>
  <c r="B22" i="9"/>
  <c r="Y21" i="9"/>
  <c r="X21" i="9"/>
  <c r="U21" i="9"/>
  <c r="Q21" i="9"/>
  <c r="R21" i="9" s="1"/>
  <c r="AB17" i="9"/>
  <c r="AA17" i="9"/>
  <c r="Y12" i="8"/>
  <c r="Q12" i="8"/>
  <c r="R12" i="8" s="1"/>
  <c r="U12" i="8" s="1"/>
  <c r="B24" i="8"/>
  <c r="A25" i="8"/>
  <c r="B21" i="7"/>
  <c r="A23" i="7" l="1"/>
  <c r="X22" i="7"/>
  <c r="AB18" i="9"/>
  <c r="AA18" i="9"/>
  <c r="C19" i="9" s="1"/>
  <c r="E19" i="9" s="1"/>
  <c r="F19" i="9" s="1"/>
  <c r="B23" i="9"/>
  <c r="A24" i="9"/>
  <c r="Z12" i="8"/>
  <c r="AA12" i="8" s="1"/>
  <c r="A26" i="8"/>
  <c r="B25" i="8"/>
  <c r="B22" i="7"/>
  <c r="A24" i="7" l="1"/>
  <c r="X23" i="7"/>
  <c r="A25" i="9"/>
  <c r="B24" i="9"/>
  <c r="C24" i="9" s="1"/>
  <c r="E24" i="9" s="1"/>
  <c r="F24" i="9" s="1"/>
  <c r="Y19" i="9"/>
  <c r="X19" i="9"/>
  <c r="Q19" i="9"/>
  <c r="R19" i="9" s="1"/>
  <c r="U19" i="9" s="1"/>
  <c r="AB12" i="8"/>
  <c r="Z13" i="8"/>
  <c r="Z14" i="8" s="1"/>
  <c r="B26" i="8"/>
  <c r="A27" i="8"/>
  <c r="B23" i="7"/>
  <c r="A25" i="7" l="1"/>
  <c r="X24" i="7"/>
  <c r="Z19" i="9"/>
  <c r="U24" i="9"/>
  <c r="X24" i="9"/>
  <c r="Q24" i="9"/>
  <c r="R24" i="9" s="1"/>
  <c r="Y24" i="9"/>
  <c r="B25" i="9"/>
  <c r="A26" i="9"/>
  <c r="AB14" i="8"/>
  <c r="E15" i="8"/>
  <c r="F15" i="8" s="1"/>
  <c r="AB13" i="8"/>
  <c r="A28" i="8"/>
  <c r="B27" i="8"/>
  <c r="E27" i="8" s="1"/>
  <c r="F27" i="8" s="1"/>
  <c r="B24" i="7"/>
  <c r="A26" i="7" l="1"/>
  <c r="X25" i="7"/>
  <c r="A27" i="9"/>
  <c r="B26" i="9"/>
  <c r="C26" i="9" s="1"/>
  <c r="E26" i="9" s="1"/>
  <c r="F26" i="9" s="1"/>
  <c r="AB19" i="9"/>
  <c r="AA19" i="9"/>
  <c r="Z20" i="9"/>
  <c r="X15" i="8"/>
  <c r="Q15" i="8"/>
  <c r="R15" i="8" s="1"/>
  <c r="U15" i="8" s="1"/>
  <c r="Y15" i="8"/>
  <c r="X27" i="8"/>
  <c r="U27" i="8"/>
  <c r="Q27" i="8"/>
  <c r="R27" i="8" s="1"/>
  <c r="Y27" i="8"/>
  <c r="B28" i="8"/>
  <c r="E28" i="8" s="1"/>
  <c r="F28" i="8" s="1"/>
  <c r="A29" i="8"/>
  <c r="B25" i="7"/>
  <c r="A27" i="7" l="1"/>
  <c r="X26" i="7"/>
  <c r="AB20" i="9"/>
  <c r="AA20" i="9"/>
  <c r="Z21" i="9"/>
  <c r="U26" i="9"/>
  <c r="Q26" i="9"/>
  <c r="R26" i="9" s="1"/>
  <c r="X26" i="9"/>
  <c r="Y26" i="9"/>
  <c r="B27" i="9"/>
  <c r="C27" i="9" s="1"/>
  <c r="E27" i="9" s="1"/>
  <c r="F27" i="9" s="1"/>
  <c r="A28" i="9"/>
  <c r="Z15" i="8"/>
  <c r="AA15" i="8" s="1"/>
  <c r="A30" i="8"/>
  <c r="B29" i="8"/>
  <c r="Q28" i="8"/>
  <c r="R28" i="8" s="1"/>
  <c r="Y28" i="8"/>
  <c r="X28" i="8"/>
  <c r="U28" i="8"/>
  <c r="B26" i="7"/>
  <c r="A28" i="7" l="1"/>
  <c r="X27" i="7"/>
  <c r="A29" i="9"/>
  <c r="B28" i="9"/>
  <c r="C28" i="9" s="1"/>
  <c r="E28" i="9" s="1"/>
  <c r="F28" i="9" s="1"/>
  <c r="AB21" i="9"/>
  <c r="AA21" i="9"/>
  <c r="C22" i="9" s="1"/>
  <c r="E22" i="9" s="1"/>
  <c r="F22" i="9" s="1"/>
  <c r="Q27" i="9"/>
  <c r="R27" i="9" s="1"/>
  <c r="Y27" i="9"/>
  <c r="X27" i="9"/>
  <c r="U27" i="9"/>
  <c r="AB15" i="8"/>
  <c r="E16" i="8"/>
  <c r="A31" i="8"/>
  <c r="B30" i="8"/>
  <c r="B27" i="7"/>
  <c r="Q16" i="8" l="1"/>
  <c r="R16" i="8" s="1"/>
  <c r="U16" i="8" s="1"/>
  <c r="F16" i="8"/>
  <c r="A29" i="7"/>
  <c r="X28" i="7"/>
  <c r="Y22" i="9"/>
  <c r="X22" i="9"/>
  <c r="Q22" i="9"/>
  <c r="R22" i="9" s="1"/>
  <c r="U22" i="9" s="1"/>
  <c r="U28" i="9"/>
  <c r="Q28" i="9"/>
  <c r="R28" i="9" s="1"/>
  <c r="X28" i="9"/>
  <c r="Y28" i="9"/>
  <c r="B29" i="9"/>
  <c r="A30" i="9"/>
  <c r="Y16" i="8"/>
  <c r="Z16" i="8" s="1"/>
  <c r="AA16" i="8" s="1"/>
  <c r="X16" i="8"/>
  <c r="A32" i="8"/>
  <c r="B31" i="8"/>
  <c r="B28" i="7"/>
  <c r="A30" i="7" l="1"/>
  <c r="X29" i="7"/>
  <c r="Z22" i="9"/>
  <c r="A31" i="9"/>
  <c r="B30" i="9"/>
  <c r="C30" i="9" s="1"/>
  <c r="E30" i="9" s="1"/>
  <c r="F30" i="9" s="1"/>
  <c r="E17" i="8"/>
  <c r="AB16" i="8"/>
  <c r="A33" i="8"/>
  <c r="B32" i="8"/>
  <c r="B29" i="7"/>
  <c r="X17" i="8" l="1"/>
  <c r="F17" i="8"/>
  <c r="A31" i="7"/>
  <c r="X30" i="7"/>
  <c r="AB22" i="9"/>
  <c r="AA22" i="9"/>
  <c r="C23" i="9" s="1"/>
  <c r="E23" i="9" s="1"/>
  <c r="F23" i="9" s="1"/>
  <c r="U30" i="9"/>
  <c r="Q30" i="9"/>
  <c r="R30" i="9" s="1"/>
  <c r="X30" i="9"/>
  <c r="Y30" i="9"/>
  <c r="B31" i="9"/>
  <c r="A32" i="9"/>
  <c r="Y17" i="8"/>
  <c r="Q17" i="8"/>
  <c r="R17" i="8" s="1"/>
  <c r="U17" i="8" s="1"/>
  <c r="A34" i="8"/>
  <c r="B33" i="8"/>
  <c r="B30" i="7"/>
  <c r="A32" i="7" l="1"/>
  <c r="X31" i="7"/>
  <c r="X23" i="9"/>
  <c r="Q23" i="9"/>
  <c r="R23" i="9" s="1"/>
  <c r="U23" i="9" s="1"/>
  <c r="Y23" i="9"/>
  <c r="A33" i="9"/>
  <c r="B32" i="9"/>
  <c r="C32" i="9" s="1"/>
  <c r="E32" i="9" s="1"/>
  <c r="F32" i="9" s="1"/>
  <c r="Z17" i="8"/>
  <c r="AA17" i="8" s="1"/>
  <c r="A35" i="8"/>
  <c r="B34" i="8"/>
  <c r="E34" i="8" s="1"/>
  <c r="F34" i="8" s="1"/>
  <c r="B31" i="7"/>
  <c r="A33" i="7" l="1"/>
  <c r="X32" i="7"/>
  <c r="Z23" i="9"/>
  <c r="Z24" i="9" s="1"/>
  <c r="AA24" i="9" s="1"/>
  <c r="C25" i="9" s="1"/>
  <c r="E25" i="9" s="1"/>
  <c r="F25" i="9" s="1"/>
  <c r="U32" i="9"/>
  <c r="X32" i="9"/>
  <c r="Q32" i="9"/>
  <c r="R32" i="9" s="1"/>
  <c r="Y32" i="9"/>
  <c r="B33" i="9"/>
  <c r="A34" i="9"/>
  <c r="AB17" i="8"/>
  <c r="E18" i="8"/>
  <c r="Y34" i="8"/>
  <c r="U34" i="8"/>
  <c r="Q34" i="8"/>
  <c r="R34" i="8" s="1"/>
  <c r="X34" i="8"/>
  <c r="A36" i="8"/>
  <c r="B35" i="8"/>
  <c r="E35" i="8" s="1"/>
  <c r="F35" i="8" s="1"/>
  <c r="B32" i="7"/>
  <c r="Q18" i="8" l="1"/>
  <c r="R18" i="8" s="1"/>
  <c r="U18" i="8" s="1"/>
  <c r="F18" i="8"/>
  <c r="A34" i="7"/>
  <c r="X33" i="7"/>
  <c r="AA23" i="9"/>
  <c r="AB24" i="9"/>
  <c r="AB23" i="9"/>
  <c r="A35" i="9"/>
  <c r="B34" i="9"/>
  <c r="C34" i="9" s="1"/>
  <c r="E34" i="9" s="1"/>
  <c r="F34" i="9" s="1"/>
  <c r="Q25" i="9"/>
  <c r="R25" i="9" s="1"/>
  <c r="U25" i="9" s="1"/>
  <c r="Y25" i="9"/>
  <c r="X25" i="9"/>
  <c r="X18" i="8"/>
  <c r="Y18" i="8"/>
  <c r="Z18" i="8" s="1"/>
  <c r="AA18" i="8" s="1"/>
  <c r="C19" i="8" s="1"/>
  <c r="Q35" i="8"/>
  <c r="R35" i="8" s="1"/>
  <c r="Y35" i="8"/>
  <c r="X35" i="8"/>
  <c r="U35" i="8"/>
  <c r="B36" i="8"/>
  <c r="A37" i="8"/>
  <c r="B33" i="7"/>
  <c r="A35" i="7" l="1"/>
  <c r="X34" i="7"/>
  <c r="Z25" i="9"/>
  <c r="U34" i="9"/>
  <c r="Q34" i="9"/>
  <c r="R34" i="9" s="1"/>
  <c r="X34" i="9"/>
  <c r="Y34" i="9"/>
  <c r="B35" i="9"/>
  <c r="C35" i="9" s="1"/>
  <c r="E35" i="9" s="1"/>
  <c r="F35" i="9" s="1"/>
  <c r="A36" i="9"/>
  <c r="AB18" i="8"/>
  <c r="E19" i="8"/>
  <c r="F19" i="8" s="1"/>
  <c r="A38" i="8"/>
  <c r="B37" i="8"/>
  <c r="B34" i="7"/>
  <c r="A36" i="7" l="1"/>
  <c r="X35" i="7"/>
  <c r="A37" i="9"/>
  <c r="B36" i="9"/>
  <c r="Q35" i="9"/>
  <c r="R35" i="9" s="1"/>
  <c r="Y35" i="9"/>
  <c r="X35" i="9"/>
  <c r="U35" i="9"/>
  <c r="AB25" i="9"/>
  <c r="AA25" i="9"/>
  <c r="Z26" i="9"/>
  <c r="X19" i="8"/>
  <c r="Q19" i="8"/>
  <c r="R19" i="8" s="1"/>
  <c r="U19" i="8" s="1"/>
  <c r="Y19" i="8"/>
  <c r="A39" i="8"/>
  <c r="B38" i="8"/>
  <c r="B35" i="7"/>
  <c r="A37" i="7" l="1"/>
  <c r="X36" i="7"/>
  <c r="AB26" i="9"/>
  <c r="AA26" i="9"/>
  <c r="Z27" i="9"/>
  <c r="B37" i="9"/>
  <c r="A38" i="9"/>
  <c r="Z19" i="8"/>
  <c r="AA19" i="8" s="1"/>
  <c r="A40" i="8"/>
  <c r="B39" i="8"/>
  <c r="B36" i="7"/>
  <c r="A38" i="7" l="1"/>
  <c r="X37" i="7"/>
  <c r="A39" i="9"/>
  <c r="B38" i="9"/>
  <c r="C38" i="9" s="1"/>
  <c r="E38" i="9" s="1"/>
  <c r="F38" i="9" s="1"/>
  <c r="AB27" i="9"/>
  <c r="AA27" i="9"/>
  <c r="Z28" i="9"/>
  <c r="AB19" i="8"/>
  <c r="B40" i="8"/>
  <c r="A41" i="8"/>
  <c r="Z20" i="8"/>
  <c r="B37" i="7"/>
  <c r="A39" i="7" l="1"/>
  <c r="X38" i="7"/>
  <c r="U38" i="9"/>
  <c r="Q38" i="9"/>
  <c r="R38" i="9" s="1"/>
  <c r="X38" i="9"/>
  <c r="Y38" i="9"/>
  <c r="AB28" i="9"/>
  <c r="AA28" i="9"/>
  <c r="C29" i="9" s="1"/>
  <c r="E29" i="9" s="1"/>
  <c r="F29" i="9" s="1"/>
  <c r="B39" i="9"/>
  <c r="A40" i="9"/>
  <c r="AB20" i="8"/>
  <c r="Z21" i="8"/>
  <c r="A42" i="8"/>
  <c r="B41" i="8"/>
  <c r="E41" i="8" s="1"/>
  <c r="F41" i="8" s="1"/>
  <c r="B38" i="7"/>
  <c r="A40" i="7" l="1"/>
  <c r="X39" i="7"/>
  <c r="Y29" i="9"/>
  <c r="Q29" i="9"/>
  <c r="R29" i="9" s="1"/>
  <c r="U29" i="9" s="1"/>
  <c r="X29" i="9"/>
  <c r="A41" i="9"/>
  <c r="B40" i="9"/>
  <c r="C40" i="9" s="1"/>
  <c r="E40" i="9" s="1"/>
  <c r="F40" i="9" s="1"/>
  <c r="AB21" i="8"/>
  <c r="E22" i="8"/>
  <c r="F22" i="8" s="1"/>
  <c r="B42" i="8"/>
  <c r="E42" i="8" s="1"/>
  <c r="F42" i="8" s="1"/>
  <c r="A43" i="8"/>
  <c r="U41" i="8"/>
  <c r="X41" i="8"/>
  <c r="Q41" i="8"/>
  <c r="R41" i="8" s="1"/>
  <c r="Y41" i="8"/>
  <c r="B39" i="7"/>
  <c r="X40" i="7" l="1"/>
  <c r="A41" i="7"/>
  <c r="B41" i="9"/>
  <c r="C41" i="9" s="1"/>
  <c r="E41" i="9" s="1"/>
  <c r="F41" i="9" s="1"/>
  <c r="A42" i="9"/>
  <c r="U40" i="9"/>
  <c r="Q40" i="9"/>
  <c r="R40" i="9" s="1"/>
  <c r="X40" i="9"/>
  <c r="Y40" i="9"/>
  <c r="Z29" i="9"/>
  <c r="A44" i="8"/>
  <c r="B43" i="8"/>
  <c r="Y42" i="8"/>
  <c r="X42" i="8"/>
  <c r="U42" i="8"/>
  <c r="Q42" i="8"/>
  <c r="R42" i="8" s="1"/>
  <c r="Q22" i="8"/>
  <c r="R22" i="8" s="1"/>
  <c r="U22" i="8" s="1"/>
  <c r="Y22" i="8"/>
  <c r="X22" i="8"/>
  <c r="B40" i="7"/>
  <c r="A42" i="7" l="1"/>
  <c r="X41" i="7"/>
  <c r="A43" i="9"/>
  <c r="B42" i="9"/>
  <c r="C42" i="9" s="1"/>
  <c r="E42" i="9" s="1"/>
  <c r="F42" i="9" s="1"/>
  <c r="Q41" i="9"/>
  <c r="R41" i="9" s="1"/>
  <c r="Y41" i="9"/>
  <c r="X41" i="9"/>
  <c r="U41" i="9"/>
  <c r="AB29" i="9"/>
  <c r="AA29" i="9"/>
  <c r="Z30" i="9"/>
  <c r="Z22" i="8"/>
  <c r="AA22" i="8" s="1"/>
  <c r="C23" i="8" s="1"/>
  <c r="B44" i="8"/>
  <c r="A45" i="8"/>
  <c r="B41" i="7"/>
  <c r="A43" i="7" l="1"/>
  <c r="X42" i="7"/>
  <c r="U42" i="9"/>
  <c r="Q42" i="9"/>
  <c r="R42" i="9" s="1"/>
  <c r="Y42" i="9"/>
  <c r="X42" i="9"/>
  <c r="AB30" i="9"/>
  <c r="AA30" i="9"/>
  <c r="C31" i="9" s="1"/>
  <c r="E31" i="9" s="1"/>
  <c r="F31" i="9" s="1"/>
  <c r="B43" i="9"/>
  <c r="A44" i="9"/>
  <c r="AB22" i="8"/>
  <c r="E23" i="8"/>
  <c r="F23" i="8" s="1"/>
  <c r="A46" i="8"/>
  <c r="B45" i="8"/>
  <c r="B42" i="7"/>
  <c r="A44" i="7" l="1"/>
  <c r="X43" i="7"/>
  <c r="Y31" i="9"/>
  <c r="X31" i="9"/>
  <c r="Q31" i="9"/>
  <c r="R31" i="9" s="1"/>
  <c r="U31" i="9" s="1"/>
  <c r="A45" i="9"/>
  <c r="B44" i="9"/>
  <c r="C44" i="9" s="1"/>
  <c r="E44" i="9" s="1"/>
  <c r="F44" i="9" s="1"/>
  <c r="X23" i="8"/>
  <c r="Q23" i="8"/>
  <c r="R23" i="8" s="1"/>
  <c r="U23" i="8" s="1"/>
  <c r="Y23" i="8"/>
  <c r="B46" i="8"/>
  <c r="A47" i="8"/>
  <c r="B43" i="7"/>
  <c r="A45" i="7" l="1"/>
  <c r="X44" i="7"/>
  <c r="B45" i="9"/>
  <c r="A46" i="9"/>
  <c r="U44" i="9"/>
  <c r="Q44" i="9"/>
  <c r="R44" i="9" s="1"/>
  <c r="Y44" i="9"/>
  <c r="X44" i="9"/>
  <c r="Z31" i="9"/>
  <c r="A48" i="8"/>
  <c r="B47" i="8"/>
  <c r="Z23" i="8"/>
  <c r="AA23" i="8" s="1"/>
  <c r="B44" i="7"/>
  <c r="A46" i="7" l="1"/>
  <c r="X45" i="7"/>
  <c r="A47" i="9"/>
  <c r="B46" i="9"/>
  <c r="C46" i="9" s="1"/>
  <c r="E46" i="9" s="1"/>
  <c r="F46" i="9" s="1"/>
  <c r="AB31" i="9"/>
  <c r="AA31" i="9"/>
  <c r="Z32" i="9"/>
  <c r="AB23" i="8"/>
  <c r="E24" i="8"/>
  <c r="F24" i="8" s="1"/>
  <c r="B48" i="8"/>
  <c r="E48" i="8" s="1"/>
  <c r="F48" i="8" s="1"/>
  <c r="A49" i="8"/>
  <c r="B45" i="7"/>
  <c r="A47" i="7" l="1"/>
  <c r="X46" i="7"/>
  <c r="U46" i="9"/>
  <c r="Q46" i="9"/>
  <c r="R46" i="9" s="1"/>
  <c r="Y46" i="9"/>
  <c r="X46" i="9"/>
  <c r="AB32" i="9"/>
  <c r="AA32" i="9"/>
  <c r="C33" i="9" s="1"/>
  <c r="E33" i="9" s="1"/>
  <c r="F33" i="9" s="1"/>
  <c r="B47" i="9"/>
  <c r="A48" i="9"/>
  <c r="A50" i="8"/>
  <c r="B49" i="8"/>
  <c r="E49" i="8" s="1"/>
  <c r="F49" i="8" s="1"/>
  <c r="Q24" i="8"/>
  <c r="R24" i="8" s="1"/>
  <c r="U24" i="8" s="1"/>
  <c r="Y24" i="8"/>
  <c r="X24" i="8"/>
  <c r="Y48" i="8"/>
  <c r="U48" i="8"/>
  <c r="Q48" i="8"/>
  <c r="R48" i="8" s="1"/>
  <c r="X48" i="8"/>
  <c r="B46" i="7"/>
  <c r="A48" i="7" l="1"/>
  <c r="X47" i="7"/>
  <c r="A49" i="9"/>
  <c r="B48" i="9"/>
  <c r="C48" i="9" s="1"/>
  <c r="E48" i="9" s="1"/>
  <c r="F48" i="9" s="1"/>
  <c r="Y33" i="9"/>
  <c r="X33" i="9"/>
  <c r="Q33" i="9"/>
  <c r="R33" i="9" s="1"/>
  <c r="U33" i="9" s="1"/>
  <c r="Z24" i="8"/>
  <c r="AA24" i="8" s="1"/>
  <c r="C25" i="8" s="1"/>
  <c r="U49" i="8"/>
  <c r="Y49" i="8"/>
  <c r="X49" i="8"/>
  <c r="Q49" i="8"/>
  <c r="R49" i="8" s="1"/>
  <c r="B50" i="8"/>
  <c r="A51" i="8"/>
  <c r="B47" i="7"/>
  <c r="A49" i="7" l="1"/>
  <c r="X48" i="7"/>
  <c r="Z33" i="9"/>
  <c r="U48" i="9"/>
  <c r="Q48" i="9"/>
  <c r="R48" i="9" s="1"/>
  <c r="Y48" i="9"/>
  <c r="X48" i="9"/>
  <c r="B49" i="9"/>
  <c r="C49" i="9" s="1"/>
  <c r="E49" i="9" s="1"/>
  <c r="F49" i="9" s="1"/>
  <c r="A50" i="9"/>
  <c r="AB24" i="8"/>
  <c r="E25" i="8"/>
  <c r="F25" i="8" s="1"/>
  <c r="A52" i="8"/>
  <c r="B51" i="8"/>
  <c r="B48" i="7"/>
  <c r="A50" i="7" l="1"/>
  <c r="X49" i="7"/>
  <c r="A51" i="9"/>
  <c r="B50" i="9"/>
  <c r="Y49" i="9"/>
  <c r="X49" i="9"/>
  <c r="U49" i="9"/>
  <c r="Q49" i="9"/>
  <c r="R49" i="9" s="1"/>
  <c r="AB33" i="9"/>
  <c r="AA33" i="9"/>
  <c r="Z34" i="9"/>
  <c r="X25" i="8"/>
  <c r="Q25" i="8"/>
  <c r="R25" i="8" s="1"/>
  <c r="U25" i="8" s="1"/>
  <c r="Y25" i="8"/>
  <c r="A53" i="8"/>
  <c r="B52" i="8"/>
  <c r="B49" i="7"/>
  <c r="A51" i="7" l="1"/>
  <c r="X50" i="7"/>
  <c r="AB34" i="9"/>
  <c r="AA34" i="9"/>
  <c r="Z35" i="9"/>
  <c r="A52" i="9"/>
  <c r="B51" i="9"/>
  <c r="Z25" i="8"/>
  <c r="AA25" i="8" s="1"/>
  <c r="A54" i="8"/>
  <c r="B53" i="8"/>
  <c r="B50" i="7"/>
  <c r="A52" i="7" l="1"/>
  <c r="X51" i="7"/>
  <c r="AB35" i="9"/>
  <c r="AA35" i="9"/>
  <c r="C36" i="9" s="1"/>
  <c r="E36" i="9" s="1"/>
  <c r="F36" i="9" s="1"/>
  <c r="A53" i="9"/>
  <c r="B52" i="9"/>
  <c r="C52" i="9" s="1"/>
  <c r="E52" i="9" s="1"/>
  <c r="F52" i="9" s="1"/>
  <c r="AB25" i="8"/>
  <c r="E26" i="8"/>
  <c r="A55" i="8"/>
  <c r="B54" i="8"/>
  <c r="B51" i="7"/>
  <c r="Y26" i="8" l="1"/>
  <c r="F26" i="8"/>
  <c r="A53" i="7"/>
  <c r="X52" i="7"/>
  <c r="Q36" i="9"/>
  <c r="R36" i="9" s="1"/>
  <c r="U36" i="9" s="1"/>
  <c r="X36" i="9"/>
  <c r="Y36" i="9"/>
  <c r="A54" i="9"/>
  <c r="B53" i="9"/>
  <c r="Y52" i="9"/>
  <c r="X52" i="9"/>
  <c r="U52" i="9"/>
  <c r="Q52" i="9"/>
  <c r="R52" i="9" s="1"/>
  <c r="X26" i="8"/>
  <c r="Q26" i="8"/>
  <c r="R26" i="8" s="1"/>
  <c r="U26" i="8" s="1"/>
  <c r="A56" i="8"/>
  <c r="B55" i="8"/>
  <c r="E55" i="8" s="1"/>
  <c r="F55" i="8" s="1"/>
  <c r="B52" i="7"/>
  <c r="A54" i="7" l="1"/>
  <c r="X53" i="7"/>
  <c r="Z36" i="9"/>
  <c r="B54" i="9"/>
  <c r="C54" i="9" s="1"/>
  <c r="E54" i="9" s="1"/>
  <c r="F54" i="9" s="1"/>
  <c r="A55" i="9"/>
  <c r="Z26" i="8"/>
  <c r="AA26" i="8" s="1"/>
  <c r="C29" i="8" s="1"/>
  <c r="Q55" i="8"/>
  <c r="R55" i="8" s="1"/>
  <c r="Y55" i="8"/>
  <c r="U55" i="8"/>
  <c r="X55" i="8"/>
  <c r="A57" i="8"/>
  <c r="B56" i="8"/>
  <c r="E56" i="8" s="1"/>
  <c r="F56" i="8" s="1"/>
  <c r="B53" i="7"/>
  <c r="A55" i="7" l="1"/>
  <c r="X54" i="7"/>
  <c r="AB36" i="9"/>
  <c r="AA36" i="9"/>
  <c r="C37" i="9" s="1"/>
  <c r="E37" i="9" s="1"/>
  <c r="F37" i="9" s="1"/>
  <c r="A56" i="9"/>
  <c r="B55" i="9"/>
  <c r="C55" i="9" s="1"/>
  <c r="E55" i="9" s="1"/>
  <c r="F55" i="9" s="1"/>
  <c r="Y54" i="9"/>
  <c r="X54" i="9"/>
  <c r="U54" i="9"/>
  <c r="Q54" i="9"/>
  <c r="R54" i="9" s="1"/>
  <c r="AB26" i="8"/>
  <c r="Z27" i="8"/>
  <c r="Y56" i="8"/>
  <c r="X56" i="8"/>
  <c r="U56" i="8"/>
  <c r="Q56" i="8"/>
  <c r="R56" i="8" s="1"/>
  <c r="A58" i="8"/>
  <c r="B57" i="8"/>
  <c r="B54" i="7"/>
  <c r="A56" i="7" l="1"/>
  <c r="X55" i="7"/>
  <c r="Y37" i="9"/>
  <c r="X37" i="9"/>
  <c r="Q37" i="9"/>
  <c r="R37" i="9" s="1"/>
  <c r="U37" i="9" s="1"/>
  <c r="Q55" i="9"/>
  <c r="R55" i="9" s="1"/>
  <c r="X55" i="9"/>
  <c r="U55" i="9"/>
  <c r="Y55" i="9"/>
  <c r="A57" i="9"/>
  <c r="B56" i="9"/>
  <c r="C56" i="9" s="1"/>
  <c r="E56" i="9" s="1"/>
  <c r="F56" i="9" s="1"/>
  <c r="AB27" i="8"/>
  <c r="Z28" i="8"/>
  <c r="A59" i="8"/>
  <c r="B58" i="8"/>
  <c r="B55" i="7"/>
  <c r="A57" i="7" l="1"/>
  <c r="X56" i="7"/>
  <c r="Z37" i="9"/>
  <c r="Y56" i="9"/>
  <c r="X56" i="9"/>
  <c r="U56" i="9"/>
  <c r="Q56" i="9"/>
  <c r="R56" i="9" s="1"/>
  <c r="A58" i="9"/>
  <c r="B57" i="9"/>
  <c r="AB28" i="8"/>
  <c r="E29" i="8"/>
  <c r="F29" i="8" s="1"/>
  <c r="A60" i="8"/>
  <c r="B59" i="8"/>
  <c r="B56" i="7"/>
  <c r="A58" i="7" l="1"/>
  <c r="X57" i="7"/>
  <c r="AB37" i="9"/>
  <c r="AA37" i="9"/>
  <c r="Z38" i="9"/>
  <c r="A59" i="9"/>
  <c r="B58" i="9"/>
  <c r="C58" i="9" s="1"/>
  <c r="E58" i="9" s="1"/>
  <c r="F58" i="9" s="1"/>
  <c r="Y29" i="8"/>
  <c r="X29" i="8"/>
  <c r="Q29" i="8"/>
  <c r="R29" i="8" s="1"/>
  <c r="U29" i="8" s="1"/>
  <c r="A61" i="8"/>
  <c r="B60" i="8"/>
  <c r="B57" i="7"/>
  <c r="A59" i="7" l="1"/>
  <c r="X58" i="7"/>
  <c r="AB38" i="9"/>
  <c r="AA38" i="9"/>
  <c r="C39" i="9" s="1"/>
  <c r="E39" i="9" s="1"/>
  <c r="F39" i="9" s="1"/>
  <c r="A60" i="9"/>
  <c r="B59" i="9"/>
  <c r="Y58" i="9"/>
  <c r="X58" i="9"/>
  <c r="U58" i="9"/>
  <c r="Q58" i="9"/>
  <c r="R58" i="9" s="1"/>
  <c r="Z29" i="8"/>
  <c r="AA29" i="8" s="1"/>
  <c r="A62" i="8"/>
  <c r="B61" i="8"/>
  <c r="B58" i="7"/>
  <c r="A60" i="7" l="1"/>
  <c r="X59" i="7"/>
  <c r="Y39" i="9"/>
  <c r="X39" i="9"/>
  <c r="Q39" i="9"/>
  <c r="R39" i="9" s="1"/>
  <c r="U39" i="9" s="1"/>
  <c r="A61" i="9"/>
  <c r="B60" i="9"/>
  <c r="C60" i="9" s="1"/>
  <c r="E60" i="9" s="1"/>
  <c r="F60" i="9" s="1"/>
  <c r="AB29" i="8"/>
  <c r="E30" i="8"/>
  <c r="F30" i="8" s="1"/>
  <c r="A63" i="8"/>
  <c r="B62" i="8"/>
  <c r="E62" i="8" s="1"/>
  <c r="F62" i="8" s="1"/>
  <c r="B59" i="7"/>
  <c r="A61" i="7" l="1"/>
  <c r="X60" i="7"/>
  <c r="Z39" i="9"/>
  <c r="A62" i="9"/>
  <c r="B61" i="9"/>
  <c r="Y60" i="9"/>
  <c r="X60" i="9"/>
  <c r="U60" i="9"/>
  <c r="Q60" i="9"/>
  <c r="R60" i="9" s="1"/>
  <c r="Y30" i="8"/>
  <c r="Q30" i="8"/>
  <c r="R30" i="8" s="1"/>
  <c r="U30" i="8" s="1"/>
  <c r="X30" i="8"/>
  <c r="Y62" i="8"/>
  <c r="X62" i="8"/>
  <c r="U62" i="8"/>
  <c r="Q62" i="8"/>
  <c r="R62" i="8" s="1"/>
  <c r="A64" i="8"/>
  <c r="B63" i="8"/>
  <c r="E63" i="8" s="1"/>
  <c r="F63" i="8" s="1"/>
  <c r="B60" i="7"/>
  <c r="A62" i="7" l="1"/>
  <c r="X61" i="7"/>
  <c r="AB39" i="9"/>
  <c r="AA39" i="9"/>
  <c r="Z40" i="9"/>
  <c r="B62" i="9"/>
  <c r="C62" i="9" s="1"/>
  <c r="E62" i="9" s="1"/>
  <c r="F62" i="9" s="1"/>
  <c r="A63" i="9"/>
  <c r="Z30" i="8"/>
  <c r="AA30" i="8" s="1"/>
  <c r="C31" i="8" s="1"/>
  <c r="Q63" i="8"/>
  <c r="R63" i="8" s="1"/>
  <c r="Y63" i="8"/>
  <c r="U63" i="8"/>
  <c r="X63" i="8"/>
  <c r="A65" i="8"/>
  <c r="B64" i="8"/>
  <c r="B61" i="7"/>
  <c r="A63" i="7" l="1"/>
  <c r="X62" i="7"/>
  <c r="AA40" i="9"/>
  <c r="Z41" i="9"/>
  <c r="AB40" i="9"/>
  <c r="Y62" i="9"/>
  <c r="X62" i="9"/>
  <c r="U62" i="9"/>
  <c r="Q62" i="9"/>
  <c r="R62" i="9" s="1"/>
  <c r="A64" i="9"/>
  <c r="B63" i="9"/>
  <c r="C63" i="9" s="1"/>
  <c r="E63" i="9" s="1"/>
  <c r="F63" i="9" s="1"/>
  <c r="AB30" i="8"/>
  <c r="E31" i="8"/>
  <c r="F31" i="8" s="1"/>
  <c r="A66" i="8"/>
  <c r="B65" i="8"/>
  <c r="B62" i="7"/>
  <c r="A64" i="7" l="1"/>
  <c r="X63" i="7"/>
  <c r="AB41" i="9"/>
  <c r="AA41" i="9"/>
  <c r="Z42" i="9"/>
  <c r="Q63" i="9"/>
  <c r="R63" i="9" s="1"/>
  <c r="X63" i="9"/>
  <c r="U63" i="9"/>
  <c r="Y63" i="9"/>
  <c r="B64" i="9"/>
  <c r="A65" i="9"/>
  <c r="Y31" i="8"/>
  <c r="X31" i="8"/>
  <c r="Q31" i="8"/>
  <c r="R31" i="8" s="1"/>
  <c r="U31" i="8" s="1"/>
  <c r="A67" i="8"/>
  <c r="B66" i="8"/>
  <c r="B63" i="7"/>
  <c r="A65" i="7" l="1"/>
  <c r="X64" i="7"/>
  <c r="AB42" i="9"/>
  <c r="AA42" i="9"/>
  <c r="C43" i="9" s="1"/>
  <c r="E43" i="9" s="1"/>
  <c r="F43" i="9" s="1"/>
  <c r="A66" i="9"/>
  <c r="B65" i="9"/>
  <c r="Z31" i="8"/>
  <c r="AA31" i="8" s="1"/>
  <c r="A68" i="8"/>
  <c r="B67" i="8"/>
  <c r="B64" i="7"/>
  <c r="A66" i="7" l="1"/>
  <c r="X65" i="7"/>
  <c r="Q43" i="9"/>
  <c r="R43" i="9" s="1"/>
  <c r="U43" i="9" s="1"/>
  <c r="X43" i="9"/>
  <c r="Y43" i="9"/>
  <c r="A67" i="9"/>
  <c r="B66" i="9"/>
  <c r="C66" i="9" s="1"/>
  <c r="E66" i="9" s="1"/>
  <c r="F66" i="9" s="1"/>
  <c r="AB31" i="8"/>
  <c r="E32" i="8"/>
  <c r="F32" i="8" s="1"/>
  <c r="A69" i="8"/>
  <c r="B68" i="8"/>
  <c r="B65" i="7"/>
  <c r="A67" i="7" l="1"/>
  <c r="X66" i="7"/>
  <c r="Z43" i="9"/>
  <c r="Z44" i="9" s="1"/>
  <c r="AB44" i="9" s="1"/>
  <c r="Y66" i="9"/>
  <c r="X66" i="9"/>
  <c r="U66" i="9"/>
  <c r="Q66" i="9"/>
  <c r="R66" i="9" s="1"/>
  <c r="A68" i="9"/>
  <c r="B67" i="9"/>
  <c r="Y32" i="8"/>
  <c r="X32" i="8"/>
  <c r="Q32" i="8"/>
  <c r="R32" i="8" s="1"/>
  <c r="U32" i="8" s="1"/>
  <c r="A70" i="8"/>
  <c r="B69" i="8"/>
  <c r="E69" i="8" s="1"/>
  <c r="F69" i="8" s="1"/>
  <c r="B66" i="7"/>
  <c r="A68" i="7" l="1"/>
  <c r="X67" i="7"/>
  <c r="AA44" i="9"/>
  <c r="C45" i="9" s="1"/>
  <c r="E45" i="9" s="1"/>
  <c r="F45" i="9" s="1"/>
  <c r="AB43" i="9"/>
  <c r="AA43" i="9"/>
  <c r="A69" i="9"/>
  <c r="B68" i="9"/>
  <c r="C68" i="9" s="1"/>
  <c r="E68" i="9" s="1"/>
  <c r="Z32" i="8"/>
  <c r="AA32" i="8" s="1"/>
  <c r="C33" i="8" s="1"/>
  <c r="Q69" i="8"/>
  <c r="R69" i="8" s="1"/>
  <c r="Y69" i="8"/>
  <c r="U69" i="8"/>
  <c r="X69" i="8"/>
  <c r="A71" i="8"/>
  <c r="B70" i="8"/>
  <c r="E70" i="8" s="1"/>
  <c r="F70" i="8" s="1"/>
  <c r="B67" i="7"/>
  <c r="A69" i="7" l="1"/>
  <c r="X68" i="7"/>
  <c r="Q45" i="9"/>
  <c r="R45" i="9" s="1"/>
  <c r="U45" i="9" s="1"/>
  <c r="X45" i="9"/>
  <c r="Y45" i="9"/>
  <c r="Z45" i="9" s="1"/>
  <c r="A70" i="9"/>
  <c r="B69" i="9"/>
  <c r="C69" i="9" s="1"/>
  <c r="E69" i="9" s="1"/>
  <c r="F69" i="9" s="1"/>
  <c r="Y68" i="9"/>
  <c r="X68" i="9"/>
  <c r="U68" i="9"/>
  <c r="Q68" i="9"/>
  <c r="R68" i="9" s="1"/>
  <c r="AB32" i="8"/>
  <c r="E33" i="8"/>
  <c r="F33" i="8" s="1"/>
  <c r="A72" i="8"/>
  <c r="B71" i="8"/>
  <c r="Y70" i="8"/>
  <c r="X70" i="8"/>
  <c r="U70" i="8"/>
  <c r="Q70" i="8"/>
  <c r="R70" i="8" s="1"/>
  <c r="B68" i="7"/>
  <c r="A70" i="7" l="1"/>
  <c r="X69" i="7"/>
  <c r="Q69" i="9"/>
  <c r="R69" i="9" s="1"/>
  <c r="X69" i="9"/>
  <c r="Y69" i="9"/>
  <c r="U69" i="9"/>
  <c r="AB45" i="9"/>
  <c r="AA45" i="9"/>
  <c r="Z46" i="9"/>
  <c r="B70" i="9"/>
  <c r="C70" i="9" s="1"/>
  <c r="E70" i="9" s="1"/>
  <c r="F70" i="9" s="1"/>
  <c r="A71" i="9"/>
  <c r="Y33" i="8"/>
  <c r="X33" i="8"/>
  <c r="Q33" i="8"/>
  <c r="R33" i="8" s="1"/>
  <c r="U33" i="8" s="1"/>
  <c r="A73" i="8"/>
  <c r="B72" i="8"/>
  <c r="B69" i="7"/>
  <c r="A71" i="7" l="1"/>
  <c r="X70" i="7"/>
  <c r="AB46" i="9"/>
  <c r="AA46" i="9"/>
  <c r="C47" i="9" s="1"/>
  <c r="E47" i="9" s="1"/>
  <c r="F47" i="9" s="1"/>
  <c r="A72" i="9"/>
  <c r="B71" i="9"/>
  <c r="Y70" i="9"/>
  <c r="X70" i="9"/>
  <c r="U70" i="9"/>
  <c r="Q70" i="9"/>
  <c r="R70" i="9" s="1"/>
  <c r="Z33" i="8"/>
  <c r="AA33" i="8" s="1"/>
  <c r="A74" i="8"/>
  <c r="B73" i="8"/>
  <c r="B70" i="7"/>
  <c r="A72" i="7" l="1"/>
  <c r="X71" i="7"/>
  <c r="A73" i="9"/>
  <c r="B72" i="9"/>
  <c r="Y47" i="9"/>
  <c r="X47" i="9"/>
  <c r="Q47" i="9"/>
  <c r="R47" i="9" s="1"/>
  <c r="U47" i="9" s="1"/>
  <c r="AB33" i="8"/>
  <c r="Z34" i="8"/>
  <c r="A75" i="8"/>
  <c r="B74" i="8"/>
  <c r="B71" i="7"/>
  <c r="A73" i="7" l="1"/>
  <c r="X72" i="7"/>
  <c r="A74" i="9"/>
  <c r="B73" i="9"/>
  <c r="Z47" i="9"/>
  <c r="AB34" i="8"/>
  <c r="Z35" i="8"/>
  <c r="A76" i="8"/>
  <c r="B75" i="8"/>
  <c r="B72" i="7"/>
  <c r="A74" i="7" l="1"/>
  <c r="X73" i="7"/>
  <c r="AB47" i="9"/>
  <c r="AA47" i="9"/>
  <c r="Z48" i="9"/>
  <c r="A75" i="9"/>
  <c r="B74" i="9"/>
  <c r="AB35" i="8"/>
  <c r="E36" i="8"/>
  <c r="F36" i="8" s="1"/>
  <c r="A77" i="8"/>
  <c r="B76" i="8"/>
  <c r="E76" i="8" s="1"/>
  <c r="F76" i="8" s="1"/>
  <c r="B73" i="7"/>
  <c r="A75" i="7" l="1"/>
  <c r="X74" i="7"/>
  <c r="A76" i="9"/>
  <c r="B75" i="9"/>
  <c r="AB48" i="9"/>
  <c r="AA48" i="9"/>
  <c r="Z49" i="9"/>
  <c r="Q36" i="8"/>
  <c r="R36" i="8" s="1"/>
  <c r="U36" i="8" s="1"/>
  <c r="Y36" i="8"/>
  <c r="X36" i="8"/>
  <c r="A78" i="8"/>
  <c r="B77" i="8"/>
  <c r="E77" i="8" s="1"/>
  <c r="F77" i="8" s="1"/>
  <c r="Y76" i="8"/>
  <c r="X76" i="8"/>
  <c r="U76" i="8"/>
  <c r="Q76" i="8"/>
  <c r="R76" i="8" s="1"/>
  <c r="B74" i="7"/>
  <c r="A76" i="7" l="1"/>
  <c r="X75" i="7"/>
  <c r="AB49" i="9"/>
  <c r="AA49" i="9"/>
  <c r="C50" i="9" s="1"/>
  <c r="E50" i="9" s="1"/>
  <c r="A77" i="9"/>
  <c r="B76" i="9"/>
  <c r="C76" i="9" s="1"/>
  <c r="E76" i="9" s="1"/>
  <c r="F76" i="9" s="1"/>
  <c r="Z36" i="8"/>
  <c r="AA36" i="8" s="1"/>
  <c r="C37" i="8" s="1"/>
  <c r="Q77" i="8"/>
  <c r="R77" i="8" s="1"/>
  <c r="Y77" i="8"/>
  <c r="U77" i="8"/>
  <c r="X77" i="8"/>
  <c r="A79" i="8"/>
  <c r="B78" i="8"/>
  <c r="B75" i="7"/>
  <c r="A77" i="7" l="1"/>
  <c r="X76" i="7"/>
  <c r="F50" i="9"/>
  <c r="X50" i="9"/>
  <c r="Y50" i="9"/>
  <c r="Q50" i="9"/>
  <c r="R50" i="9" s="1"/>
  <c r="U50" i="9" s="1"/>
  <c r="A78" i="9"/>
  <c r="B77" i="9"/>
  <c r="C77" i="9" s="1"/>
  <c r="E77" i="9" s="1"/>
  <c r="F77" i="9" s="1"/>
  <c r="Y76" i="9"/>
  <c r="X76" i="9"/>
  <c r="U76" i="9"/>
  <c r="Q76" i="9"/>
  <c r="R76" i="9" s="1"/>
  <c r="AB36" i="8"/>
  <c r="E37" i="8"/>
  <c r="A80" i="8"/>
  <c r="B79" i="8"/>
  <c r="B76" i="7"/>
  <c r="Y37" i="8" l="1"/>
  <c r="F37" i="8"/>
  <c r="A78" i="7"/>
  <c r="X77" i="7"/>
  <c r="Z50" i="9"/>
  <c r="Q77" i="9"/>
  <c r="R77" i="9" s="1"/>
  <c r="X77" i="9"/>
  <c r="Y77" i="9"/>
  <c r="U77" i="9"/>
  <c r="A79" i="9"/>
  <c r="B78" i="9"/>
  <c r="Q37" i="8"/>
  <c r="R37" i="8" s="1"/>
  <c r="U37" i="8" s="1"/>
  <c r="X37" i="8"/>
  <c r="A81" i="8"/>
  <c r="B80" i="8"/>
  <c r="B77" i="7"/>
  <c r="A79" i="7" l="1"/>
  <c r="X78" i="7"/>
  <c r="AA50" i="9"/>
  <c r="C51" i="9" s="1"/>
  <c r="E51" i="9" s="1"/>
  <c r="AB50" i="9"/>
  <c r="B79" i="9"/>
  <c r="A80" i="9"/>
  <c r="Z37" i="8"/>
  <c r="AA37" i="8" s="1"/>
  <c r="A82" i="8"/>
  <c r="B81" i="8"/>
  <c r="B78" i="7"/>
  <c r="A80" i="7" l="1"/>
  <c r="X79" i="7"/>
  <c r="F51" i="9"/>
  <c r="Q51" i="9"/>
  <c r="R51" i="9" s="1"/>
  <c r="U51" i="9" s="1"/>
  <c r="Y51" i="9"/>
  <c r="X51" i="9"/>
  <c r="A81" i="9"/>
  <c r="B80" i="9"/>
  <c r="AB37" i="8"/>
  <c r="E38" i="8"/>
  <c r="A83" i="8"/>
  <c r="B82" i="8"/>
  <c r="B79" i="7"/>
  <c r="Y38" i="8" l="1"/>
  <c r="F38" i="8"/>
  <c r="A81" i="7"/>
  <c r="X80" i="7"/>
  <c r="Z51" i="9"/>
  <c r="Z52" i="9" s="1"/>
  <c r="AA52" i="9" s="1"/>
  <c r="C53" i="9" s="1"/>
  <c r="E53" i="9" s="1"/>
  <c r="F53" i="9" s="1"/>
  <c r="B81" i="9"/>
  <c r="A82" i="9"/>
  <c r="Q38" i="8"/>
  <c r="R38" i="8" s="1"/>
  <c r="U38" i="8" s="1"/>
  <c r="X38" i="8"/>
  <c r="A84" i="8"/>
  <c r="B83" i="8"/>
  <c r="E83" i="8" s="1"/>
  <c r="F83" i="8" s="1"/>
  <c r="B80" i="7"/>
  <c r="A82" i="7" l="1"/>
  <c r="X81" i="7"/>
  <c r="AB52" i="9"/>
  <c r="AB51" i="9"/>
  <c r="AA51" i="9"/>
  <c r="A83" i="9"/>
  <c r="B82" i="9"/>
  <c r="Q53" i="9"/>
  <c r="R53" i="9" s="1"/>
  <c r="U53" i="9" s="1"/>
  <c r="X53" i="9"/>
  <c r="Y53" i="9"/>
  <c r="Z38" i="8"/>
  <c r="AA38" i="8" s="1"/>
  <c r="C39" i="8" s="1"/>
  <c r="Q83" i="8"/>
  <c r="R83" i="8" s="1"/>
  <c r="Y83" i="8"/>
  <c r="X83" i="8"/>
  <c r="U83" i="8"/>
  <c r="A85" i="8"/>
  <c r="B84" i="8"/>
  <c r="E84" i="8" s="1"/>
  <c r="F84" i="8" s="1"/>
  <c r="B81" i="7"/>
  <c r="A83" i="7" l="1"/>
  <c r="X82" i="7"/>
  <c r="Z53" i="9"/>
  <c r="B83" i="9"/>
  <c r="C83" i="9" s="1"/>
  <c r="E83" i="9" s="1"/>
  <c r="F83" i="9" s="1"/>
  <c r="A84" i="9"/>
  <c r="E39" i="8"/>
  <c r="AB38" i="8"/>
  <c r="A86" i="8"/>
  <c r="B85" i="8"/>
  <c r="X84" i="8"/>
  <c r="Q84" i="8"/>
  <c r="R84" i="8" s="1"/>
  <c r="Y84" i="8"/>
  <c r="U84" i="8"/>
  <c r="B82" i="7"/>
  <c r="Q39" i="8" l="1"/>
  <c r="R39" i="8" s="1"/>
  <c r="U39" i="8" s="1"/>
  <c r="F39" i="8"/>
  <c r="A84" i="7"/>
  <c r="X83" i="7"/>
  <c r="Q83" i="9"/>
  <c r="R83" i="9" s="1"/>
  <c r="Y83" i="9"/>
  <c r="U83" i="9"/>
  <c r="X83" i="9"/>
  <c r="A85" i="9"/>
  <c r="B84" i="9"/>
  <c r="C84" i="9" s="1"/>
  <c r="E84" i="9" s="1"/>
  <c r="F84" i="9" s="1"/>
  <c r="AB53" i="9"/>
  <c r="AA53" i="9"/>
  <c r="Z54" i="9"/>
  <c r="X39" i="8"/>
  <c r="Y39" i="8"/>
  <c r="Z39" i="8" s="1"/>
  <c r="AA39" i="8" s="1"/>
  <c r="A87" i="8"/>
  <c r="B86" i="8"/>
  <c r="B83" i="7"/>
  <c r="A85" i="7" l="1"/>
  <c r="X84" i="7"/>
  <c r="X84" i="9"/>
  <c r="U84" i="9"/>
  <c r="Y84" i="9"/>
  <c r="Q84" i="9"/>
  <c r="R84" i="9" s="1"/>
  <c r="B85" i="9"/>
  <c r="A86" i="9"/>
  <c r="AB54" i="9"/>
  <c r="AA54" i="9"/>
  <c r="Z55" i="9"/>
  <c r="AB39" i="8"/>
  <c r="E40" i="8"/>
  <c r="F40" i="8" s="1"/>
  <c r="A88" i="8"/>
  <c r="B87" i="8"/>
  <c r="B84" i="7"/>
  <c r="A86" i="7" l="1"/>
  <c r="X85" i="7"/>
  <c r="A87" i="9"/>
  <c r="B86" i="9"/>
  <c r="AB55" i="9"/>
  <c r="AA55" i="9"/>
  <c r="Z56" i="9"/>
  <c r="Y40" i="8"/>
  <c r="Q40" i="8"/>
  <c r="R40" i="8" s="1"/>
  <c r="U40" i="8" s="1"/>
  <c r="X40" i="8"/>
  <c r="A89" i="8"/>
  <c r="B88" i="8"/>
  <c r="B85" i="7"/>
  <c r="A87" i="7" l="1"/>
  <c r="X86" i="7"/>
  <c r="AB56" i="9"/>
  <c r="AA56" i="9"/>
  <c r="C57" i="9" s="1"/>
  <c r="E57" i="9" s="1"/>
  <c r="F57" i="9" s="1"/>
  <c r="B87" i="9"/>
  <c r="A88" i="9"/>
  <c r="Z40" i="8"/>
  <c r="AA40" i="8" s="1"/>
  <c r="C43" i="8" s="1"/>
  <c r="B89" i="8"/>
  <c r="A90" i="8"/>
  <c r="B86" i="7"/>
  <c r="A88" i="7" l="1"/>
  <c r="X87" i="7"/>
  <c r="A89" i="9"/>
  <c r="B88" i="9"/>
  <c r="Q57" i="9"/>
  <c r="R57" i="9" s="1"/>
  <c r="U57" i="9" s="1"/>
  <c r="X57" i="9"/>
  <c r="Y57" i="9"/>
  <c r="AB40" i="8"/>
  <c r="Z41" i="8"/>
  <c r="A91" i="8"/>
  <c r="B90" i="8"/>
  <c r="E90" i="8" s="1"/>
  <c r="F90" i="8" s="1"/>
  <c r="B87" i="7"/>
  <c r="A89" i="7" l="1"/>
  <c r="X88" i="7"/>
  <c r="Z57" i="9"/>
  <c r="A90" i="9"/>
  <c r="B89" i="9"/>
  <c r="AB41" i="8"/>
  <c r="Z42" i="8"/>
  <c r="Q90" i="8"/>
  <c r="R90" i="8" s="1"/>
  <c r="Y90" i="8"/>
  <c r="X90" i="8"/>
  <c r="U90" i="8"/>
  <c r="A92" i="8"/>
  <c r="B91" i="8"/>
  <c r="E91" i="8" s="1"/>
  <c r="F91" i="8" s="1"/>
  <c r="B88" i="7"/>
  <c r="A90" i="7" l="1"/>
  <c r="X89" i="7"/>
  <c r="A91" i="9"/>
  <c r="B90" i="9"/>
  <c r="C90" i="9" s="1"/>
  <c r="E90" i="9" s="1"/>
  <c r="F90" i="9" s="1"/>
  <c r="AB57" i="9"/>
  <c r="AA57" i="9"/>
  <c r="Z58" i="9"/>
  <c r="AB42" i="8"/>
  <c r="E43" i="8"/>
  <c r="F43" i="8" s="1"/>
  <c r="Y91" i="8"/>
  <c r="X91" i="8"/>
  <c r="U91" i="8"/>
  <c r="Q91" i="8"/>
  <c r="R91" i="8" s="1"/>
  <c r="A93" i="8"/>
  <c r="B92" i="8"/>
  <c r="B89" i="7"/>
  <c r="A91" i="7" l="1"/>
  <c r="X90" i="7"/>
  <c r="Y90" i="9"/>
  <c r="X90" i="9"/>
  <c r="U90" i="9"/>
  <c r="Q90" i="9"/>
  <c r="R90" i="9" s="1"/>
  <c r="AB58" i="9"/>
  <c r="AA58" i="9"/>
  <c r="C59" i="9" s="1"/>
  <c r="E59" i="9" s="1"/>
  <c r="F59" i="9" s="1"/>
  <c r="A92" i="9"/>
  <c r="B91" i="9"/>
  <c r="C91" i="9" s="1"/>
  <c r="E91" i="9" s="1"/>
  <c r="F91" i="9" s="1"/>
  <c r="X43" i="8"/>
  <c r="Y43" i="8"/>
  <c r="Q43" i="8"/>
  <c r="R43" i="8" s="1"/>
  <c r="U43" i="8" s="1"/>
  <c r="B93" i="8"/>
  <c r="A94" i="8"/>
  <c r="B90" i="7"/>
  <c r="A92" i="7" l="1"/>
  <c r="X91" i="7"/>
  <c r="Q59" i="9"/>
  <c r="R59" i="9" s="1"/>
  <c r="U59" i="9" s="1"/>
  <c r="X59" i="9"/>
  <c r="Y59" i="9"/>
  <c r="Q91" i="9"/>
  <c r="R91" i="9" s="1"/>
  <c r="Y91" i="9"/>
  <c r="U91" i="9"/>
  <c r="X91" i="9"/>
  <c r="A93" i="9"/>
  <c r="B92" i="9"/>
  <c r="Z43" i="8"/>
  <c r="AA43" i="8" s="1"/>
  <c r="A95" i="8"/>
  <c r="B94" i="8"/>
  <c r="B91" i="7"/>
  <c r="A93" i="7" l="1"/>
  <c r="X92" i="7"/>
  <c r="A94" i="9"/>
  <c r="B93" i="9"/>
  <c r="Z59" i="9"/>
  <c r="AB43" i="8"/>
  <c r="E44" i="8"/>
  <c r="F44" i="8" s="1"/>
  <c r="B95" i="8"/>
  <c r="A96" i="8"/>
  <c r="B92" i="7"/>
  <c r="A94" i="7" l="1"/>
  <c r="X93" i="7"/>
  <c r="B94" i="9"/>
  <c r="A95" i="9"/>
  <c r="AB59" i="9"/>
  <c r="AA59" i="9"/>
  <c r="Z60" i="9"/>
  <c r="Y44" i="8"/>
  <c r="Q44" i="8"/>
  <c r="R44" i="8" s="1"/>
  <c r="U44" i="8" s="1"/>
  <c r="X44" i="8"/>
  <c r="A97" i="8"/>
  <c r="B96" i="8"/>
  <c r="B93" i="7"/>
  <c r="A95" i="7" l="1"/>
  <c r="X94" i="7"/>
  <c r="AB60" i="9"/>
  <c r="AA60" i="9"/>
  <c r="C61" i="9" s="1"/>
  <c r="E61" i="9" s="1"/>
  <c r="F61" i="9" s="1"/>
  <c r="A96" i="9"/>
  <c r="B95" i="9"/>
  <c r="Z44" i="8"/>
  <c r="AA44" i="8" s="1"/>
  <c r="C45" i="8" s="1"/>
  <c r="B97" i="8"/>
  <c r="E97" i="8" s="1"/>
  <c r="F97" i="8" s="1"/>
  <c r="A98" i="8"/>
  <c r="B94" i="7"/>
  <c r="A96" i="7" l="1"/>
  <c r="X95" i="7"/>
  <c r="B96" i="9"/>
  <c r="A97" i="9"/>
  <c r="Q61" i="9"/>
  <c r="R61" i="9" s="1"/>
  <c r="U61" i="9" s="1"/>
  <c r="X61" i="9"/>
  <c r="Y61" i="9"/>
  <c r="AB44" i="8"/>
  <c r="E45" i="8"/>
  <c r="F45" i="8" s="1"/>
  <c r="A99" i="8"/>
  <c r="B98" i="8"/>
  <c r="E98" i="8" s="1"/>
  <c r="F98" i="8" s="1"/>
  <c r="Y97" i="8"/>
  <c r="X97" i="8"/>
  <c r="U97" i="8"/>
  <c r="Q97" i="8"/>
  <c r="R97" i="8" s="1"/>
  <c r="B95" i="7"/>
  <c r="A97" i="7" l="1"/>
  <c r="X96" i="7"/>
  <c r="Z61" i="9"/>
  <c r="A98" i="9"/>
  <c r="B97" i="9"/>
  <c r="C97" i="9" s="1"/>
  <c r="E97" i="9" s="1"/>
  <c r="F97" i="9" s="1"/>
  <c r="Y45" i="8"/>
  <c r="X45" i="8"/>
  <c r="Q45" i="8"/>
  <c r="R45" i="8" s="1"/>
  <c r="U45" i="8" s="1"/>
  <c r="U98" i="8"/>
  <c r="Q98" i="8"/>
  <c r="R98" i="8" s="1"/>
  <c r="Y98" i="8"/>
  <c r="X98" i="8"/>
  <c r="B99" i="8"/>
  <c r="A100" i="8"/>
  <c r="B96" i="7"/>
  <c r="A98" i="7" l="1"/>
  <c r="X97" i="7"/>
  <c r="U97" i="9"/>
  <c r="Q97" i="9"/>
  <c r="R97" i="9" s="1"/>
  <c r="Y97" i="9"/>
  <c r="X97" i="9"/>
  <c r="B98" i="9"/>
  <c r="C98" i="9" s="1"/>
  <c r="E98" i="9" s="1"/>
  <c r="F98" i="9" s="1"/>
  <c r="A99" i="9"/>
  <c r="AB61" i="9"/>
  <c r="AA61" i="9"/>
  <c r="Z62" i="9"/>
  <c r="Z45" i="8"/>
  <c r="AA45" i="8" s="1"/>
  <c r="A101" i="8"/>
  <c r="B100" i="8"/>
  <c r="B97" i="7"/>
  <c r="A99" i="7" l="1"/>
  <c r="X98" i="7"/>
  <c r="Y98" i="9"/>
  <c r="X98" i="9"/>
  <c r="U98" i="9"/>
  <c r="Q98" i="9"/>
  <c r="R98" i="9" s="1"/>
  <c r="A100" i="9"/>
  <c r="B99" i="9"/>
  <c r="AB62" i="9"/>
  <c r="AA62" i="9"/>
  <c r="Z63" i="9"/>
  <c r="AB45" i="8"/>
  <c r="E46" i="8"/>
  <c r="F46" i="8" s="1"/>
  <c r="B101" i="8"/>
  <c r="A102" i="8"/>
  <c r="B98" i="7"/>
  <c r="A100" i="7" l="1"/>
  <c r="X99" i="7"/>
  <c r="AB63" i="9"/>
  <c r="AA63" i="9"/>
  <c r="C64" i="9" s="1"/>
  <c r="E64" i="9" s="1"/>
  <c r="B100" i="9"/>
  <c r="A101" i="9"/>
  <c r="X46" i="8"/>
  <c r="Y46" i="8"/>
  <c r="Q46" i="8"/>
  <c r="R46" i="8" s="1"/>
  <c r="U46" i="8" s="1"/>
  <c r="A103" i="8"/>
  <c r="B102" i="8"/>
  <c r="B99" i="7"/>
  <c r="A101" i="7" l="1"/>
  <c r="X100" i="7"/>
  <c r="F64" i="9"/>
  <c r="Q64" i="9"/>
  <c r="R64" i="9" s="1"/>
  <c r="U64" i="9" s="1"/>
  <c r="Y64" i="9"/>
  <c r="X64" i="9"/>
  <c r="A102" i="9"/>
  <c r="B101" i="9"/>
  <c r="Z46" i="8"/>
  <c r="AA46" i="8" s="1"/>
  <c r="C47" i="8" s="1"/>
  <c r="B103" i="8"/>
  <c r="A104" i="8"/>
  <c r="B100" i="7"/>
  <c r="A102" i="7" l="1"/>
  <c r="X101" i="7"/>
  <c r="Z64" i="9"/>
  <c r="AB64" i="9" s="1"/>
  <c r="B102" i="9"/>
  <c r="A103" i="9"/>
  <c r="AB46" i="8"/>
  <c r="E47" i="8"/>
  <c r="F47" i="8" s="1"/>
  <c r="A105" i="8"/>
  <c r="B104" i="8"/>
  <c r="E104" i="8" s="1"/>
  <c r="F104" i="8" s="1"/>
  <c r="B101" i="7"/>
  <c r="A103" i="7" l="1"/>
  <c r="X102" i="7"/>
  <c r="AA64" i="9"/>
  <c r="C65" i="9" s="1"/>
  <c r="E65" i="9" s="1"/>
  <c r="F65" i="9" s="1"/>
  <c r="A104" i="9"/>
  <c r="B103" i="9"/>
  <c r="X47" i="8"/>
  <c r="Q47" i="8"/>
  <c r="R47" i="8" s="1"/>
  <c r="U47" i="8" s="1"/>
  <c r="Y47" i="8"/>
  <c r="U104" i="8"/>
  <c r="Q104" i="8"/>
  <c r="R104" i="8" s="1"/>
  <c r="Y104" i="8"/>
  <c r="X104" i="8"/>
  <c r="B105" i="8"/>
  <c r="E105" i="8" s="1"/>
  <c r="F105" i="8" s="1"/>
  <c r="A106" i="8"/>
  <c r="B102" i="7"/>
  <c r="A104" i="7" l="1"/>
  <c r="X103" i="7"/>
  <c r="Q65" i="9"/>
  <c r="R65" i="9" s="1"/>
  <c r="U65" i="9" s="1"/>
  <c r="Y65" i="9"/>
  <c r="X65" i="9"/>
  <c r="Z65" i="9"/>
  <c r="AB65" i="9" s="1"/>
  <c r="B104" i="9"/>
  <c r="C104" i="9" s="1"/>
  <c r="E104" i="9" s="1"/>
  <c r="F104" i="9" s="1"/>
  <c r="A105" i="9"/>
  <c r="Z47" i="8"/>
  <c r="AA47" i="8" s="1"/>
  <c r="A107" i="8"/>
  <c r="B106" i="8"/>
  <c r="Y105" i="8"/>
  <c r="X105" i="8"/>
  <c r="U105" i="8"/>
  <c r="Q105" i="8"/>
  <c r="R105" i="8" s="1"/>
  <c r="B103" i="7"/>
  <c r="A105" i="7" l="1"/>
  <c r="X104" i="7"/>
  <c r="Z66" i="9"/>
  <c r="AA65" i="9"/>
  <c r="A106" i="9"/>
  <c r="B105" i="9"/>
  <c r="C105" i="9" s="1"/>
  <c r="E105" i="9" s="1"/>
  <c r="F105" i="9" s="1"/>
  <c r="Y104" i="9"/>
  <c r="X104" i="9"/>
  <c r="U104" i="9"/>
  <c r="Q104" i="9"/>
  <c r="R104" i="9" s="1"/>
  <c r="AB66" i="9"/>
  <c r="AA66" i="9"/>
  <c r="C67" i="9" s="1"/>
  <c r="E67" i="9" s="1"/>
  <c r="F67" i="9" s="1"/>
  <c r="AB47" i="8"/>
  <c r="Z48" i="8"/>
  <c r="B107" i="8"/>
  <c r="A108" i="8"/>
  <c r="B104" i="7"/>
  <c r="A106" i="7" l="1"/>
  <c r="X105" i="7"/>
  <c r="U105" i="9"/>
  <c r="Q105" i="9"/>
  <c r="R105" i="9" s="1"/>
  <c r="Y105" i="9"/>
  <c r="X105" i="9"/>
  <c r="Q67" i="9"/>
  <c r="R67" i="9" s="1"/>
  <c r="U67" i="9" s="1"/>
  <c r="X67" i="9"/>
  <c r="Y67" i="9"/>
  <c r="B106" i="9"/>
  <c r="A107" i="9"/>
  <c r="AB48" i="8"/>
  <c r="Z49" i="8"/>
  <c r="A109" i="8"/>
  <c r="B108" i="8"/>
  <c r="B105" i="7"/>
  <c r="A107" i="7" l="1"/>
  <c r="X106" i="7"/>
  <c r="A108" i="9"/>
  <c r="B107" i="9"/>
  <c r="Z67" i="9"/>
  <c r="E50" i="8"/>
  <c r="F50" i="8" s="1"/>
  <c r="AB49" i="8"/>
  <c r="B109" i="8"/>
  <c r="A110" i="8"/>
  <c r="B106" i="7"/>
  <c r="A108" i="7" l="1"/>
  <c r="X107" i="7"/>
  <c r="AB67" i="9"/>
  <c r="AA67" i="9"/>
  <c r="Z68" i="9"/>
  <c r="B108" i="9"/>
  <c r="A109" i="9"/>
  <c r="X50" i="8"/>
  <c r="Y50" i="8"/>
  <c r="Q50" i="8"/>
  <c r="R50" i="8" s="1"/>
  <c r="U50" i="8" s="1"/>
  <c r="A111" i="8"/>
  <c r="B110" i="8"/>
  <c r="B107" i="7"/>
  <c r="A109" i="7" l="1"/>
  <c r="X108" i="7"/>
  <c r="AB68" i="9"/>
  <c r="AA68" i="9"/>
  <c r="Z69" i="9"/>
  <c r="A110" i="9"/>
  <c r="B109" i="9"/>
  <c r="Z50" i="8"/>
  <c r="AA50" i="8" s="1"/>
  <c r="C51" i="8" s="1"/>
  <c r="B111" i="8"/>
  <c r="E111" i="8" s="1"/>
  <c r="F111" i="8" s="1"/>
  <c r="A112" i="8"/>
  <c r="B108" i="7"/>
  <c r="A110" i="7" l="1"/>
  <c r="X109" i="7"/>
  <c r="A111" i="9"/>
  <c r="B110" i="9"/>
  <c r="AB69" i="9"/>
  <c r="AA69" i="9"/>
  <c r="Z70" i="9"/>
  <c r="AB50" i="8"/>
  <c r="E51" i="8"/>
  <c r="A113" i="8"/>
  <c r="B112" i="8"/>
  <c r="E112" i="8" s="1"/>
  <c r="F112" i="8" s="1"/>
  <c r="Y111" i="8"/>
  <c r="X111" i="8"/>
  <c r="U111" i="8"/>
  <c r="Q111" i="8"/>
  <c r="R111" i="8" s="1"/>
  <c r="B109" i="7"/>
  <c r="X51" i="8" l="1"/>
  <c r="F51" i="8"/>
  <c r="A111" i="7"/>
  <c r="X110" i="7"/>
  <c r="AB70" i="9"/>
  <c r="AA70" i="9"/>
  <c r="C71" i="9" s="1"/>
  <c r="E71" i="9" s="1"/>
  <c r="F71" i="9" s="1"/>
  <c r="A112" i="9"/>
  <c r="B111" i="9"/>
  <c r="C111" i="9" s="1"/>
  <c r="E111" i="9" s="1"/>
  <c r="F111" i="9" s="1"/>
  <c r="Y51" i="8"/>
  <c r="Q51" i="8"/>
  <c r="R51" i="8" s="1"/>
  <c r="U51" i="8" s="1"/>
  <c r="B113" i="8"/>
  <c r="A114" i="8"/>
  <c r="U112" i="8"/>
  <c r="Q112" i="8"/>
  <c r="R112" i="8" s="1"/>
  <c r="Y112" i="8"/>
  <c r="X112" i="8"/>
  <c r="B110" i="7"/>
  <c r="A112" i="7" l="1"/>
  <c r="X111" i="7"/>
  <c r="X111" i="9"/>
  <c r="Y111" i="9"/>
  <c r="U111" i="9"/>
  <c r="Q111" i="9"/>
  <c r="R111" i="9" s="1"/>
  <c r="A113" i="9"/>
  <c r="B112" i="9"/>
  <c r="C112" i="9" s="1"/>
  <c r="E112" i="9" s="1"/>
  <c r="F112" i="9" s="1"/>
  <c r="Q71" i="9"/>
  <c r="R71" i="9" s="1"/>
  <c r="U71" i="9" s="1"/>
  <c r="X71" i="9"/>
  <c r="Y71" i="9"/>
  <c r="Z51" i="8"/>
  <c r="A115" i="8"/>
  <c r="B114" i="8"/>
  <c r="B111" i="7"/>
  <c r="AB51" i="8" l="1"/>
  <c r="AA51" i="8"/>
  <c r="A113" i="7"/>
  <c r="X112" i="7"/>
  <c r="Q112" i="9"/>
  <c r="R112" i="9" s="1"/>
  <c r="X112" i="9"/>
  <c r="U112" i="9"/>
  <c r="Y112" i="9"/>
  <c r="A114" i="9"/>
  <c r="B113" i="9"/>
  <c r="Z71" i="9"/>
  <c r="E52" i="8"/>
  <c r="B115" i="8"/>
  <c r="A116" i="8"/>
  <c r="B112" i="7"/>
  <c r="X52" i="8" l="1"/>
  <c r="F52" i="8"/>
  <c r="A114" i="7"/>
  <c r="X113" i="7"/>
  <c r="A115" i="9"/>
  <c r="B114" i="9"/>
  <c r="AB71" i="9"/>
  <c r="AA71" i="9"/>
  <c r="C72" i="9" s="1"/>
  <c r="E72" i="9" s="1"/>
  <c r="F72" i="9" s="1"/>
  <c r="Y52" i="8"/>
  <c r="Q52" i="8"/>
  <c r="R52" i="8" s="1"/>
  <c r="U52" i="8" s="1"/>
  <c r="A117" i="8"/>
  <c r="B116" i="8"/>
  <c r="B113" i="7"/>
  <c r="A115" i="7" l="1"/>
  <c r="X114" i="7"/>
  <c r="Y72" i="9"/>
  <c r="X72" i="9"/>
  <c r="Q72" i="9"/>
  <c r="R72" i="9" s="1"/>
  <c r="U72" i="9" s="1"/>
  <c r="A116" i="9"/>
  <c r="B115" i="9"/>
  <c r="Z52" i="8"/>
  <c r="B117" i="8"/>
  <c r="A118" i="8"/>
  <c r="B114" i="7"/>
  <c r="AB52" i="8" l="1"/>
  <c r="AA52" i="8"/>
  <c r="A116" i="7"/>
  <c r="X115" i="7"/>
  <c r="A117" i="9"/>
  <c r="B116" i="9"/>
  <c r="Z72" i="9"/>
  <c r="A119" i="8"/>
  <c r="B118" i="8"/>
  <c r="E118" i="8" s="1"/>
  <c r="F118" i="8" s="1"/>
  <c r="B115" i="7"/>
  <c r="C53" i="8" l="1"/>
  <c r="E53" i="8" s="1"/>
  <c r="A117" i="7"/>
  <c r="X116" i="7"/>
  <c r="AB72" i="9"/>
  <c r="AA72" i="9"/>
  <c r="C73" i="9" s="1"/>
  <c r="E73" i="9" s="1"/>
  <c r="F73" i="9" s="1"/>
  <c r="A118" i="9"/>
  <c r="B117" i="9"/>
  <c r="U118" i="8"/>
  <c r="Q118" i="8"/>
  <c r="R118" i="8" s="1"/>
  <c r="Y118" i="8"/>
  <c r="X118" i="8"/>
  <c r="B119" i="8"/>
  <c r="E119" i="8" s="1"/>
  <c r="F119" i="8" s="1"/>
  <c r="A120" i="8"/>
  <c r="B116" i="7"/>
  <c r="X53" i="8" l="1"/>
  <c r="Q53" i="8"/>
  <c r="R53" i="8" s="1"/>
  <c r="U53" i="8" s="1"/>
  <c r="Y53" i="8"/>
  <c r="F53" i="8"/>
  <c r="A118" i="7"/>
  <c r="X117" i="7"/>
  <c r="B118" i="9"/>
  <c r="C118" i="9" s="1"/>
  <c r="E118" i="9" s="1"/>
  <c r="F118" i="9" s="1"/>
  <c r="A119" i="9"/>
  <c r="Q73" i="9"/>
  <c r="R73" i="9" s="1"/>
  <c r="U73" i="9" s="1"/>
  <c r="X73" i="9"/>
  <c r="Y73" i="9"/>
  <c r="Z53" i="8"/>
  <c r="A121" i="8"/>
  <c r="B120" i="8"/>
  <c r="Y119" i="8"/>
  <c r="X119" i="8"/>
  <c r="U119" i="8"/>
  <c r="Q119" i="8"/>
  <c r="R119" i="8" s="1"/>
  <c r="B117" i="7"/>
  <c r="AB53" i="8" l="1"/>
  <c r="AA53" i="8"/>
  <c r="A119" i="7"/>
  <c r="X118" i="7"/>
  <c r="Z73" i="9"/>
  <c r="A120" i="9"/>
  <c r="B119" i="9"/>
  <c r="C119" i="9" s="1"/>
  <c r="E119" i="9" s="1"/>
  <c r="F119" i="9" s="1"/>
  <c r="Y118" i="9"/>
  <c r="X118" i="9"/>
  <c r="U118" i="9"/>
  <c r="Q118" i="9"/>
  <c r="R118" i="9" s="1"/>
  <c r="E54" i="8"/>
  <c r="F54" i="8" s="1"/>
  <c r="B121" i="8"/>
  <c r="A122" i="8"/>
  <c r="B118" i="7"/>
  <c r="A120" i="7" l="1"/>
  <c r="X119" i="7"/>
  <c r="Q119" i="9"/>
  <c r="R119" i="9" s="1"/>
  <c r="X119" i="9"/>
  <c r="Y119" i="9"/>
  <c r="U119" i="9"/>
  <c r="B120" i="9"/>
  <c r="A121" i="9"/>
  <c r="AB73" i="9"/>
  <c r="AA73" i="9"/>
  <c r="C74" i="9" s="1"/>
  <c r="E74" i="9" s="1"/>
  <c r="F74" i="9" s="1"/>
  <c r="Q54" i="8"/>
  <c r="R54" i="8" s="1"/>
  <c r="U54" i="8" s="1"/>
  <c r="X54" i="8"/>
  <c r="Y54" i="8"/>
  <c r="A123" i="8"/>
  <c r="B122" i="8"/>
  <c r="B119" i="7"/>
  <c r="A121" i="7" l="1"/>
  <c r="X120" i="7"/>
  <c r="A122" i="9"/>
  <c r="B121" i="9"/>
  <c r="Y74" i="9"/>
  <c r="X74" i="9"/>
  <c r="Q74" i="9"/>
  <c r="R74" i="9" s="1"/>
  <c r="U74" i="9" s="1"/>
  <c r="Z54" i="8"/>
  <c r="B123" i="8"/>
  <c r="A124" i="8"/>
  <c r="B120" i="7"/>
  <c r="AB54" i="8" l="1"/>
  <c r="AA54" i="8"/>
  <c r="C57" i="8" s="1"/>
  <c r="A122" i="7"/>
  <c r="X121" i="7"/>
  <c r="Z74" i="9"/>
  <c r="A123" i="9"/>
  <c r="B122" i="9"/>
  <c r="Z55" i="8"/>
  <c r="AB55" i="8" s="1"/>
  <c r="A125" i="8"/>
  <c r="B124" i="8"/>
  <c r="B121" i="7"/>
  <c r="A123" i="7" l="1"/>
  <c r="X122" i="7"/>
  <c r="A124" i="9"/>
  <c r="B123" i="9"/>
  <c r="AB74" i="9"/>
  <c r="AA74" i="9"/>
  <c r="C75" i="9" s="1"/>
  <c r="E75" i="9" s="1"/>
  <c r="F75" i="9" s="1"/>
  <c r="Z56" i="8"/>
  <c r="AB56" i="8" s="1"/>
  <c r="B125" i="8"/>
  <c r="E125" i="8" s="1"/>
  <c r="F125" i="8" s="1"/>
  <c r="A126" i="8"/>
  <c r="B122" i="7"/>
  <c r="A124" i="7" l="1"/>
  <c r="X123" i="7"/>
  <c r="Q75" i="9"/>
  <c r="R75" i="9" s="1"/>
  <c r="U75" i="9" s="1"/>
  <c r="X75" i="9"/>
  <c r="Y75" i="9"/>
  <c r="B124" i="9"/>
  <c r="A125" i="9"/>
  <c r="E57" i="8"/>
  <c r="F57" i="8" s="1"/>
  <c r="Y125" i="8"/>
  <c r="X125" i="8"/>
  <c r="U125" i="8"/>
  <c r="Q125" i="8"/>
  <c r="R125" i="8" s="1"/>
  <c r="A127" i="8"/>
  <c r="B126" i="8"/>
  <c r="E126" i="8" s="1"/>
  <c r="F126" i="8" s="1"/>
  <c r="B123" i="7"/>
  <c r="A125" i="7" l="1"/>
  <c r="X124" i="7"/>
  <c r="Z75" i="9"/>
  <c r="A126" i="9"/>
  <c r="B125" i="9"/>
  <c r="C125" i="9" s="1"/>
  <c r="E125" i="9" s="1"/>
  <c r="F125" i="9" s="1"/>
  <c r="X57" i="8"/>
  <c r="Y57" i="8"/>
  <c r="Q57" i="8"/>
  <c r="R57" i="8" s="1"/>
  <c r="U57" i="8" s="1"/>
  <c r="U126" i="8"/>
  <c r="Q126" i="8"/>
  <c r="R126" i="8" s="1"/>
  <c r="Y126" i="8"/>
  <c r="X126" i="8"/>
  <c r="B127" i="8"/>
  <c r="A128" i="8"/>
  <c r="B124" i="7"/>
  <c r="A126" i="7" l="1"/>
  <c r="X125" i="7"/>
  <c r="Q125" i="9"/>
  <c r="R125" i="9" s="1"/>
  <c r="X125" i="9"/>
  <c r="Y125" i="9"/>
  <c r="U125" i="9"/>
  <c r="A127" i="9"/>
  <c r="B126" i="9"/>
  <c r="C126" i="9" s="1"/>
  <c r="E126" i="9" s="1"/>
  <c r="F126" i="9" s="1"/>
  <c r="AB75" i="9"/>
  <c r="AA75" i="9"/>
  <c r="Z76" i="9"/>
  <c r="Z57" i="8"/>
  <c r="A129" i="8"/>
  <c r="B128" i="8"/>
  <c r="B125" i="7"/>
  <c r="E58" i="8" l="1"/>
  <c r="F58" i="8" s="1"/>
  <c r="AA57" i="8"/>
  <c r="A127" i="7"/>
  <c r="X126" i="7"/>
  <c r="Y126" i="9"/>
  <c r="X126" i="9"/>
  <c r="U126" i="9"/>
  <c r="Q126" i="9"/>
  <c r="R126" i="9" s="1"/>
  <c r="A128" i="9"/>
  <c r="B127" i="9"/>
  <c r="AB76" i="9"/>
  <c r="AA76" i="9"/>
  <c r="Z77" i="9"/>
  <c r="AB57" i="8"/>
  <c r="X58" i="8"/>
  <c r="Q58" i="8"/>
  <c r="R58" i="8" s="1"/>
  <c r="U58" i="8" s="1"/>
  <c r="Y58" i="8"/>
  <c r="B129" i="8"/>
  <c r="A130" i="8"/>
  <c r="B126" i="7"/>
  <c r="A128" i="7" l="1"/>
  <c r="X127" i="7"/>
  <c r="B128" i="9"/>
  <c r="A129" i="9"/>
  <c r="AB77" i="9"/>
  <c r="AA77" i="9"/>
  <c r="C78" i="9" s="1"/>
  <c r="E78" i="9" s="1"/>
  <c r="F78" i="9" s="1"/>
  <c r="Z58" i="8"/>
  <c r="A131" i="8"/>
  <c r="B130" i="8"/>
  <c r="B127" i="7"/>
  <c r="AB58" i="8" l="1"/>
  <c r="AA58" i="8"/>
  <c r="C59" i="8" s="1"/>
  <c r="E59" i="8" s="1"/>
  <c r="A129" i="7"/>
  <c r="X128" i="7"/>
  <c r="X78" i="9"/>
  <c r="Q78" i="9"/>
  <c r="R78" i="9" s="1"/>
  <c r="U78" i="9" s="1"/>
  <c r="Y78" i="9"/>
  <c r="A130" i="9"/>
  <c r="B129" i="9"/>
  <c r="B131" i="8"/>
  <c r="A132" i="8"/>
  <c r="B128" i="7"/>
  <c r="Q59" i="8" l="1"/>
  <c r="R59" i="8" s="1"/>
  <c r="U59" i="8" s="1"/>
  <c r="F59" i="8"/>
  <c r="A130" i="7"/>
  <c r="X129" i="7"/>
  <c r="Z78" i="9"/>
  <c r="A131" i="9"/>
  <c r="B130" i="9"/>
  <c r="X59" i="8"/>
  <c r="Y59" i="8"/>
  <c r="Z59" i="8" s="1"/>
  <c r="A133" i="8"/>
  <c r="B132" i="8"/>
  <c r="E132" i="8" s="1"/>
  <c r="F132" i="8" s="1"/>
  <c r="B129" i="7"/>
  <c r="E60" i="8" l="1"/>
  <c r="F60" i="8" s="1"/>
  <c r="AA59" i="8"/>
  <c r="A131" i="7"/>
  <c r="X130" i="7"/>
  <c r="A132" i="9"/>
  <c r="B131" i="9"/>
  <c r="AA78" i="9"/>
  <c r="C79" i="9" s="1"/>
  <c r="E79" i="9" s="1"/>
  <c r="F79" i="9" s="1"/>
  <c r="AB78" i="9"/>
  <c r="AB59" i="8"/>
  <c r="Y60" i="8"/>
  <c r="X60" i="8"/>
  <c r="Q60" i="8"/>
  <c r="R60" i="8" s="1"/>
  <c r="U60" i="8" s="1"/>
  <c r="U132" i="8"/>
  <c r="Q132" i="8"/>
  <c r="R132" i="8" s="1"/>
  <c r="Y132" i="8"/>
  <c r="X132" i="8"/>
  <c r="B133" i="8"/>
  <c r="E133" i="8" s="1"/>
  <c r="F133" i="8" s="1"/>
  <c r="A134" i="8"/>
  <c r="B130" i="7"/>
  <c r="A132" i="7" l="1"/>
  <c r="X131" i="7"/>
  <c r="Q79" i="9"/>
  <c r="R79" i="9" s="1"/>
  <c r="U79" i="9" s="1"/>
  <c r="Y79" i="9"/>
  <c r="X79" i="9"/>
  <c r="B132" i="9"/>
  <c r="C132" i="9" s="1"/>
  <c r="E132" i="9" s="1"/>
  <c r="F132" i="9" s="1"/>
  <c r="A133" i="9"/>
  <c r="A135" i="8"/>
  <c r="B134" i="8"/>
  <c r="Y133" i="8"/>
  <c r="X133" i="8"/>
  <c r="U133" i="8"/>
  <c r="Q133" i="8"/>
  <c r="R133" i="8" s="1"/>
  <c r="Z60" i="8"/>
  <c r="AA60" i="8" s="1"/>
  <c r="C61" i="8" s="1"/>
  <c r="B131" i="7"/>
  <c r="A133" i="7" l="1"/>
  <c r="X132" i="7"/>
  <c r="A134" i="9"/>
  <c r="B133" i="9"/>
  <c r="C133" i="9" s="1"/>
  <c r="E133" i="9" s="1"/>
  <c r="F133" i="9" s="1"/>
  <c r="Z79" i="9"/>
  <c r="Y132" i="9"/>
  <c r="X132" i="9"/>
  <c r="U132" i="9"/>
  <c r="Q132" i="9"/>
  <c r="R132" i="9" s="1"/>
  <c r="AB60" i="8"/>
  <c r="E61" i="8"/>
  <c r="F61" i="8" s="1"/>
  <c r="A136" i="8"/>
  <c r="B135" i="8"/>
  <c r="B132" i="7"/>
  <c r="A134" i="7" l="1"/>
  <c r="X133" i="7"/>
  <c r="AB79" i="9"/>
  <c r="AA79" i="9"/>
  <c r="C80" i="9" s="1"/>
  <c r="E80" i="9" s="1"/>
  <c r="F80" i="9" s="1"/>
  <c r="Q133" i="9"/>
  <c r="R133" i="9" s="1"/>
  <c r="X133" i="9"/>
  <c r="Y133" i="9"/>
  <c r="U133" i="9"/>
  <c r="A135" i="9"/>
  <c r="B134" i="9"/>
  <c r="A137" i="8"/>
  <c r="B136" i="8"/>
  <c r="Q61" i="8"/>
  <c r="R61" i="8" s="1"/>
  <c r="U61" i="8" s="1"/>
  <c r="Y61" i="8"/>
  <c r="X61" i="8"/>
  <c r="B133" i="7"/>
  <c r="A135" i="7" l="1"/>
  <c r="X134" i="7"/>
  <c r="X80" i="9"/>
  <c r="Y80" i="9"/>
  <c r="Q80" i="9"/>
  <c r="R80" i="9" s="1"/>
  <c r="U80" i="9" s="1"/>
  <c r="A136" i="9"/>
  <c r="B135" i="9"/>
  <c r="Z61" i="8"/>
  <c r="AA61" i="8" s="1"/>
  <c r="A138" i="8"/>
  <c r="B137" i="8"/>
  <c r="B134" i="7"/>
  <c r="A136" i="7" l="1"/>
  <c r="X135" i="7"/>
  <c r="Z80" i="9"/>
  <c r="B136" i="9"/>
  <c r="A137" i="9"/>
  <c r="AB61" i="8"/>
  <c r="A139" i="8"/>
  <c r="B138" i="8"/>
  <c r="Z62" i="8"/>
  <c r="B135" i="7"/>
  <c r="A137" i="7" l="1"/>
  <c r="X136" i="7"/>
  <c r="A138" i="9"/>
  <c r="B137" i="9"/>
  <c r="AA80" i="9"/>
  <c r="C81" i="9" s="1"/>
  <c r="E81" i="9" s="1"/>
  <c r="F81" i="9" s="1"/>
  <c r="AB80" i="9"/>
  <c r="AB62" i="8"/>
  <c r="Z63" i="8"/>
  <c r="B139" i="8"/>
  <c r="E139" i="8" s="1"/>
  <c r="F139" i="8" s="1"/>
  <c r="A140" i="8"/>
  <c r="B136" i="7"/>
  <c r="A138" i="7" l="1"/>
  <c r="X137" i="7"/>
  <c r="Q81" i="9"/>
  <c r="R81" i="9" s="1"/>
  <c r="U81" i="9" s="1"/>
  <c r="Y81" i="9"/>
  <c r="X81" i="9"/>
  <c r="A139" i="9"/>
  <c r="B138" i="9"/>
  <c r="AB63" i="8"/>
  <c r="E64" i="8"/>
  <c r="F64" i="8" s="1"/>
  <c r="A141" i="8"/>
  <c r="B140" i="8"/>
  <c r="E140" i="8" s="1"/>
  <c r="F140" i="8" s="1"/>
  <c r="X139" i="8"/>
  <c r="Y139" i="8"/>
  <c r="Q139" i="8"/>
  <c r="R139" i="8" s="1"/>
  <c r="U139" i="8"/>
  <c r="B137" i="7"/>
  <c r="A139" i="7" l="1"/>
  <c r="X138" i="7"/>
  <c r="A140" i="9"/>
  <c r="B139" i="9"/>
  <c r="C139" i="9" s="1"/>
  <c r="E139" i="9" s="1"/>
  <c r="F139" i="9" s="1"/>
  <c r="Z81" i="9"/>
  <c r="Q140" i="8"/>
  <c r="R140" i="8" s="1"/>
  <c r="U140" i="8"/>
  <c r="X140" i="8"/>
  <c r="Y140" i="8"/>
  <c r="A142" i="8"/>
  <c r="B141" i="8"/>
  <c r="Y64" i="8"/>
  <c r="X64" i="8"/>
  <c r="Q64" i="8"/>
  <c r="R64" i="8" s="1"/>
  <c r="U64" i="8" s="1"/>
  <c r="B138" i="7"/>
  <c r="A140" i="7" l="1"/>
  <c r="X139" i="7"/>
  <c r="Q139" i="9"/>
  <c r="R139" i="9" s="1"/>
  <c r="X139" i="9"/>
  <c r="Y139" i="9"/>
  <c r="U139" i="9"/>
  <c r="AB81" i="9"/>
  <c r="AA81" i="9"/>
  <c r="C82" i="9" s="1"/>
  <c r="E82" i="9" s="1"/>
  <c r="F82" i="9" s="1"/>
  <c r="B140" i="9"/>
  <c r="C140" i="9" s="1"/>
  <c r="E140" i="9" s="1"/>
  <c r="F140" i="9" s="1"/>
  <c r="A141" i="9"/>
  <c r="B142" i="8"/>
  <c r="A143" i="8"/>
  <c r="Z64" i="8"/>
  <c r="AA64" i="8" s="1"/>
  <c r="C65" i="8" s="1"/>
  <c r="B139" i="7"/>
  <c r="A141" i="7" l="1"/>
  <c r="X140" i="7"/>
  <c r="X82" i="9"/>
  <c r="Q82" i="9"/>
  <c r="R82" i="9" s="1"/>
  <c r="U82" i="9" s="1"/>
  <c r="Y82" i="9"/>
  <c r="B141" i="9"/>
  <c r="A142" i="9"/>
  <c r="Y140" i="9"/>
  <c r="X140" i="9"/>
  <c r="U140" i="9"/>
  <c r="Q140" i="9"/>
  <c r="R140" i="9" s="1"/>
  <c r="AB64" i="8"/>
  <c r="E65" i="8"/>
  <c r="F65" i="8" s="1"/>
  <c r="A144" i="8"/>
  <c r="B143" i="8"/>
  <c r="B140" i="7"/>
  <c r="A142" i="7" l="1"/>
  <c r="X141" i="7"/>
  <c r="Z82" i="9"/>
  <c r="A143" i="9"/>
  <c r="B142" i="9"/>
  <c r="B144" i="8"/>
  <c r="A145" i="8"/>
  <c r="Q65" i="8"/>
  <c r="R65" i="8" s="1"/>
  <c r="U65" i="8" s="1"/>
  <c r="Y65" i="8"/>
  <c r="X65" i="8"/>
  <c r="B141" i="7"/>
  <c r="A143" i="7" l="1"/>
  <c r="X142" i="7"/>
  <c r="B143" i="9"/>
  <c r="A144" i="9"/>
  <c r="AA82" i="9"/>
  <c r="AB82" i="9"/>
  <c r="Z83" i="9"/>
  <c r="Z65" i="8"/>
  <c r="AA65" i="8" s="1"/>
  <c r="A146" i="8"/>
  <c r="B145" i="8"/>
  <c r="B142" i="7"/>
  <c r="A144" i="7" l="1"/>
  <c r="X143" i="7"/>
  <c r="A145" i="9"/>
  <c r="B144" i="9"/>
  <c r="AB83" i="9"/>
  <c r="AA83" i="9"/>
  <c r="Z84" i="9"/>
  <c r="AB65" i="8"/>
  <c r="B146" i="8"/>
  <c r="E146" i="8" s="1"/>
  <c r="F146" i="8" s="1"/>
  <c r="A147" i="8"/>
  <c r="E66" i="8"/>
  <c r="F66" i="8" s="1"/>
  <c r="B143" i="7"/>
  <c r="A145" i="7" l="1"/>
  <c r="X144" i="7"/>
  <c r="AA84" i="9"/>
  <c r="C85" i="9" s="1"/>
  <c r="E85" i="9" s="1"/>
  <c r="F85" i="9" s="1"/>
  <c r="AB84" i="9"/>
  <c r="B145" i="9"/>
  <c r="A146" i="9"/>
  <c r="A148" i="8"/>
  <c r="B147" i="8"/>
  <c r="E147" i="8" s="1"/>
  <c r="F147" i="8" s="1"/>
  <c r="Y66" i="8"/>
  <c r="X66" i="8"/>
  <c r="Q66" i="8"/>
  <c r="R66" i="8" s="1"/>
  <c r="U66" i="8" s="1"/>
  <c r="Q146" i="8"/>
  <c r="R146" i="8" s="1"/>
  <c r="Y146" i="8"/>
  <c r="X146" i="8"/>
  <c r="U146" i="8"/>
  <c r="B144" i="7"/>
  <c r="A146" i="7" l="1"/>
  <c r="X145" i="7"/>
  <c r="Q85" i="9"/>
  <c r="R85" i="9" s="1"/>
  <c r="U85" i="9" s="1"/>
  <c r="Y85" i="9"/>
  <c r="X85" i="9"/>
  <c r="A147" i="9"/>
  <c r="B146" i="9"/>
  <c r="C146" i="9" s="1"/>
  <c r="E146" i="9" s="1"/>
  <c r="F146" i="9" s="1"/>
  <c r="Z66" i="8"/>
  <c r="AA66" i="8" s="1"/>
  <c r="C67" i="8" s="1"/>
  <c r="X147" i="8"/>
  <c r="Y147" i="8"/>
  <c r="U147" i="8"/>
  <c r="Q147" i="8"/>
  <c r="R147" i="8" s="1"/>
  <c r="B148" i="8"/>
  <c r="A149" i="8"/>
  <c r="B145" i="7"/>
  <c r="A147" i="7" l="1"/>
  <c r="X146" i="7"/>
  <c r="B147" i="9"/>
  <c r="C147" i="9" s="1"/>
  <c r="E147" i="9" s="1"/>
  <c r="F147" i="9" s="1"/>
  <c r="A148" i="9"/>
  <c r="Z85" i="9"/>
  <c r="X146" i="9"/>
  <c r="U146" i="9"/>
  <c r="Y146" i="9"/>
  <c r="Q146" i="9"/>
  <c r="R146" i="9" s="1"/>
  <c r="AB66" i="8"/>
  <c r="E67" i="8"/>
  <c r="F67" i="8" s="1"/>
  <c r="A150" i="8"/>
  <c r="B149" i="8"/>
  <c r="B146" i="7"/>
  <c r="A148" i="7" l="1"/>
  <c r="X147" i="7"/>
  <c r="AB85" i="9"/>
  <c r="AA85" i="9"/>
  <c r="C86" i="9" s="1"/>
  <c r="E86" i="9" s="1"/>
  <c r="F86" i="9" s="1"/>
  <c r="A149" i="9"/>
  <c r="B148" i="9"/>
  <c r="Q147" i="9"/>
  <c r="R147" i="9" s="1"/>
  <c r="Y147" i="9"/>
  <c r="U147" i="9"/>
  <c r="X147" i="9"/>
  <c r="Q67" i="8"/>
  <c r="R67" i="8" s="1"/>
  <c r="U67" i="8" s="1"/>
  <c r="Y67" i="8"/>
  <c r="X67" i="8"/>
  <c r="A151" i="8"/>
  <c r="B150" i="8"/>
  <c r="B147" i="7"/>
  <c r="A149" i="7" l="1"/>
  <c r="X148" i="7"/>
  <c r="B149" i="9"/>
  <c r="A150" i="9"/>
  <c r="X86" i="9"/>
  <c r="Y86" i="9"/>
  <c r="Q86" i="9"/>
  <c r="R86" i="9" s="1"/>
  <c r="U86" i="9" s="1"/>
  <c r="A152" i="8"/>
  <c r="B151" i="8"/>
  <c r="Z67" i="8"/>
  <c r="AA67" i="8" s="1"/>
  <c r="B148" i="7"/>
  <c r="A150" i="7" l="1"/>
  <c r="X149" i="7"/>
  <c r="Z86" i="9"/>
  <c r="A151" i="9"/>
  <c r="B150" i="9"/>
  <c r="AB67" i="8"/>
  <c r="E68" i="8"/>
  <c r="F68" i="8" s="1"/>
  <c r="A153" i="8"/>
  <c r="B152" i="8"/>
  <c r="B149" i="7"/>
  <c r="A151" i="7" l="1"/>
  <c r="X150" i="7"/>
  <c r="B151" i="9"/>
  <c r="A152" i="9"/>
  <c r="AA86" i="9"/>
  <c r="C87" i="9" s="1"/>
  <c r="E87" i="9" s="1"/>
  <c r="F87" i="9" s="1"/>
  <c r="AB86" i="9"/>
  <c r="A154" i="8"/>
  <c r="B153" i="8"/>
  <c r="E153" i="8" s="1"/>
  <c r="F153" i="8" s="1"/>
  <c r="Y68" i="8"/>
  <c r="X68" i="8"/>
  <c r="Q68" i="8"/>
  <c r="R68" i="8" s="1"/>
  <c r="U68" i="8" s="1"/>
  <c r="B150" i="7"/>
  <c r="A152" i="7" l="1"/>
  <c r="X151" i="7"/>
  <c r="Q87" i="9"/>
  <c r="R87" i="9" s="1"/>
  <c r="U87" i="9" s="1"/>
  <c r="Y87" i="9"/>
  <c r="X87" i="9"/>
  <c r="A153" i="9"/>
  <c r="B152" i="9"/>
  <c r="Z68" i="8"/>
  <c r="AA68" i="8" s="1"/>
  <c r="C71" i="8" s="1"/>
  <c r="X153" i="8"/>
  <c r="Q153" i="8"/>
  <c r="R153" i="8" s="1"/>
  <c r="Y153" i="8"/>
  <c r="U153" i="8"/>
  <c r="A155" i="8"/>
  <c r="B154" i="8"/>
  <c r="E154" i="8" s="1"/>
  <c r="F154" i="8" s="1"/>
  <c r="B151" i="7"/>
  <c r="A153" i="7" l="1"/>
  <c r="X152" i="7"/>
  <c r="B153" i="9"/>
  <c r="C153" i="9" s="1"/>
  <c r="E153" i="9" s="1"/>
  <c r="F153" i="9" s="1"/>
  <c r="A154" i="9"/>
  <c r="Z87" i="9"/>
  <c r="AB68" i="8"/>
  <c r="B155" i="8"/>
  <c r="A156" i="8"/>
  <c r="Q154" i="8"/>
  <c r="R154" i="8" s="1"/>
  <c r="Y154" i="8"/>
  <c r="X154" i="8"/>
  <c r="U154" i="8"/>
  <c r="Z69" i="8"/>
  <c r="B152" i="7"/>
  <c r="A154" i="7" l="1"/>
  <c r="X153" i="7"/>
  <c r="AB87" i="9"/>
  <c r="AA87" i="9"/>
  <c r="C88" i="9" s="1"/>
  <c r="E88" i="9" s="1"/>
  <c r="F88" i="9" s="1"/>
  <c r="A155" i="9"/>
  <c r="B154" i="9"/>
  <c r="C154" i="9" s="1"/>
  <c r="E154" i="9" s="1"/>
  <c r="F154" i="9" s="1"/>
  <c r="Q153" i="9"/>
  <c r="R153" i="9" s="1"/>
  <c r="Y153" i="9"/>
  <c r="X153" i="9"/>
  <c r="U153" i="9"/>
  <c r="AB69" i="8"/>
  <c r="Z70" i="8"/>
  <c r="B156" i="8"/>
  <c r="A157" i="8"/>
  <c r="B153" i="7"/>
  <c r="A155" i="7" l="1"/>
  <c r="X154" i="7"/>
  <c r="A156" i="9"/>
  <c r="B155" i="9"/>
  <c r="X88" i="9"/>
  <c r="Y88" i="9"/>
  <c r="Q88" i="9"/>
  <c r="R88" i="9" s="1"/>
  <c r="U88" i="9" s="1"/>
  <c r="X154" i="9"/>
  <c r="U154" i="9"/>
  <c r="Y154" i="9"/>
  <c r="Q154" i="9"/>
  <c r="R154" i="9" s="1"/>
  <c r="AB70" i="8"/>
  <c r="E71" i="8"/>
  <c r="F71" i="8" s="1"/>
  <c r="B157" i="8"/>
  <c r="A158" i="8"/>
  <c r="B154" i="7"/>
  <c r="A156" i="7" l="1"/>
  <c r="X155" i="7"/>
  <c r="Z88" i="9"/>
  <c r="A157" i="9"/>
  <c r="B156" i="9"/>
  <c r="Q71" i="8"/>
  <c r="R71" i="8" s="1"/>
  <c r="U71" i="8" s="1"/>
  <c r="Y71" i="8"/>
  <c r="X71" i="8"/>
  <c r="B158" i="8"/>
  <c r="A159" i="8"/>
  <c r="B155" i="7"/>
  <c r="A157" i="7" l="1"/>
  <c r="X156" i="7"/>
  <c r="A158" i="9"/>
  <c r="B157" i="9"/>
  <c r="AA88" i="9"/>
  <c r="C89" i="9" s="1"/>
  <c r="E89" i="9" s="1"/>
  <c r="F89" i="9" s="1"/>
  <c r="AB88" i="9"/>
  <c r="Z71" i="8"/>
  <c r="AA71" i="8" s="1"/>
  <c r="C72" i="8" s="1"/>
  <c r="A160" i="8"/>
  <c r="B159" i="8"/>
  <c r="B156" i="7"/>
  <c r="A158" i="7" l="1"/>
  <c r="X157" i="7"/>
  <c r="Q89" i="9"/>
  <c r="R89" i="9" s="1"/>
  <c r="U89" i="9" s="1"/>
  <c r="Y89" i="9"/>
  <c r="X89" i="9"/>
  <c r="A159" i="9"/>
  <c r="B158" i="9"/>
  <c r="AB71" i="8"/>
  <c r="B160" i="8"/>
  <c r="E160" i="8" s="1"/>
  <c r="F160" i="8" s="1"/>
  <c r="A161" i="8"/>
  <c r="E72" i="8"/>
  <c r="F72" i="8" s="1"/>
  <c r="B157" i="7"/>
  <c r="A159" i="7" l="1"/>
  <c r="X158" i="7"/>
  <c r="Z89" i="9"/>
  <c r="A160" i="9"/>
  <c r="B159" i="9"/>
  <c r="Y72" i="8"/>
  <c r="X72" i="8"/>
  <c r="Q72" i="8"/>
  <c r="R72" i="8" s="1"/>
  <c r="U72" i="8" s="1"/>
  <c r="X160" i="8"/>
  <c r="Q160" i="8"/>
  <c r="R160" i="8" s="1"/>
  <c r="U160" i="8"/>
  <c r="Y160" i="8"/>
  <c r="A162" i="8"/>
  <c r="B161" i="8"/>
  <c r="E161" i="8" s="1"/>
  <c r="F161" i="8" s="1"/>
  <c r="B158" i="7"/>
  <c r="A160" i="7" l="1"/>
  <c r="X159" i="7"/>
  <c r="B160" i="9"/>
  <c r="C160" i="9" s="1"/>
  <c r="E160" i="9" s="1"/>
  <c r="F160" i="9" s="1"/>
  <c r="A161" i="9"/>
  <c r="AB89" i="9"/>
  <c r="AA89" i="9"/>
  <c r="Z90" i="9"/>
  <c r="U161" i="8"/>
  <c r="Q161" i="8"/>
  <c r="X161" i="8"/>
  <c r="Y161" i="8"/>
  <c r="R161" i="8"/>
  <c r="B162" i="8"/>
  <c r="A163" i="8"/>
  <c r="Z72" i="8"/>
  <c r="AA72" i="8" s="1"/>
  <c r="C73" i="8" s="1"/>
  <c r="B159" i="7"/>
  <c r="A161" i="7" l="1"/>
  <c r="X160" i="7"/>
  <c r="AA90" i="9"/>
  <c r="AB90" i="9"/>
  <c r="Z91" i="9"/>
  <c r="A162" i="9"/>
  <c r="B161" i="9"/>
  <c r="C161" i="9" s="1"/>
  <c r="E161" i="9" s="1"/>
  <c r="F161" i="9" s="1"/>
  <c r="Y160" i="9"/>
  <c r="X160" i="9"/>
  <c r="U160" i="9"/>
  <c r="Q160" i="9"/>
  <c r="R160" i="9" s="1"/>
  <c r="AB72" i="8"/>
  <c r="A164" i="8"/>
  <c r="B163" i="8"/>
  <c r="E73" i="8"/>
  <c r="F73" i="8" s="1"/>
  <c r="B160" i="7"/>
  <c r="A162" i="7" l="1"/>
  <c r="X161" i="7"/>
  <c r="B162" i="9"/>
  <c r="A163" i="9"/>
  <c r="AB91" i="9"/>
  <c r="AA91" i="9"/>
  <c r="C92" i="9" s="1"/>
  <c r="E92" i="9" s="1"/>
  <c r="F92" i="9" s="1"/>
  <c r="U161" i="9"/>
  <c r="Q161" i="9"/>
  <c r="R161" i="9" s="1"/>
  <c r="Y161" i="9"/>
  <c r="X161" i="9"/>
  <c r="Q73" i="8"/>
  <c r="R73" i="8" s="1"/>
  <c r="U73" i="8" s="1"/>
  <c r="Y73" i="8"/>
  <c r="X73" i="8"/>
  <c r="B164" i="8"/>
  <c r="A165" i="8"/>
  <c r="B161" i="7"/>
  <c r="A163" i="7" l="1"/>
  <c r="X162" i="7"/>
  <c r="Y92" i="9"/>
  <c r="X92" i="9"/>
  <c r="Q92" i="9"/>
  <c r="R92" i="9" s="1"/>
  <c r="U92" i="9" s="1"/>
  <c r="A164" i="9"/>
  <c r="B163" i="9"/>
  <c r="Z73" i="8"/>
  <c r="AA73" i="8" s="1"/>
  <c r="C74" i="8" s="1"/>
  <c r="B165" i="8"/>
  <c r="A166" i="8"/>
  <c r="B162" i="7"/>
  <c r="A164" i="7" l="1"/>
  <c r="X163" i="7"/>
  <c r="B164" i="9"/>
  <c r="A165" i="9"/>
  <c r="Z92" i="9"/>
  <c r="AB73" i="8"/>
  <c r="E74" i="8"/>
  <c r="F74" i="8" s="1"/>
  <c r="A167" i="8"/>
  <c r="B166" i="8"/>
  <c r="B163" i="7"/>
  <c r="A165" i="7" l="1"/>
  <c r="X164" i="7"/>
  <c r="AA92" i="9"/>
  <c r="C93" i="9" s="1"/>
  <c r="E93" i="9" s="1"/>
  <c r="F93" i="9" s="1"/>
  <c r="AB92" i="9"/>
  <c r="A166" i="9"/>
  <c r="B165" i="9"/>
  <c r="Y74" i="8"/>
  <c r="X74" i="8"/>
  <c r="Q74" i="8"/>
  <c r="R74" i="8" s="1"/>
  <c r="U74" i="8" s="1"/>
  <c r="A168" i="8"/>
  <c r="B167" i="8"/>
  <c r="E167" i="8" s="1"/>
  <c r="F167" i="8" s="1"/>
  <c r="B164" i="7"/>
  <c r="A166" i="7" l="1"/>
  <c r="X165" i="7"/>
  <c r="B166" i="9"/>
  <c r="A167" i="9"/>
  <c r="Q93" i="9"/>
  <c r="R93" i="9" s="1"/>
  <c r="U93" i="9" s="1"/>
  <c r="Y93" i="9"/>
  <c r="X93" i="9"/>
  <c r="A169" i="8"/>
  <c r="B168" i="8"/>
  <c r="E168" i="8" s="1"/>
  <c r="F168" i="8" s="1"/>
  <c r="Q167" i="8"/>
  <c r="R167" i="8" s="1"/>
  <c r="U167" i="8"/>
  <c r="X167" i="8"/>
  <c r="Y167" i="8"/>
  <c r="Z74" i="8"/>
  <c r="AA74" i="8" s="1"/>
  <c r="C75" i="8" s="1"/>
  <c r="B165" i="7"/>
  <c r="A167" i="7" l="1"/>
  <c r="X166" i="7"/>
  <c r="Z93" i="9"/>
  <c r="A168" i="9"/>
  <c r="B167" i="9"/>
  <c r="C167" i="9" s="1"/>
  <c r="E167" i="9" s="1"/>
  <c r="F167" i="9" s="1"/>
  <c r="AB74" i="8"/>
  <c r="E75" i="8"/>
  <c r="F75" i="8" s="1"/>
  <c r="X168" i="8"/>
  <c r="Q168" i="8"/>
  <c r="R168" i="8" s="1"/>
  <c r="Y168" i="8"/>
  <c r="U168" i="8"/>
  <c r="A170" i="8"/>
  <c r="B169" i="8"/>
  <c r="B166" i="7"/>
  <c r="A168" i="7" l="1"/>
  <c r="X167" i="7"/>
  <c r="U167" i="9"/>
  <c r="Q167" i="9"/>
  <c r="R167" i="9" s="1"/>
  <c r="Y167" i="9"/>
  <c r="X167" i="9"/>
  <c r="B168" i="9"/>
  <c r="C168" i="9" s="1"/>
  <c r="E168" i="9" s="1"/>
  <c r="F168" i="9" s="1"/>
  <c r="A169" i="9"/>
  <c r="AB93" i="9"/>
  <c r="AA93" i="9"/>
  <c r="C94" i="9" s="1"/>
  <c r="E94" i="9" s="1"/>
  <c r="F94" i="9" s="1"/>
  <c r="Q75" i="8"/>
  <c r="R75" i="8" s="1"/>
  <c r="U75" i="8" s="1"/>
  <c r="Y75" i="8"/>
  <c r="X75" i="8"/>
  <c r="A171" i="8"/>
  <c r="B170" i="8"/>
  <c r="B167" i="7"/>
  <c r="A169" i="7" l="1"/>
  <c r="X168" i="7"/>
  <c r="A170" i="9"/>
  <c r="B169" i="9"/>
  <c r="Y168" i="9"/>
  <c r="X168" i="9"/>
  <c r="U168" i="9"/>
  <c r="Q168" i="9"/>
  <c r="R168" i="9" s="1"/>
  <c r="Y94" i="9"/>
  <c r="X94" i="9"/>
  <c r="Q94" i="9"/>
  <c r="R94" i="9" s="1"/>
  <c r="U94" i="9" s="1"/>
  <c r="A172" i="8"/>
  <c r="B171" i="8"/>
  <c r="Z75" i="8"/>
  <c r="AA75" i="8" s="1"/>
  <c r="C78" i="8" s="1"/>
  <c r="B168" i="7"/>
  <c r="A170" i="7" l="1"/>
  <c r="X169" i="7"/>
  <c r="Z94" i="9"/>
  <c r="B170" i="9"/>
  <c r="A171" i="9"/>
  <c r="AB75" i="8"/>
  <c r="Z76" i="8"/>
  <c r="B172" i="8"/>
  <c r="A173" i="8"/>
  <c r="B169" i="7"/>
  <c r="A171" i="7" l="1"/>
  <c r="X170" i="7"/>
  <c r="A172" i="9"/>
  <c r="B171" i="9"/>
  <c r="AA94" i="9"/>
  <c r="C95" i="9" s="1"/>
  <c r="E95" i="9" s="1"/>
  <c r="F95" i="9" s="1"/>
  <c r="AB94" i="9"/>
  <c r="AB76" i="8"/>
  <c r="A174" i="8"/>
  <c r="B173" i="8"/>
  <c r="Z77" i="8"/>
  <c r="B170" i="7"/>
  <c r="A172" i="7" l="1"/>
  <c r="X171" i="7"/>
  <c r="Q95" i="9"/>
  <c r="R95" i="9" s="1"/>
  <c r="U95" i="9" s="1"/>
  <c r="Y95" i="9"/>
  <c r="X95" i="9"/>
  <c r="A173" i="9"/>
  <c r="B172" i="9"/>
  <c r="AB77" i="8"/>
  <c r="E78" i="8"/>
  <c r="F78" i="8" s="1"/>
  <c r="A175" i="8"/>
  <c r="B174" i="8"/>
  <c r="E174" i="8" s="1"/>
  <c r="F174" i="8" s="1"/>
  <c r="B171" i="7"/>
  <c r="A173" i="7" l="1"/>
  <c r="X172" i="7"/>
  <c r="A174" i="9"/>
  <c r="B173" i="9"/>
  <c r="Z95" i="9"/>
  <c r="X78" i="8"/>
  <c r="Y78" i="8"/>
  <c r="Q78" i="8"/>
  <c r="R78" i="8" s="1"/>
  <c r="U78" i="8" s="1"/>
  <c r="X174" i="8"/>
  <c r="U174" i="8"/>
  <c r="Q174" i="8"/>
  <c r="R174" i="8" s="1"/>
  <c r="Y174" i="8"/>
  <c r="A176" i="8"/>
  <c r="B175" i="8"/>
  <c r="E175" i="8" s="1"/>
  <c r="F175" i="8" s="1"/>
  <c r="B172" i="7"/>
  <c r="A174" i="7" l="1"/>
  <c r="X173" i="7"/>
  <c r="AB95" i="9"/>
  <c r="AA95" i="9"/>
  <c r="C96" i="9" s="1"/>
  <c r="E96" i="9" s="1"/>
  <c r="F96" i="9" s="1"/>
  <c r="A175" i="9"/>
  <c r="B174" i="9"/>
  <c r="C174" i="9" s="1"/>
  <c r="E174" i="9" s="1"/>
  <c r="F174" i="9" s="1"/>
  <c r="A177" i="8"/>
  <c r="B176" i="8"/>
  <c r="U175" i="8"/>
  <c r="Q175" i="8"/>
  <c r="R175" i="8" s="1"/>
  <c r="Y175" i="8"/>
  <c r="X175" i="8"/>
  <c r="Z78" i="8"/>
  <c r="AA78" i="8" s="1"/>
  <c r="C79" i="8" s="1"/>
  <c r="B173" i="7"/>
  <c r="A175" i="7" l="1"/>
  <c r="X174" i="7"/>
  <c r="A176" i="9"/>
  <c r="B175" i="9"/>
  <c r="C175" i="9" s="1"/>
  <c r="E175" i="9" s="1"/>
  <c r="F175" i="9" s="1"/>
  <c r="Y174" i="9"/>
  <c r="X174" i="9"/>
  <c r="U174" i="9"/>
  <c r="Q174" i="9"/>
  <c r="R174" i="9" s="1"/>
  <c r="Y96" i="9"/>
  <c r="X96" i="9"/>
  <c r="Q96" i="9"/>
  <c r="R96" i="9" s="1"/>
  <c r="U96" i="9" s="1"/>
  <c r="AB78" i="8"/>
  <c r="E79" i="8"/>
  <c r="F79" i="8" s="1"/>
  <c r="A178" i="8"/>
  <c r="B177" i="8"/>
  <c r="B174" i="7"/>
  <c r="A176" i="7" l="1"/>
  <c r="X175" i="7"/>
  <c r="Q175" i="9"/>
  <c r="R175" i="9" s="1"/>
  <c r="Y175" i="9"/>
  <c r="X175" i="9"/>
  <c r="U175" i="9"/>
  <c r="Z96" i="9"/>
  <c r="A177" i="9"/>
  <c r="B176" i="9"/>
  <c r="Q79" i="8"/>
  <c r="R79" i="8" s="1"/>
  <c r="U79" i="8" s="1"/>
  <c r="Y79" i="8"/>
  <c r="X79" i="8"/>
  <c r="A179" i="8"/>
  <c r="B178" i="8"/>
  <c r="B175" i="7"/>
  <c r="A177" i="7" l="1"/>
  <c r="X176" i="7"/>
  <c r="AA96" i="9"/>
  <c r="AB96" i="9"/>
  <c r="Z97" i="9"/>
  <c r="A178" i="9"/>
  <c r="B177" i="9"/>
  <c r="B179" i="8"/>
  <c r="A180" i="8"/>
  <c r="Z79" i="8"/>
  <c r="AA79" i="8" s="1"/>
  <c r="C80" i="8" s="1"/>
  <c r="B176" i="7"/>
  <c r="A178" i="7" l="1"/>
  <c r="X177" i="7"/>
  <c r="A179" i="9"/>
  <c r="B178" i="9"/>
  <c r="AB97" i="9"/>
  <c r="AA97" i="9"/>
  <c r="Z98" i="9"/>
  <c r="AB79" i="8"/>
  <c r="E80" i="8"/>
  <c r="F80" i="8" s="1"/>
  <c r="A181" i="8"/>
  <c r="B180" i="8"/>
  <c r="B177" i="7"/>
  <c r="A179" i="7" l="1"/>
  <c r="X178" i="7"/>
  <c r="AA98" i="9"/>
  <c r="C99" i="9" s="1"/>
  <c r="E99" i="9" s="1"/>
  <c r="F99" i="9" s="1"/>
  <c r="AB98" i="9"/>
  <c r="A180" i="9"/>
  <c r="B179" i="9"/>
  <c r="B181" i="8"/>
  <c r="E181" i="8" s="1"/>
  <c r="F181" i="8" s="1"/>
  <c r="A182" i="8"/>
  <c r="X80" i="8"/>
  <c r="Q80" i="8"/>
  <c r="R80" i="8" s="1"/>
  <c r="U80" i="8" s="1"/>
  <c r="Y80" i="8"/>
  <c r="B178" i="7"/>
  <c r="A180" i="7" l="1"/>
  <c r="X179" i="7"/>
  <c r="A181" i="9"/>
  <c r="B180" i="9"/>
  <c r="Q99" i="9"/>
  <c r="R99" i="9" s="1"/>
  <c r="U99" i="9" s="1"/>
  <c r="Y99" i="9"/>
  <c r="X99" i="9"/>
  <c r="Z80" i="8"/>
  <c r="AA80" i="8" s="1"/>
  <c r="C81" i="8" s="1"/>
  <c r="A183" i="8"/>
  <c r="B182" i="8"/>
  <c r="E182" i="8" s="1"/>
  <c r="F182" i="8" s="1"/>
  <c r="Q181" i="8"/>
  <c r="R181" i="8" s="1"/>
  <c r="U181" i="8"/>
  <c r="X181" i="8"/>
  <c r="Y181" i="8"/>
  <c r="B179" i="7"/>
  <c r="A181" i="7" l="1"/>
  <c r="X180" i="7"/>
  <c r="Z99" i="9"/>
  <c r="A182" i="9"/>
  <c r="B181" i="9"/>
  <c r="C181" i="9" s="1"/>
  <c r="E181" i="9" s="1"/>
  <c r="F181" i="9" s="1"/>
  <c r="AB80" i="8"/>
  <c r="E81" i="8"/>
  <c r="F81" i="8" s="1"/>
  <c r="B183" i="8"/>
  <c r="A184" i="8"/>
  <c r="X182" i="8"/>
  <c r="U182" i="8"/>
  <c r="Y182" i="8"/>
  <c r="Q182" i="8"/>
  <c r="R182" i="8" s="1"/>
  <c r="B180" i="7"/>
  <c r="A182" i="7" l="1"/>
  <c r="X181" i="7"/>
  <c r="Y181" i="9"/>
  <c r="U181" i="9"/>
  <c r="X181" i="9"/>
  <c r="Q181" i="9"/>
  <c r="R181" i="9" s="1"/>
  <c r="A183" i="9"/>
  <c r="B182" i="9"/>
  <c r="C182" i="9" s="1"/>
  <c r="E182" i="9" s="1"/>
  <c r="F182" i="9" s="1"/>
  <c r="AB99" i="9"/>
  <c r="AA99" i="9"/>
  <c r="C100" i="9" s="1"/>
  <c r="E100" i="9" s="1"/>
  <c r="F100" i="9" s="1"/>
  <c r="Q81" i="8"/>
  <c r="R81" i="8" s="1"/>
  <c r="U81" i="8" s="1"/>
  <c r="Y81" i="8"/>
  <c r="X81" i="8"/>
  <c r="B184" i="8"/>
  <c r="A185" i="8"/>
  <c r="B181" i="7"/>
  <c r="A183" i="7" l="1"/>
  <c r="X182" i="7"/>
  <c r="Y182" i="9"/>
  <c r="U182" i="9"/>
  <c r="X182" i="9"/>
  <c r="Q182" i="9"/>
  <c r="R182" i="9" s="1"/>
  <c r="A184" i="9"/>
  <c r="B183" i="9"/>
  <c r="Y100" i="9"/>
  <c r="X100" i="9"/>
  <c r="Q100" i="9"/>
  <c r="R100" i="9" s="1"/>
  <c r="U100" i="9" s="1"/>
  <c r="Z81" i="8"/>
  <c r="AA81" i="8" s="1"/>
  <c r="C82" i="8" s="1"/>
  <c r="A186" i="8"/>
  <c r="B185" i="8"/>
  <c r="B182" i="7"/>
  <c r="A184" i="7" l="1"/>
  <c r="X183" i="7"/>
  <c r="A185" i="9"/>
  <c r="B184" i="9"/>
  <c r="Z100" i="9"/>
  <c r="AB81" i="8"/>
  <c r="E82" i="8"/>
  <c r="F82" i="8" s="1"/>
  <c r="B186" i="8"/>
  <c r="A187" i="8"/>
  <c r="B183" i="7"/>
  <c r="A185" i="7" l="1"/>
  <c r="X184" i="7"/>
  <c r="AA100" i="9"/>
  <c r="C101" i="9" s="1"/>
  <c r="E101" i="9" s="1"/>
  <c r="F101" i="9" s="1"/>
  <c r="AB100" i="9"/>
  <c r="A186" i="9"/>
  <c r="B185" i="9"/>
  <c r="X82" i="8"/>
  <c r="Q82" i="8"/>
  <c r="R82" i="8" s="1"/>
  <c r="U82" i="8" s="1"/>
  <c r="Y82" i="8"/>
  <c r="A188" i="8"/>
  <c r="B187" i="8"/>
  <c r="B184" i="7"/>
  <c r="A186" i="7" l="1"/>
  <c r="X185" i="7"/>
  <c r="A187" i="9"/>
  <c r="B186" i="9"/>
  <c r="Q101" i="9"/>
  <c r="R101" i="9" s="1"/>
  <c r="U101" i="9" s="1"/>
  <c r="Y101" i="9"/>
  <c r="X101" i="9"/>
  <c r="Z82" i="8"/>
  <c r="AA82" i="8" s="1"/>
  <c r="C85" i="8" s="1"/>
  <c r="A189" i="8"/>
  <c r="B188" i="8"/>
  <c r="E188" i="8" s="1"/>
  <c r="F188" i="8" s="1"/>
  <c r="B185" i="7"/>
  <c r="A187" i="7" l="1"/>
  <c r="X186" i="7"/>
  <c r="Z101" i="9"/>
  <c r="A188" i="9"/>
  <c r="B187" i="9"/>
  <c r="AB82" i="8"/>
  <c r="X188" i="8"/>
  <c r="Y188" i="8"/>
  <c r="Q188" i="8"/>
  <c r="R188" i="8" s="1"/>
  <c r="U188" i="8"/>
  <c r="A190" i="8"/>
  <c r="B189" i="8"/>
  <c r="E189" i="8" s="1"/>
  <c r="F189" i="8" s="1"/>
  <c r="Z83" i="8"/>
  <c r="B186" i="7"/>
  <c r="A188" i="7" l="1"/>
  <c r="X187" i="7"/>
  <c r="A189" i="9"/>
  <c r="B188" i="9"/>
  <c r="C188" i="9" s="1"/>
  <c r="E188" i="9" s="1"/>
  <c r="F188" i="9" s="1"/>
  <c r="AB101" i="9"/>
  <c r="AA101" i="9"/>
  <c r="C102" i="9" s="1"/>
  <c r="E102" i="9" s="1"/>
  <c r="F102" i="9" s="1"/>
  <c r="AB83" i="8"/>
  <c r="Q189" i="8"/>
  <c r="R189" i="8" s="1"/>
  <c r="Y189" i="8"/>
  <c r="X189" i="8"/>
  <c r="U189" i="8"/>
  <c r="Z84" i="8"/>
  <c r="A191" i="8"/>
  <c r="B190" i="8"/>
  <c r="B187" i="7"/>
  <c r="A189" i="7" l="1"/>
  <c r="X188" i="7"/>
  <c r="Y102" i="9"/>
  <c r="X102" i="9"/>
  <c r="Q102" i="9"/>
  <c r="R102" i="9" s="1"/>
  <c r="U102" i="9" s="1"/>
  <c r="Q188" i="9"/>
  <c r="R188" i="9" s="1"/>
  <c r="Y188" i="9"/>
  <c r="X188" i="9"/>
  <c r="U188" i="9"/>
  <c r="A190" i="9"/>
  <c r="B189" i="9"/>
  <c r="C189" i="9" s="1"/>
  <c r="E189" i="9" s="1"/>
  <c r="F189" i="9" s="1"/>
  <c r="AB84" i="8"/>
  <c r="E85" i="8"/>
  <c r="F85" i="8" s="1"/>
  <c r="B191" i="8"/>
  <c r="A192" i="8"/>
  <c r="B188" i="7"/>
  <c r="A190" i="7" l="1"/>
  <c r="X189" i="7"/>
  <c r="B190" i="9"/>
  <c r="A191" i="9"/>
  <c r="Y189" i="9"/>
  <c r="X189" i="9"/>
  <c r="U189" i="9"/>
  <c r="Q189" i="9"/>
  <c r="R189" i="9" s="1"/>
  <c r="Z102" i="9"/>
  <c r="Q85" i="8"/>
  <c r="R85" i="8" s="1"/>
  <c r="U85" i="8" s="1"/>
  <c r="Y85" i="8"/>
  <c r="X85" i="8"/>
  <c r="A193" i="8"/>
  <c r="B192" i="8"/>
  <c r="B189" i="7"/>
  <c r="A191" i="7" l="1"/>
  <c r="X190" i="7"/>
  <c r="A192" i="9"/>
  <c r="B191" i="9"/>
  <c r="AA102" i="9"/>
  <c r="C103" i="9" s="1"/>
  <c r="E103" i="9" s="1"/>
  <c r="F103" i="9" s="1"/>
  <c r="AB102" i="9"/>
  <c r="Z85" i="8"/>
  <c r="AA85" i="8" s="1"/>
  <c r="C86" i="8" s="1"/>
  <c r="A194" i="8"/>
  <c r="B193" i="8"/>
  <c r="B190" i="7"/>
  <c r="A192" i="7" l="1"/>
  <c r="X191" i="7"/>
  <c r="Q103" i="9"/>
  <c r="R103" i="9" s="1"/>
  <c r="U103" i="9" s="1"/>
  <c r="Y103" i="9"/>
  <c r="X103" i="9"/>
  <c r="A193" i="9"/>
  <c r="B192" i="9"/>
  <c r="AB85" i="8"/>
  <c r="E86" i="8"/>
  <c r="F86" i="8" s="1"/>
  <c r="B194" i="8"/>
  <c r="A195" i="8"/>
  <c r="B191" i="7"/>
  <c r="A193" i="7" l="1"/>
  <c r="X192" i="7"/>
  <c r="B193" i="9"/>
  <c r="A194" i="9"/>
  <c r="Z103" i="9"/>
  <c r="Y86" i="8"/>
  <c r="Q86" i="8"/>
  <c r="R86" i="8" s="1"/>
  <c r="U86" i="8" s="1"/>
  <c r="X86" i="8"/>
  <c r="B195" i="8"/>
  <c r="E195" i="8" s="1"/>
  <c r="F195" i="8" s="1"/>
  <c r="A196" i="8"/>
  <c r="B192" i="7"/>
  <c r="A194" i="7" l="1"/>
  <c r="X193" i="7"/>
  <c r="AB103" i="9"/>
  <c r="AA103" i="9"/>
  <c r="Z104" i="9"/>
  <c r="B194" i="9"/>
  <c r="A195" i="9"/>
  <c r="Z86" i="8"/>
  <c r="AA86" i="8" s="1"/>
  <c r="C87" i="8" s="1"/>
  <c r="B196" i="8"/>
  <c r="E196" i="8" s="1"/>
  <c r="F196" i="8" s="1"/>
  <c r="A197" i="8"/>
  <c r="U195" i="8"/>
  <c r="X195" i="8"/>
  <c r="Y195" i="8"/>
  <c r="Q195" i="8"/>
  <c r="R195" i="8" s="1"/>
  <c r="B193" i="7"/>
  <c r="A195" i="7" l="1"/>
  <c r="X194" i="7"/>
  <c r="B195" i="9"/>
  <c r="C195" i="9" s="1"/>
  <c r="E195" i="9" s="1"/>
  <c r="F195" i="9" s="1"/>
  <c r="A196" i="9"/>
  <c r="AA104" i="9"/>
  <c r="AB104" i="9"/>
  <c r="Z105" i="9"/>
  <c r="AB86" i="8"/>
  <c r="E87" i="8"/>
  <c r="A198" i="8"/>
  <c r="B197" i="8"/>
  <c r="Y196" i="8"/>
  <c r="X196" i="8"/>
  <c r="Q196" i="8"/>
  <c r="R196" i="8" s="1"/>
  <c r="U196" i="8"/>
  <c r="B194" i="7"/>
  <c r="Y87" i="8" l="1"/>
  <c r="F87" i="8"/>
  <c r="A196" i="7"/>
  <c r="X195" i="7"/>
  <c r="A197" i="9"/>
  <c r="B196" i="9"/>
  <c r="C196" i="9" s="1"/>
  <c r="E196" i="9" s="1"/>
  <c r="F196" i="9" s="1"/>
  <c r="AB105" i="9"/>
  <c r="AA105" i="9"/>
  <c r="C106" i="9" s="1"/>
  <c r="E106" i="9" s="1"/>
  <c r="F106" i="9" s="1"/>
  <c r="Q195" i="9"/>
  <c r="R195" i="9" s="1"/>
  <c r="Y195" i="9"/>
  <c r="X195" i="9"/>
  <c r="U195" i="9"/>
  <c r="Q87" i="8"/>
  <c r="R87" i="8" s="1"/>
  <c r="U87" i="8" s="1"/>
  <c r="X87" i="8"/>
  <c r="B198" i="8"/>
  <c r="A199" i="8"/>
  <c r="B195" i="7"/>
  <c r="A197" i="7" l="1"/>
  <c r="X196" i="7"/>
  <c r="Y106" i="9"/>
  <c r="X106" i="9"/>
  <c r="Q106" i="9"/>
  <c r="R106" i="9" s="1"/>
  <c r="U106" i="9" s="1"/>
  <c r="U196" i="9"/>
  <c r="Q196" i="9"/>
  <c r="R196" i="9" s="1"/>
  <c r="X196" i="9"/>
  <c r="Y196" i="9"/>
  <c r="B197" i="9"/>
  <c r="A198" i="9"/>
  <c r="Z87" i="8"/>
  <c r="A200" i="8"/>
  <c r="B199" i="8"/>
  <c r="B196" i="7"/>
  <c r="AB87" i="8" l="1"/>
  <c r="AA87" i="8"/>
  <c r="C88" i="8" s="1"/>
  <c r="E88" i="8" s="1"/>
  <c r="A198" i="7"/>
  <c r="X197" i="7"/>
  <c r="A199" i="9"/>
  <c r="B198" i="9"/>
  <c r="Z106" i="9"/>
  <c r="A201" i="8"/>
  <c r="B200" i="8"/>
  <c r="B197" i="7"/>
  <c r="Y88" i="8" l="1"/>
  <c r="F88" i="8"/>
  <c r="A199" i="7"/>
  <c r="X198" i="7"/>
  <c r="B199" i="9"/>
  <c r="A200" i="9"/>
  <c r="AA106" i="9"/>
  <c r="C107" i="9" s="1"/>
  <c r="E107" i="9" s="1"/>
  <c r="F107" i="9" s="1"/>
  <c r="AB106" i="9"/>
  <c r="Q88" i="8"/>
  <c r="R88" i="8" s="1"/>
  <c r="U88" i="8" s="1"/>
  <c r="X88" i="8"/>
  <c r="B201" i="8"/>
  <c r="A202" i="8"/>
  <c r="B198" i="7"/>
  <c r="A200" i="7" l="1"/>
  <c r="X199" i="7"/>
  <c r="Q107" i="9"/>
  <c r="R107" i="9" s="1"/>
  <c r="U107" i="9" s="1"/>
  <c r="Y107" i="9"/>
  <c r="X107" i="9"/>
  <c r="A201" i="9"/>
  <c r="B200" i="9"/>
  <c r="Z88" i="8"/>
  <c r="A203" i="8"/>
  <c r="B202" i="8"/>
  <c r="E202" i="8" s="1"/>
  <c r="F202" i="8" s="1"/>
  <c r="B199" i="7"/>
  <c r="AB88" i="8" l="1"/>
  <c r="AA88" i="8"/>
  <c r="C89" i="8" s="1"/>
  <c r="E89" i="8" s="1"/>
  <c r="A201" i="7"/>
  <c r="X200" i="7"/>
  <c r="A202" i="9"/>
  <c r="B201" i="9"/>
  <c r="Z107" i="9"/>
  <c r="X202" i="8"/>
  <c r="Y202" i="8"/>
  <c r="U202" i="8"/>
  <c r="Q202" i="8"/>
  <c r="R202" i="8" s="1"/>
  <c r="A204" i="8"/>
  <c r="B203" i="8"/>
  <c r="E203" i="8" s="1"/>
  <c r="F203" i="8" s="1"/>
  <c r="B200" i="7"/>
  <c r="Y89" i="8" l="1"/>
  <c r="F89" i="8"/>
  <c r="A202" i="7"/>
  <c r="X201" i="7"/>
  <c r="AB107" i="9"/>
  <c r="AA107" i="9"/>
  <c r="C108" i="9" s="1"/>
  <c r="E108" i="9" s="1"/>
  <c r="F108" i="9" s="1"/>
  <c r="A203" i="9"/>
  <c r="B202" i="9"/>
  <c r="C202" i="9" s="1"/>
  <c r="E202" i="9" s="1"/>
  <c r="F202" i="9" s="1"/>
  <c r="Q89" i="8"/>
  <c r="R89" i="8" s="1"/>
  <c r="U89" i="8" s="1"/>
  <c r="X89" i="8"/>
  <c r="B204" i="8"/>
  <c r="A205" i="8"/>
  <c r="Q203" i="8"/>
  <c r="R203" i="8" s="1"/>
  <c r="X203" i="8"/>
  <c r="U203" i="8"/>
  <c r="Y203" i="8"/>
  <c r="B201" i="7"/>
  <c r="A203" i="7" l="1"/>
  <c r="X202" i="7"/>
  <c r="Q202" i="9"/>
  <c r="R202" i="9" s="1"/>
  <c r="Y202" i="9"/>
  <c r="X202" i="9"/>
  <c r="U202" i="9"/>
  <c r="A204" i="9"/>
  <c r="B203" i="9"/>
  <c r="C203" i="9" s="1"/>
  <c r="E203" i="9" s="1"/>
  <c r="F203" i="9" s="1"/>
  <c r="Y108" i="9"/>
  <c r="X108" i="9"/>
  <c r="Q108" i="9"/>
  <c r="R108" i="9" s="1"/>
  <c r="U108" i="9" s="1"/>
  <c r="Z89" i="8"/>
  <c r="AA89" i="8" s="1"/>
  <c r="C92" i="8" s="1"/>
  <c r="A206" i="8"/>
  <c r="B205" i="8"/>
  <c r="B202" i="7"/>
  <c r="A204" i="7" l="1"/>
  <c r="X203" i="7"/>
  <c r="Y203" i="9"/>
  <c r="X203" i="9"/>
  <c r="U203" i="9"/>
  <c r="Q203" i="9"/>
  <c r="R203" i="9" s="1"/>
  <c r="AB89" i="8"/>
  <c r="Z90" i="8"/>
  <c r="AB90" i="8" s="1"/>
  <c r="A205" i="9"/>
  <c r="B204" i="9"/>
  <c r="Z108" i="9"/>
  <c r="A207" i="8"/>
  <c r="B206" i="8"/>
  <c r="B203" i="7"/>
  <c r="Z91" i="8" l="1"/>
  <c r="AB91" i="8" s="1"/>
  <c r="A205" i="7"/>
  <c r="X204" i="7"/>
  <c r="AA108" i="9"/>
  <c r="C109" i="9" s="1"/>
  <c r="E109" i="9" s="1"/>
  <c r="F109" i="9" s="1"/>
  <c r="AB108" i="9"/>
  <c r="A206" i="9"/>
  <c r="B205" i="9"/>
  <c r="B207" i="8"/>
  <c r="A208" i="8"/>
  <c r="B204" i="7"/>
  <c r="E92" i="8" l="1"/>
  <c r="F92" i="8" s="1"/>
  <c r="A206" i="7"/>
  <c r="X205" i="7"/>
  <c r="A207" i="9"/>
  <c r="B206" i="9"/>
  <c r="Q109" i="9"/>
  <c r="R109" i="9" s="1"/>
  <c r="U109" i="9" s="1"/>
  <c r="Y109" i="9"/>
  <c r="X109" i="9"/>
  <c r="B208" i="8"/>
  <c r="A209" i="8"/>
  <c r="B205" i="7"/>
  <c r="Y92" i="8" l="1"/>
  <c r="Q92" i="8"/>
  <c r="R92" i="8" s="1"/>
  <c r="U92" i="8" s="1"/>
  <c r="X92" i="8"/>
  <c r="A207" i="7"/>
  <c r="X206" i="7"/>
  <c r="Z109" i="9"/>
  <c r="A208" i="9"/>
  <c r="B207" i="9"/>
  <c r="A210" i="8"/>
  <c r="B209" i="8"/>
  <c r="E209" i="8" s="1"/>
  <c r="F209" i="8" s="1"/>
  <c r="B206" i="7"/>
  <c r="Z92" i="8" l="1"/>
  <c r="AA92" i="8" s="1"/>
  <c r="C93" i="8" s="1"/>
  <c r="E93" i="8" s="1"/>
  <c r="F93" i="8" s="1"/>
  <c r="A208" i="7"/>
  <c r="X207" i="7"/>
  <c r="A209" i="9"/>
  <c r="B208" i="9"/>
  <c r="AB109" i="9"/>
  <c r="AA109" i="9"/>
  <c r="C110" i="9" s="1"/>
  <c r="E110" i="9" s="1"/>
  <c r="F110" i="9" s="1"/>
  <c r="AB92" i="8"/>
  <c r="B210" i="8"/>
  <c r="E210" i="8" s="1"/>
  <c r="F210" i="8" s="1"/>
  <c r="A211" i="8"/>
  <c r="Q209" i="8"/>
  <c r="R209" i="8" s="1"/>
  <c r="U209" i="8"/>
  <c r="X209" i="8"/>
  <c r="Y209" i="8"/>
  <c r="B207" i="7"/>
  <c r="A209" i="7" l="1"/>
  <c r="X208" i="7"/>
  <c r="Q110" i="9"/>
  <c r="R110" i="9" s="1"/>
  <c r="U110" i="9" s="1"/>
  <c r="Y110" i="9"/>
  <c r="X110" i="9"/>
  <c r="A210" i="9"/>
  <c r="B209" i="9"/>
  <c r="C209" i="9" s="1"/>
  <c r="E209" i="9" s="1"/>
  <c r="F209" i="9" s="1"/>
  <c r="B211" i="8"/>
  <c r="A212" i="8"/>
  <c r="X210" i="8"/>
  <c r="Q210" i="8"/>
  <c r="R210" i="8" s="1"/>
  <c r="U210" i="8"/>
  <c r="Y210" i="8"/>
  <c r="Y93" i="8"/>
  <c r="X93" i="8"/>
  <c r="Q93" i="8"/>
  <c r="R93" i="8" s="1"/>
  <c r="U93" i="8" s="1"/>
  <c r="B208" i="7"/>
  <c r="A210" i="7" l="1"/>
  <c r="X209" i="7"/>
  <c r="A211" i="9"/>
  <c r="B210" i="9"/>
  <c r="C210" i="9" s="1"/>
  <c r="E210" i="9" s="1"/>
  <c r="F210" i="9" s="1"/>
  <c r="Y209" i="9"/>
  <c r="X209" i="9"/>
  <c r="U209" i="9"/>
  <c r="Q209" i="9"/>
  <c r="R209" i="9" s="1"/>
  <c r="Z110" i="9"/>
  <c r="Z93" i="8"/>
  <c r="AA93" i="8" s="1"/>
  <c r="C94" i="8" s="1"/>
  <c r="B212" i="8"/>
  <c r="A213" i="8"/>
  <c r="B209" i="7"/>
  <c r="A211" i="7" l="1"/>
  <c r="X210" i="7"/>
  <c r="Q210" i="9"/>
  <c r="R210" i="9" s="1"/>
  <c r="Y210" i="9"/>
  <c r="X210" i="9"/>
  <c r="U210" i="9"/>
  <c r="AB110" i="9"/>
  <c r="AA110" i="9"/>
  <c r="Z111" i="9"/>
  <c r="A212" i="9"/>
  <c r="B211" i="9"/>
  <c r="AB93" i="8"/>
  <c r="A214" i="8"/>
  <c r="B213" i="8"/>
  <c r="E94" i="8"/>
  <c r="F94" i="8" s="1"/>
  <c r="B210" i="7"/>
  <c r="A212" i="7" l="1"/>
  <c r="X211" i="7"/>
  <c r="AA111" i="9"/>
  <c r="AB111" i="9"/>
  <c r="Z112" i="9"/>
  <c r="A213" i="9"/>
  <c r="B212" i="9"/>
  <c r="Q94" i="8"/>
  <c r="R94" i="8" s="1"/>
  <c r="U94" i="8" s="1"/>
  <c r="Y94" i="8"/>
  <c r="X94" i="8"/>
  <c r="B214" i="8"/>
  <c r="A215" i="8"/>
  <c r="B211" i="7"/>
  <c r="A213" i="7" l="1"/>
  <c r="X212" i="7"/>
  <c r="A214" i="9"/>
  <c r="B213" i="9"/>
  <c r="AB112" i="9"/>
  <c r="AA112" i="9"/>
  <c r="C113" i="9" s="1"/>
  <c r="E113" i="9" s="1"/>
  <c r="F113" i="9" s="1"/>
  <c r="Z94" i="8"/>
  <c r="AA94" i="8" s="1"/>
  <c r="C95" i="8" s="1"/>
  <c r="A216" i="8"/>
  <c r="B215" i="8"/>
  <c r="B212" i="7"/>
  <c r="A214" i="7" l="1"/>
  <c r="X213" i="7"/>
  <c r="Q113" i="9"/>
  <c r="R113" i="9" s="1"/>
  <c r="U113" i="9" s="1"/>
  <c r="X113" i="9"/>
  <c r="Y113" i="9"/>
  <c r="A215" i="9"/>
  <c r="B214" i="9"/>
  <c r="AB94" i="8"/>
  <c r="E95" i="8"/>
  <c r="F95" i="8" s="1"/>
  <c r="A217" i="8"/>
  <c r="B216" i="8"/>
  <c r="E216" i="8" s="1"/>
  <c r="F216" i="8" s="1"/>
  <c r="B213" i="7"/>
  <c r="A215" i="7" l="1"/>
  <c r="X214" i="7"/>
  <c r="A216" i="9"/>
  <c r="B215" i="9"/>
  <c r="Z113" i="9"/>
  <c r="B217" i="8"/>
  <c r="E217" i="8" s="1"/>
  <c r="F217" i="8" s="1"/>
  <c r="A218" i="8"/>
  <c r="Y95" i="8"/>
  <c r="X95" i="8"/>
  <c r="Q95" i="8"/>
  <c r="R95" i="8" s="1"/>
  <c r="U95" i="8" s="1"/>
  <c r="X216" i="8"/>
  <c r="Q216" i="8"/>
  <c r="R216" i="8" s="1"/>
  <c r="Y216" i="8"/>
  <c r="U216" i="8"/>
  <c r="B214" i="7"/>
  <c r="A216" i="7" l="1"/>
  <c r="X215" i="7"/>
  <c r="AB113" i="9"/>
  <c r="AA113" i="9"/>
  <c r="C114" i="9" s="1"/>
  <c r="E114" i="9" s="1"/>
  <c r="F114" i="9" s="1"/>
  <c r="A217" i="9"/>
  <c r="B216" i="9"/>
  <c r="C216" i="9" s="1"/>
  <c r="E216" i="9" s="1"/>
  <c r="F216" i="9" s="1"/>
  <c r="Z95" i="8"/>
  <c r="AA95" i="8" s="1"/>
  <c r="C96" i="8" s="1"/>
  <c r="B218" i="8"/>
  <c r="A219" i="8"/>
  <c r="Q217" i="8"/>
  <c r="R217" i="8" s="1"/>
  <c r="U217" i="8"/>
  <c r="X217" i="8"/>
  <c r="Y217" i="8"/>
  <c r="B215" i="7"/>
  <c r="A217" i="7" l="1"/>
  <c r="X216" i="7"/>
  <c r="Y216" i="9"/>
  <c r="X216" i="9"/>
  <c r="Q216" i="9"/>
  <c r="R216" i="9" s="1"/>
  <c r="U216" i="9"/>
  <c r="A218" i="9"/>
  <c r="B217" i="9"/>
  <c r="C217" i="9" s="1"/>
  <c r="E217" i="9" s="1"/>
  <c r="F217" i="9" s="1"/>
  <c r="Y114" i="9"/>
  <c r="X114" i="9"/>
  <c r="Q114" i="9"/>
  <c r="R114" i="9" s="1"/>
  <c r="U114" i="9" s="1"/>
  <c r="AB95" i="8"/>
  <c r="E96" i="8"/>
  <c r="F96" i="8" s="1"/>
  <c r="A220" i="8"/>
  <c r="B219" i="8"/>
  <c r="B216" i="7"/>
  <c r="A218" i="7" l="1"/>
  <c r="X217" i="7"/>
  <c r="A219" i="9"/>
  <c r="B218" i="9"/>
  <c r="Q217" i="9"/>
  <c r="R217" i="9" s="1"/>
  <c r="X217" i="9"/>
  <c r="Y217" i="9"/>
  <c r="U217" i="9"/>
  <c r="Z114" i="9"/>
  <c r="Q96" i="8"/>
  <c r="R96" i="8" s="1"/>
  <c r="U96" i="8" s="1"/>
  <c r="Y96" i="8"/>
  <c r="X96" i="8"/>
  <c r="B220" i="8"/>
  <c r="A221" i="8"/>
  <c r="B217" i="7"/>
  <c r="A219" i="7" l="1"/>
  <c r="X218" i="7"/>
  <c r="AB114" i="9"/>
  <c r="AA114" i="9"/>
  <c r="C115" i="9" s="1"/>
  <c r="E115" i="9" s="1"/>
  <c r="F115" i="9" s="1"/>
  <c r="A220" i="9"/>
  <c r="B219" i="9"/>
  <c r="Z96" i="8"/>
  <c r="AA96" i="8" s="1"/>
  <c r="C99" i="8" s="1"/>
  <c r="A222" i="8"/>
  <c r="B221" i="8"/>
  <c r="B218" i="7"/>
  <c r="A220" i="7" l="1"/>
  <c r="X219" i="7"/>
  <c r="A221" i="9"/>
  <c r="B220" i="9"/>
  <c r="Q115" i="9"/>
  <c r="R115" i="9" s="1"/>
  <c r="U115" i="9" s="1"/>
  <c r="X115" i="9"/>
  <c r="Y115" i="9"/>
  <c r="AB96" i="8"/>
  <c r="A223" i="8"/>
  <c r="B222" i="8"/>
  <c r="Z97" i="8"/>
  <c r="B219" i="7"/>
  <c r="A221" i="7" l="1"/>
  <c r="X220" i="7"/>
  <c r="Z115" i="9"/>
  <c r="A222" i="9"/>
  <c r="B221" i="9"/>
  <c r="AB97" i="8"/>
  <c r="Z98" i="8"/>
  <c r="B223" i="8"/>
  <c r="E223" i="8" s="1"/>
  <c r="F223" i="8" s="1"/>
  <c r="A224" i="8"/>
  <c r="B220" i="7"/>
  <c r="A222" i="7" l="1"/>
  <c r="X221" i="7"/>
  <c r="A223" i="9"/>
  <c r="B222" i="9"/>
  <c r="AB115" i="9"/>
  <c r="AA115" i="9"/>
  <c r="C116" i="9" s="1"/>
  <c r="E116" i="9" s="1"/>
  <c r="F116" i="9" s="1"/>
  <c r="AB98" i="8"/>
  <c r="E99" i="8"/>
  <c r="F99" i="8" s="1"/>
  <c r="B224" i="8"/>
  <c r="E224" i="8" s="1"/>
  <c r="F224" i="8" s="1"/>
  <c r="A225" i="8"/>
  <c r="Q223" i="8"/>
  <c r="R223" i="8" s="1"/>
  <c r="Y223" i="8"/>
  <c r="U223" i="8"/>
  <c r="X223" i="8"/>
  <c r="B221" i="7"/>
  <c r="A223" i="7" l="1"/>
  <c r="X222" i="7"/>
  <c r="Y116" i="9"/>
  <c r="X116" i="9"/>
  <c r="Q116" i="9"/>
  <c r="R116" i="9" s="1"/>
  <c r="U116" i="9" s="1"/>
  <c r="A224" i="9"/>
  <c r="B223" i="9"/>
  <c r="C223" i="9" s="1"/>
  <c r="E223" i="9" s="1"/>
  <c r="F223" i="9" s="1"/>
  <c r="B225" i="8"/>
  <c r="A226" i="8"/>
  <c r="Y99" i="8"/>
  <c r="X99" i="8"/>
  <c r="Q99" i="8"/>
  <c r="R99" i="8" s="1"/>
  <c r="U99" i="8" s="1"/>
  <c r="X224" i="8"/>
  <c r="Y224" i="8"/>
  <c r="Q224" i="8"/>
  <c r="R224" i="8" s="1"/>
  <c r="U224" i="8"/>
  <c r="B222" i="7"/>
  <c r="A224" i="7" l="1"/>
  <c r="X223" i="7"/>
  <c r="B224" i="9"/>
  <c r="C224" i="9" s="1"/>
  <c r="E224" i="9" s="1"/>
  <c r="F224" i="9" s="1"/>
  <c r="A225" i="9"/>
  <c r="Q223" i="9"/>
  <c r="R223" i="9" s="1"/>
  <c r="X223" i="9"/>
  <c r="Y223" i="9"/>
  <c r="U223" i="9"/>
  <c r="Z116" i="9"/>
  <c r="Z99" i="8"/>
  <c r="AA99" i="8" s="1"/>
  <c r="C100" i="8" s="1"/>
  <c r="B226" i="8"/>
  <c r="A227" i="8"/>
  <c r="B223" i="7"/>
  <c r="A225" i="7" l="1"/>
  <c r="X224" i="7"/>
  <c r="A226" i="9"/>
  <c r="B225" i="9"/>
  <c r="Y224" i="9"/>
  <c r="X224" i="9"/>
  <c r="Q224" i="9"/>
  <c r="R224" i="9" s="1"/>
  <c r="U224" i="9"/>
  <c r="AB116" i="9"/>
  <c r="AA116" i="9"/>
  <c r="C117" i="9" s="1"/>
  <c r="E117" i="9" s="1"/>
  <c r="F117" i="9" s="1"/>
  <c r="AB99" i="8"/>
  <c r="E100" i="8"/>
  <c r="F100" i="8" s="1"/>
  <c r="A228" i="8"/>
  <c r="B227" i="8"/>
  <c r="B224" i="7"/>
  <c r="A226" i="7" l="1"/>
  <c r="X225" i="7"/>
  <c r="Q117" i="9"/>
  <c r="R117" i="9" s="1"/>
  <c r="U117" i="9" s="1"/>
  <c r="X117" i="9"/>
  <c r="Y117" i="9"/>
  <c r="A227" i="9"/>
  <c r="B226" i="9"/>
  <c r="Q100" i="8"/>
  <c r="R100" i="8" s="1"/>
  <c r="U100" i="8" s="1"/>
  <c r="X100" i="8"/>
  <c r="Y100" i="8"/>
  <c r="A229" i="8"/>
  <c r="B228" i="8"/>
  <c r="B225" i="7"/>
  <c r="A227" i="7" l="1"/>
  <c r="X226" i="7"/>
  <c r="A228" i="9"/>
  <c r="B227" i="9"/>
  <c r="Z117" i="9"/>
  <c r="Z100" i="8"/>
  <c r="AA100" i="8" s="1"/>
  <c r="C101" i="8" s="1"/>
  <c r="B229" i="8"/>
  <c r="A230" i="8"/>
  <c r="B226" i="7"/>
  <c r="A228" i="7" l="1"/>
  <c r="X227" i="7"/>
  <c r="AB117" i="9"/>
  <c r="AA117" i="9"/>
  <c r="Z118" i="9"/>
  <c r="A229" i="9"/>
  <c r="B228" i="9"/>
  <c r="AB100" i="8"/>
  <c r="A231" i="8"/>
  <c r="B230" i="8"/>
  <c r="E230" i="8" s="1"/>
  <c r="F230" i="8" s="1"/>
  <c r="E101" i="8"/>
  <c r="F101" i="8" s="1"/>
  <c r="B227" i="7"/>
  <c r="A229" i="7" l="1"/>
  <c r="X228" i="7"/>
  <c r="A230" i="9"/>
  <c r="B229" i="9"/>
  <c r="AB118" i="9"/>
  <c r="AA118" i="9"/>
  <c r="Z119" i="9"/>
  <c r="Y101" i="8"/>
  <c r="X101" i="8"/>
  <c r="Q101" i="8"/>
  <c r="R101" i="8" s="1"/>
  <c r="U101" i="8" s="1"/>
  <c r="X230" i="8"/>
  <c r="Y230" i="8"/>
  <c r="U230" i="8"/>
  <c r="Q230" i="8"/>
  <c r="R230" i="8" s="1"/>
  <c r="B231" i="8"/>
  <c r="E231" i="8" s="1"/>
  <c r="F231" i="8" s="1"/>
  <c r="A232" i="8"/>
  <c r="B228" i="7"/>
  <c r="A230" i="7" l="1"/>
  <c r="X229" i="7"/>
  <c r="AB119" i="9"/>
  <c r="AA119" i="9"/>
  <c r="C120" i="9" s="1"/>
  <c r="E120" i="9" s="1"/>
  <c r="F120" i="9" s="1"/>
  <c r="A231" i="9"/>
  <c r="B230" i="9"/>
  <c r="C230" i="9" s="1"/>
  <c r="E230" i="9" s="1"/>
  <c r="F230" i="9" s="1"/>
  <c r="Q231" i="8"/>
  <c r="R231" i="8" s="1"/>
  <c r="Y231" i="8"/>
  <c r="U231" i="8"/>
  <c r="X231" i="8"/>
  <c r="A233" i="8"/>
  <c r="B232" i="8"/>
  <c r="Z101" i="8"/>
  <c r="AA101" i="8" s="1"/>
  <c r="C102" i="8" s="1"/>
  <c r="B229" i="7"/>
  <c r="A231" i="7" l="1"/>
  <c r="X230" i="7"/>
  <c r="Y230" i="9"/>
  <c r="X230" i="9"/>
  <c r="Q230" i="9"/>
  <c r="R230" i="9" s="1"/>
  <c r="U230" i="9"/>
  <c r="A232" i="9"/>
  <c r="B231" i="9"/>
  <c r="C231" i="9" s="1"/>
  <c r="E231" i="9" s="1"/>
  <c r="F231" i="9" s="1"/>
  <c r="Y120" i="9"/>
  <c r="X120" i="9"/>
  <c r="Q120" i="9"/>
  <c r="R120" i="9" s="1"/>
  <c r="U120" i="9" s="1"/>
  <c r="AB101" i="8"/>
  <c r="E102" i="8"/>
  <c r="F102" i="8" s="1"/>
  <c r="B233" i="8"/>
  <c r="A234" i="8"/>
  <c r="B230" i="7"/>
  <c r="A232" i="7" l="1"/>
  <c r="X231" i="7"/>
  <c r="Q231" i="9"/>
  <c r="R231" i="9" s="1"/>
  <c r="X231" i="9"/>
  <c r="Y231" i="9"/>
  <c r="U231" i="9"/>
  <c r="A233" i="9"/>
  <c r="B232" i="9"/>
  <c r="Z120" i="9"/>
  <c r="B234" i="8"/>
  <c r="A235" i="8"/>
  <c r="Q102" i="8"/>
  <c r="R102" i="8" s="1"/>
  <c r="U102" i="8" s="1"/>
  <c r="Y102" i="8"/>
  <c r="X102" i="8"/>
  <c r="B231" i="7"/>
  <c r="A233" i="7" l="1"/>
  <c r="X232" i="7"/>
  <c r="B233" i="9"/>
  <c r="A234" i="9"/>
  <c r="AB120" i="9"/>
  <c r="AA120" i="9"/>
  <c r="C121" i="9" s="1"/>
  <c r="E121" i="9" s="1"/>
  <c r="F121" i="9" s="1"/>
  <c r="Z102" i="8"/>
  <c r="AA102" i="8" s="1"/>
  <c r="C103" i="8" s="1"/>
  <c r="B235" i="8"/>
  <c r="A236" i="8"/>
  <c r="B232" i="7"/>
  <c r="A234" i="7" l="1"/>
  <c r="X233" i="7"/>
  <c r="Q121" i="9"/>
  <c r="R121" i="9" s="1"/>
  <c r="U121" i="9" s="1"/>
  <c r="X121" i="9"/>
  <c r="Y121" i="9"/>
  <c r="B234" i="9"/>
  <c r="A235" i="9"/>
  <c r="AB102" i="8"/>
  <c r="E103" i="8"/>
  <c r="F103" i="8" s="1"/>
  <c r="B236" i="8"/>
  <c r="A237" i="8"/>
  <c r="B233" i="7"/>
  <c r="A235" i="7" l="1"/>
  <c r="X234" i="7"/>
  <c r="Z121" i="9"/>
  <c r="B235" i="9"/>
  <c r="A236" i="9"/>
  <c r="Y103" i="8"/>
  <c r="X103" i="8"/>
  <c r="Q103" i="8"/>
  <c r="R103" i="8" s="1"/>
  <c r="U103" i="8" s="1"/>
  <c r="B237" i="8"/>
  <c r="E237" i="8" s="1"/>
  <c r="F237" i="8" s="1"/>
  <c r="A238" i="8"/>
  <c r="B234" i="7"/>
  <c r="A236" i="7" l="1"/>
  <c r="X235" i="7"/>
  <c r="B236" i="9"/>
  <c r="A237" i="9"/>
  <c r="AB121" i="9"/>
  <c r="AA121" i="9"/>
  <c r="C122" i="9" s="1"/>
  <c r="E122" i="9" s="1"/>
  <c r="F122" i="9" s="1"/>
  <c r="U237" i="8"/>
  <c r="Y237" i="8"/>
  <c r="X237" i="8"/>
  <c r="Q237" i="8"/>
  <c r="R237" i="8" s="1"/>
  <c r="B238" i="8"/>
  <c r="E238" i="8" s="1"/>
  <c r="F238" i="8" s="1"/>
  <c r="A239" i="8"/>
  <c r="Z103" i="8"/>
  <c r="AA103" i="8" s="1"/>
  <c r="C106" i="8" s="1"/>
  <c r="B235" i="7"/>
  <c r="A237" i="7" l="1"/>
  <c r="X236" i="7"/>
  <c r="B237" i="9"/>
  <c r="C237" i="9" s="1"/>
  <c r="E237" i="9" s="1"/>
  <c r="F237" i="9" s="1"/>
  <c r="A238" i="9"/>
  <c r="Y122" i="9"/>
  <c r="X122" i="9"/>
  <c r="Q122" i="9"/>
  <c r="R122" i="9" s="1"/>
  <c r="U122" i="9" s="1"/>
  <c r="AB103" i="8"/>
  <c r="U238" i="8"/>
  <c r="Y238" i="8"/>
  <c r="X238" i="8"/>
  <c r="Q238" i="8"/>
  <c r="R238" i="8" s="1"/>
  <c r="Z104" i="8"/>
  <c r="B239" i="8"/>
  <c r="A240" i="8"/>
  <c r="B236" i="7"/>
  <c r="A238" i="7" l="1"/>
  <c r="X237" i="7"/>
  <c r="Z122" i="9"/>
  <c r="B238" i="9"/>
  <c r="C238" i="9" s="1"/>
  <c r="E238" i="9" s="1"/>
  <c r="F238" i="9" s="1"/>
  <c r="A239" i="9"/>
  <c r="U237" i="9"/>
  <c r="Q237" i="9"/>
  <c r="R237" i="9" s="1"/>
  <c r="Y237" i="9"/>
  <c r="X237" i="9"/>
  <c r="AB104" i="8"/>
  <c r="Z105" i="8"/>
  <c r="B240" i="8"/>
  <c r="A241" i="8"/>
  <c r="B237" i="7"/>
  <c r="A239" i="7" l="1"/>
  <c r="X238" i="7"/>
  <c r="X238" i="9"/>
  <c r="U238" i="9"/>
  <c r="Y238" i="9"/>
  <c r="Q238" i="9"/>
  <c r="R238" i="9" s="1"/>
  <c r="B239" i="9"/>
  <c r="A240" i="9"/>
  <c r="AB122" i="9"/>
  <c r="AA122" i="9"/>
  <c r="C123" i="9" s="1"/>
  <c r="E123" i="9" s="1"/>
  <c r="F123" i="9" s="1"/>
  <c r="AB105" i="8"/>
  <c r="B241" i="8"/>
  <c r="A242" i="8"/>
  <c r="E106" i="8"/>
  <c r="F106" i="8" s="1"/>
  <c r="B238" i="7"/>
  <c r="A240" i="7" l="1"/>
  <c r="X239" i="7"/>
  <c r="B240" i="9"/>
  <c r="A241" i="9"/>
  <c r="Q123" i="9"/>
  <c r="R123" i="9" s="1"/>
  <c r="U123" i="9" s="1"/>
  <c r="X123" i="9"/>
  <c r="Y123" i="9"/>
  <c r="Q106" i="8"/>
  <c r="R106" i="8" s="1"/>
  <c r="U106" i="8" s="1"/>
  <c r="Y106" i="8"/>
  <c r="X106" i="8"/>
  <c r="B242" i="8"/>
  <c r="A243" i="8"/>
  <c r="B239" i="7"/>
  <c r="A241" i="7" l="1"/>
  <c r="X240" i="7"/>
  <c r="Z123" i="9"/>
  <c r="AB123" i="9" s="1"/>
  <c r="B241" i="9"/>
  <c r="A242" i="9"/>
  <c r="Z106" i="8"/>
  <c r="AA106" i="8" s="1"/>
  <c r="C107" i="8" s="1"/>
  <c r="B243" i="8"/>
  <c r="A244" i="8"/>
  <c r="B240" i="7"/>
  <c r="A242" i="7" l="1"/>
  <c r="X241" i="7"/>
  <c r="AA123" i="9"/>
  <c r="C124" i="9" s="1"/>
  <c r="E124" i="9" s="1"/>
  <c r="F124" i="9" s="1"/>
  <c r="A243" i="9"/>
  <c r="B242" i="9"/>
  <c r="AB106" i="8"/>
  <c r="E107" i="8"/>
  <c r="F107" i="8" s="1"/>
  <c r="B244" i="8"/>
  <c r="E244" i="8" s="1"/>
  <c r="F244" i="8" s="1"/>
  <c r="A245" i="8"/>
  <c r="B241" i="7"/>
  <c r="A243" i="7" l="1"/>
  <c r="X242" i="7"/>
  <c r="Y124" i="9"/>
  <c r="Q124" i="9"/>
  <c r="R124" i="9" s="1"/>
  <c r="U124" i="9" s="1"/>
  <c r="X124" i="9"/>
  <c r="A244" i="9"/>
  <c r="B243" i="9"/>
  <c r="B245" i="8"/>
  <c r="E245" i="8" s="1"/>
  <c r="F245" i="8" s="1"/>
  <c r="A246" i="8"/>
  <c r="Y107" i="8"/>
  <c r="X107" i="8"/>
  <c r="Q107" i="8"/>
  <c r="R107" i="8" s="1"/>
  <c r="U107" i="8" s="1"/>
  <c r="U244" i="8"/>
  <c r="Y244" i="8"/>
  <c r="X244" i="8"/>
  <c r="Q244" i="8"/>
  <c r="R244" i="8" s="1"/>
  <c r="B242" i="7"/>
  <c r="A244" i="7" l="1"/>
  <c r="X243" i="7"/>
  <c r="Z124" i="9"/>
  <c r="AB124" i="9" s="1"/>
  <c r="A245" i="9"/>
  <c r="B244" i="9"/>
  <c r="C244" i="9" s="1"/>
  <c r="E244" i="9" s="1"/>
  <c r="F244" i="9" s="1"/>
  <c r="Z107" i="8"/>
  <c r="AA107" i="8" s="1"/>
  <c r="C108" i="8" s="1"/>
  <c r="B246" i="8"/>
  <c r="A247" i="8"/>
  <c r="U245" i="8"/>
  <c r="Q245" i="8"/>
  <c r="R245" i="8" s="1"/>
  <c r="Y245" i="8"/>
  <c r="X245" i="8"/>
  <c r="B243" i="7"/>
  <c r="A245" i="7" l="1"/>
  <c r="X244" i="7"/>
  <c r="Z125" i="9"/>
  <c r="AB125" i="9" s="1"/>
  <c r="AA124" i="9"/>
  <c r="Y244" i="9"/>
  <c r="X244" i="9"/>
  <c r="U244" i="9"/>
  <c r="Q244" i="9"/>
  <c r="R244" i="9" s="1"/>
  <c r="A246" i="9"/>
  <c r="B245" i="9"/>
  <c r="C245" i="9" s="1"/>
  <c r="E245" i="9" s="1"/>
  <c r="F245" i="9" s="1"/>
  <c r="AB107" i="8"/>
  <c r="E108" i="8"/>
  <c r="F108" i="8" s="1"/>
  <c r="B247" i="8"/>
  <c r="A248" i="8"/>
  <c r="B244" i="7"/>
  <c r="A246" i="7" l="1"/>
  <c r="X245" i="7"/>
  <c r="Z126" i="9"/>
  <c r="AA126" i="9" s="1"/>
  <c r="C127" i="9" s="1"/>
  <c r="E127" i="9" s="1"/>
  <c r="F127" i="9" s="1"/>
  <c r="AA125" i="9"/>
  <c r="Y245" i="9"/>
  <c r="X245" i="9"/>
  <c r="Q245" i="9"/>
  <c r="R245" i="9" s="1"/>
  <c r="U245" i="9"/>
  <c r="A247" i="9"/>
  <c r="B246" i="9"/>
  <c r="Q108" i="8"/>
  <c r="R108" i="8" s="1"/>
  <c r="U108" i="8" s="1"/>
  <c r="X108" i="8"/>
  <c r="Y108" i="8"/>
  <c r="B248" i="8"/>
  <c r="A249" i="8"/>
  <c r="B245" i="7"/>
  <c r="A247" i="7" l="1"/>
  <c r="X246" i="7"/>
  <c r="AB126" i="9"/>
  <c r="Q127" i="9"/>
  <c r="R127" i="9" s="1"/>
  <c r="U127" i="9" s="1"/>
  <c r="X127" i="9"/>
  <c r="Y127" i="9"/>
  <c r="A248" i="9"/>
  <c r="B247" i="9"/>
  <c r="Z108" i="8"/>
  <c r="AA108" i="8" s="1"/>
  <c r="C109" i="8" s="1"/>
  <c r="B249" i="8"/>
  <c r="A250" i="8"/>
  <c r="B246" i="7"/>
  <c r="A248" i="7" l="1"/>
  <c r="X247" i="7"/>
  <c r="Z127" i="9"/>
  <c r="A249" i="9"/>
  <c r="B248" i="9"/>
  <c r="AB108" i="8"/>
  <c r="E109" i="8"/>
  <c r="F109" i="8" s="1"/>
  <c r="B250" i="8"/>
  <c r="A251" i="8"/>
  <c r="B247" i="7"/>
  <c r="A249" i="7" l="1"/>
  <c r="X248" i="7"/>
  <c r="A250" i="9"/>
  <c r="B249" i="9"/>
  <c r="AB127" i="9"/>
  <c r="AA127" i="9"/>
  <c r="C128" i="9" s="1"/>
  <c r="E128" i="9" s="1"/>
  <c r="F128" i="9" s="1"/>
  <c r="B251" i="8"/>
  <c r="E251" i="8" s="1"/>
  <c r="F251" i="8" s="1"/>
  <c r="A252" i="8"/>
  <c r="Y109" i="8"/>
  <c r="X109" i="8"/>
  <c r="Q109" i="8"/>
  <c r="R109" i="8" s="1"/>
  <c r="U109" i="8" s="1"/>
  <c r="B248" i="7"/>
  <c r="A250" i="7" l="1"/>
  <c r="X249" i="7"/>
  <c r="Y128" i="9"/>
  <c r="X128" i="9"/>
  <c r="Q128" i="9"/>
  <c r="R128" i="9" s="1"/>
  <c r="U128" i="9" s="1"/>
  <c r="A251" i="9"/>
  <c r="B250" i="9"/>
  <c r="Z109" i="8"/>
  <c r="AA109" i="8" s="1"/>
  <c r="C110" i="8" s="1"/>
  <c r="B252" i="8"/>
  <c r="E252" i="8" s="1"/>
  <c r="F252" i="8" s="1"/>
  <c r="A253" i="8"/>
  <c r="U251" i="8"/>
  <c r="Q251" i="8"/>
  <c r="R251" i="8" s="1"/>
  <c r="Y251" i="8"/>
  <c r="X251" i="8"/>
  <c r="B249" i="7"/>
  <c r="A251" i="7" l="1"/>
  <c r="X250" i="7"/>
  <c r="A252" i="9"/>
  <c r="B251" i="9"/>
  <c r="C251" i="9" s="1"/>
  <c r="E251" i="9" s="1"/>
  <c r="F251" i="9" s="1"/>
  <c r="Z128" i="9"/>
  <c r="AB109" i="8"/>
  <c r="E110" i="8"/>
  <c r="F110" i="8" s="1"/>
  <c r="U252" i="8"/>
  <c r="Q252" i="8"/>
  <c r="R252" i="8" s="1"/>
  <c r="X252" i="8"/>
  <c r="Y252" i="8"/>
  <c r="B253" i="8"/>
  <c r="A254" i="8"/>
  <c r="B250" i="7"/>
  <c r="A252" i="7" l="1"/>
  <c r="X251" i="7"/>
  <c r="AB128" i="9"/>
  <c r="AA128" i="9"/>
  <c r="C129" i="9" s="1"/>
  <c r="E129" i="9" s="1"/>
  <c r="F129" i="9" s="1"/>
  <c r="Y251" i="9"/>
  <c r="U251" i="9"/>
  <c r="Q251" i="9"/>
  <c r="R251" i="9" s="1"/>
  <c r="X251" i="9"/>
  <c r="A253" i="9"/>
  <c r="B252" i="9"/>
  <c r="C252" i="9" s="1"/>
  <c r="E252" i="9" s="1"/>
  <c r="F252" i="9" s="1"/>
  <c r="B254" i="8"/>
  <c r="A255" i="8"/>
  <c r="Q110" i="8"/>
  <c r="R110" i="8" s="1"/>
  <c r="U110" i="8" s="1"/>
  <c r="Y110" i="8"/>
  <c r="X110" i="8"/>
  <c r="B251" i="7"/>
  <c r="A253" i="7" l="1"/>
  <c r="X252" i="7"/>
  <c r="Q252" i="9"/>
  <c r="R252" i="9" s="1"/>
  <c r="Y252" i="9"/>
  <c r="U252" i="9"/>
  <c r="X252" i="9"/>
  <c r="Q129" i="9"/>
  <c r="R129" i="9" s="1"/>
  <c r="U129" i="9" s="1"/>
  <c r="X129" i="9"/>
  <c r="Y129" i="9"/>
  <c r="A254" i="9"/>
  <c r="B253" i="9"/>
  <c r="Z110" i="8"/>
  <c r="AA110" i="8" s="1"/>
  <c r="C113" i="8" s="1"/>
  <c r="B255" i="8"/>
  <c r="A256" i="8"/>
  <c r="B252" i="7"/>
  <c r="A254" i="7" l="1"/>
  <c r="X253" i="7"/>
  <c r="A255" i="9"/>
  <c r="B254" i="9"/>
  <c r="Z129" i="9"/>
  <c r="AB110" i="8"/>
  <c r="B256" i="8"/>
  <c r="A257" i="8"/>
  <c r="Z111" i="8"/>
  <c r="B253" i="7"/>
  <c r="A255" i="7" l="1"/>
  <c r="X254" i="7"/>
  <c r="AB129" i="9"/>
  <c r="AA129" i="9"/>
  <c r="C130" i="9" s="1"/>
  <c r="E130" i="9" s="1"/>
  <c r="F130" i="9" s="1"/>
  <c r="A256" i="9"/>
  <c r="B255" i="9"/>
  <c r="AB111" i="8"/>
  <c r="B257" i="8"/>
  <c r="A258" i="8"/>
  <c r="Z112" i="8"/>
  <c r="B254" i="7"/>
  <c r="A256" i="7" l="1"/>
  <c r="X255" i="7"/>
  <c r="Y130" i="9"/>
  <c r="X130" i="9"/>
  <c r="Q130" i="9"/>
  <c r="R130" i="9" s="1"/>
  <c r="U130" i="9" s="1"/>
  <c r="A257" i="9"/>
  <c r="B256" i="9"/>
  <c r="AB112" i="8"/>
  <c r="B258" i="8"/>
  <c r="E258" i="8" s="1"/>
  <c r="F258" i="8" s="1"/>
  <c r="A259" i="8"/>
  <c r="E113" i="8"/>
  <c r="F113" i="8" s="1"/>
  <c r="B255" i="7"/>
  <c r="A257" i="7" l="1"/>
  <c r="X256" i="7"/>
  <c r="A258" i="9"/>
  <c r="B257" i="9"/>
  <c r="Z130" i="9"/>
  <c r="B259" i="8"/>
  <c r="E259" i="8" s="1"/>
  <c r="F259" i="8" s="1"/>
  <c r="A260" i="8"/>
  <c r="U258" i="8"/>
  <c r="Y258" i="8"/>
  <c r="X258" i="8"/>
  <c r="Q258" i="8"/>
  <c r="R258" i="8" s="1"/>
  <c r="Y113" i="8"/>
  <c r="X113" i="8"/>
  <c r="Q113" i="8"/>
  <c r="R113" i="8" s="1"/>
  <c r="U113" i="8" s="1"/>
  <c r="B256" i="7"/>
  <c r="A258" i="7" l="1"/>
  <c r="X257" i="7"/>
  <c r="AB130" i="9"/>
  <c r="AA130" i="9"/>
  <c r="C131" i="9" s="1"/>
  <c r="E131" i="9" s="1"/>
  <c r="F131" i="9" s="1"/>
  <c r="A259" i="9"/>
  <c r="B258" i="9"/>
  <c r="C258" i="9" s="1"/>
  <c r="E258" i="9" s="1"/>
  <c r="F258" i="9" s="1"/>
  <c r="B260" i="8"/>
  <c r="A261" i="8"/>
  <c r="U259" i="8"/>
  <c r="Y259" i="8"/>
  <c r="X259" i="8"/>
  <c r="Q259" i="8"/>
  <c r="R259" i="8" s="1"/>
  <c r="Z113" i="8"/>
  <c r="AA113" i="8" s="1"/>
  <c r="C114" i="8" s="1"/>
  <c r="B257" i="7"/>
  <c r="A259" i="7" l="1"/>
  <c r="X258" i="7"/>
  <c r="Q258" i="9"/>
  <c r="R258" i="9" s="1"/>
  <c r="Y258" i="9"/>
  <c r="X258" i="9"/>
  <c r="U258" i="9"/>
  <c r="A260" i="9"/>
  <c r="B259" i="9"/>
  <c r="C259" i="9" s="1"/>
  <c r="E259" i="9" s="1"/>
  <c r="F259" i="9" s="1"/>
  <c r="Q131" i="9"/>
  <c r="R131" i="9" s="1"/>
  <c r="U131" i="9" s="1"/>
  <c r="X131" i="9"/>
  <c r="Y131" i="9"/>
  <c r="AB113" i="8"/>
  <c r="E114" i="8"/>
  <c r="F114" i="8" s="1"/>
  <c r="A262" i="8"/>
  <c r="B261" i="8"/>
  <c r="B258" i="7"/>
  <c r="A260" i="7" l="1"/>
  <c r="X259" i="7"/>
  <c r="Z131" i="9"/>
  <c r="Z132" i="9" s="1"/>
  <c r="Y259" i="9"/>
  <c r="X259" i="9"/>
  <c r="U259" i="9"/>
  <c r="Q259" i="9"/>
  <c r="R259" i="9" s="1"/>
  <c r="A261" i="9"/>
  <c r="B260" i="9"/>
  <c r="Q114" i="8"/>
  <c r="R114" i="8" s="1"/>
  <c r="U114" i="8" s="1"/>
  <c r="Y114" i="8"/>
  <c r="X114" i="8"/>
  <c r="B262" i="8"/>
  <c r="A263" i="8"/>
  <c r="B259" i="7"/>
  <c r="A261" i="7" l="1"/>
  <c r="X260" i="7"/>
  <c r="AB131" i="9"/>
  <c r="AA131" i="9"/>
  <c r="A262" i="9"/>
  <c r="B261" i="9"/>
  <c r="AB132" i="9"/>
  <c r="AA132" i="9"/>
  <c r="Z133" i="9"/>
  <c r="Z114" i="8"/>
  <c r="AA114" i="8" s="1"/>
  <c r="C115" i="8" s="1"/>
  <c r="A264" i="8"/>
  <c r="B263" i="8"/>
  <c r="B260" i="7"/>
  <c r="A262" i="7" l="1"/>
  <c r="X261" i="7"/>
  <c r="AB133" i="9"/>
  <c r="AA133" i="9"/>
  <c r="C134" i="9" s="1"/>
  <c r="E134" i="9" s="1"/>
  <c r="F134" i="9" s="1"/>
  <c r="B262" i="9"/>
  <c r="A263" i="9"/>
  <c r="AB114" i="8"/>
  <c r="E115" i="8"/>
  <c r="F115" i="8" s="1"/>
  <c r="A265" i="8"/>
  <c r="B264" i="8"/>
  <c r="B261" i="7"/>
  <c r="A263" i="7" l="1"/>
  <c r="X262" i="7"/>
  <c r="Y134" i="9"/>
  <c r="X134" i="9"/>
  <c r="Q134" i="9"/>
  <c r="R134" i="9" s="1"/>
  <c r="U134" i="9" s="1"/>
  <c r="A264" i="9"/>
  <c r="B263" i="9"/>
  <c r="Y115" i="8"/>
  <c r="X115" i="8"/>
  <c r="Q115" i="8"/>
  <c r="R115" i="8" s="1"/>
  <c r="U115" i="8" s="1"/>
  <c r="A266" i="8"/>
  <c r="B265" i="8"/>
  <c r="E265" i="8" s="1"/>
  <c r="F265" i="8" s="1"/>
  <c r="B262" i="7"/>
  <c r="A264" i="7" l="1"/>
  <c r="X263" i="7"/>
  <c r="B264" i="9"/>
  <c r="A265" i="9"/>
  <c r="Z134" i="9"/>
  <c r="A267" i="8"/>
  <c r="B266" i="8"/>
  <c r="E266" i="8" s="1"/>
  <c r="F266" i="8" s="1"/>
  <c r="Q265" i="8"/>
  <c r="R265" i="8" s="1"/>
  <c r="Y265" i="8"/>
  <c r="X265" i="8"/>
  <c r="U265" i="8"/>
  <c r="Z115" i="8"/>
  <c r="AA115" i="8" s="1"/>
  <c r="C116" i="8" s="1"/>
  <c r="B263" i="7"/>
  <c r="A265" i="7" l="1"/>
  <c r="X264" i="7"/>
  <c r="AB134" i="9"/>
  <c r="AA134" i="9"/>
  <c r="C135" i="9" s="1"/>
  <c r="E135" i="9" s="1"/>
  <c r="F135" i="9" s="1"/>
  <c r="A266" i="9"/>
  <c r="B265" i="9"/>
  <c r="C265" i="9" s="1"/>
  <c r="E265" i="9" s="1"/>
  <c r="F265" i="9" s="1"/>
  <c r="AB115" i="8"/>
  <c r="E116" i="8"/>
  <c r="F116" i="8" s="1"/>
  <c r="Y266" i="8"/>
  <c r="X266" i="8"/>
  <c r="U266" i="8"/>
  <c r="Q266" i="8"/>
  <c r="R266" i="8" s="1"/>
  <c r="A268" i="8"/>
  <c r="B267" i="8"/>
  <c r="B264" i="7"/>
  <c r="A266" i="7" l="1"/>
  <c r="X265" i="7"/>
  <c r="X265" i="9"/>
  <c r="U265" i="9"/>
  <c r="Q265" i="9"/>
  <c r="R265" i="9" s="1"/>
  <c r="Y265" i="9"/>
  <c r="B266" i="9"/>
  <c r="C266" i="9" s="1"/>
  <c r="E266" i="9" s="1"/>
  <c r="F266" i="9" s="1"/>
  <c r="A267" i="9"/>
  <c r="Q135" i="9"/>
  <c r="R135" i="9" s="1"/>
  <c r="U135" i="9" s="1"/>
  <c r="X135" i="9"/>
  <c r="Y135" i="9"/>
  <c r="Q116" i="8"/>
  <c r="R116" i="8" s="1"/>
  <c r="U116" i="8" s="1"/>
  <c r="Y116" i="8"/>
  <c r="X116" i="8"/>
  <c r="B268" i="8"/>
  <c r="A269" i="8"/>
  <c r="B265" i="7"/>
  <c r="A267" i="7" l="1"/>
  <c r="X266" i="7"/>
  <c r="A268" i="9"/>
  <c r="B267" i="9"/>
  <c r="Z135" i="9"/>
  <c r="Q266" i="9"/>
  <c r="R266" i="9" s="1"/>
  <c r="Y266" i="9"/>
  <c r="X266" i="9"/>
  <c r="U266" i="9"/>
  <c r="Z116" i="8"/>
  <c r="AA116" i="8" s="1"/>
  <c r="C117" i="8" s="1"/>
  <c r="A270" i="8"/>
  <c r="B269" i="8"/>
  <c r="B266" i="7"/>
  <c r="A268" i="7" l="1"/>
  <c r="X267" i="7"/>
  <c r="AB135" i="9"/>
  <c r="AA135" i="9"/>
  <c r="C136" i="9" s="1"/>
  <c r="E136" i="9" s="1"/>
  <c r="F136" i="9" s="1"/>
  <c r="B268" i="9"/>
  <c r="A269" i="9"/>
  <c r="AB116" i="8"/>
  <c r="E117" i="8"/>
  <c r="F117" i="8" s="1"/>
  <c r="B270" i="8"/>
  <c r="A271" i="8"/>
  <c r="B267" i="7"/>
  <c r="A269" i="7" l="1"/>
  <c r="X268" i="7"/>
  <c r="A270" i="9"/>
  <c r="B269" i="9"/>
  <c r="Y136" i="9"/>
  <c r="X136" i="9"/>
  <c r="Q136" i="9"/>
  <c r="R136" i="9" s="1"/>
  <c r="U136" i="9" s="1"/>
  <c r="A272" i="8"/>
  <c r="B271" i="8"/>
  <c r="Y117" i="8"/>
  <c r="X117" i="8"/>
  <c r="Q117" i="8"/>
  <c r="R117" i="8" s="1"/>
  <c r="U117" i="8" s="1"/>
  <c r="B268" i="7"/>
  <c r="A270" i="7" l="1"/>
  <c r="X269" i="7"/>
  <c r="Z136" i="9"/>
  <c r="A271" i="9"/>
  <c r="B270" i="9"/>
  <c r="Z117" i="8"/>
  <c r="AA117" i="8" s="1"/>
  <c r="C120" i="8" s="1"/>
  <c r="B272" i="8"/>
  <c r="E272" i="8" s="1"/>
  <c r="F272" i="8" s="1"/>
  <c r="A273" i="8"/>
  <c r="B269" i="7"/>
  <c r="A271" i="7" l="1"/>
  <c r="X270" i="7"/>
  <c r="A272" i="9"/>
  <c r="B271" i="9"/>
  <c r="AB136" i="9"/>
  <c r="AA136" i="9"/>
  <c r="C137" i="9" s="1"/>
  <c r="E137" i="9" s="1"/>
  <c r="F137" i="9" s="1"/>
  <c r="AB117" i="8"/>
  <c r="A274" i="8"/>
  <c r="B273" i="8"/>
  <c r="E273" i="8" s="1"/>
  <c r="F273" i="8" s="1"/>
  <c r="Y272" i="8"/>
  <c r="X272" i="8"/>
  <c r="U272" i="8"/>
  <c r="Q272" i="8"/>
  <c r="R272" i="8" s="1"/>
  <c r="Z118" i="8"/>
  <c r="B270" i="7"/>
  <c r="A272" i="7" l="1"/>
  <c r="X271" i="7"/>
  <c r="Q137" i="9"/>
  <c r="R137" i="9" s="1"/>
  <c r="U137" i="9" s="1"/>
  <c r="X137" i="9"/>
  <c r="Y137" i="9"/>
  <c r="A273" i="9"/>
  <c r="B272" i="9"/>
  <c r="C272" i="9" s="1"/>
  <c r="E272" i="9" s="1"/>
  <c r="F272" i="9" s="1"/>
  <c r="AB118" i="8"/>
  <c r="U273" i="8"/>
  <c r="Q273" i="8"/>
  <c r="R273" i="8" s="1"/>
  <c r="Y273" i="8"/>
  <c r="X273" i="8"/>
  <c r="Z119" i="8"/>
  <c r="B274" i="8"/>
  <c r="A275" i="8"/>
  <c r="B271" i="7"/>
  <c r="A273" i="7" l="1"/>
  <c r="X272" i="7"/>
  <c r="A274" i="9"/>
  <c r="B273" i="9"/>
  <c r="C273" i="9" s="1"/>
  <c r="E273" i="9" s="1"/>
  <c r="F273" i="9" s="1"/>
  <c r="Z137" i="9"/>
  <c r="Y272" i="9"/>
  <c r="U272" i="9"/>
  <c r="Q272" i="9"/>
  <c r="R272" i="9" s="1"/>
  <c r="X272" i="9"/>
  <c r="AB119" i="8"/>
  <c r="E120" i="8"/>
  <c r="F120" i="8" s="1"/>
  <c r="A276" i="8"/>
  <c r="B275" i="8"/>
  <c r="B272" i="7"/>
  <c r="A274" i="7" l="1"/>
  <c r="X273" i="7"/>
  <c r="AB137" i="9"/>
  <c r="AA137" i="9"/>
  <c r="C138" i="9" s="1"/>
  <c r="E138" i="9" s="1"/>
  <c r="F138" i="9" s="1"/>
  <c r="Y273" i="9"/>
  <c r="U273" i="9"/>
  <c r="X273" i="9"/>
  <c r="Q273" i="9"/>
  <c r="R273" i="9" s="1"/>
  <c r="A275" i="9"/>
  <c r="B274" i="9"/>
  <c r="B276" i="8"/>
  <c r="A277" i="8"/>
  <c r="Q120" i="8"/>
  <c r="R120" i="8" s="1"/>
  <c r="U120" i="8" s="1"/>
  <c r="Y120" i="8"/>
  <c r="X120" i="8"/>
  <c r="B273" i="7"/>
  <c r="A275" i="7" l="1"/>
  <c r="X274" i="7"/>
  <c r="Y138" i="9"/>
  <c r="X138" i="9"/>
  <c r="Q138" i="9"/>
  <c r="R138" i="9" s="1"/>
  <c r="U138" i="9" s="1"/>
  <c r="A276" i="9"/>
  <c r="B275" i="9"/>
  <c r="Z120" i="8"/>
  <c r="AA120" i="8" s="1"/>
  <c r="C121" i="8" s="1"/>
  <c r="A278" i="8"/>
  <c r="B277" i="8"/>
  <c r="B274" i="7"/>
  <c r="A276" i="7" l="1"/>
  <c r="X275" i="7"/>
  <c r="A277" i="9"/>
  <c r="B276" i="9"/>
  <c r="Z138" i="9"/>
  <c r="AB120" i="8"/>
  <c r="E121" i="8"/>
  <c r="F121" i="8" s="1"/>
  <c r="B278" i="8"/>
  <c r="A279" i="8"/>
  <c r="B275" i="7"/>
  <c r="A277" i="7" l="1"/>
  <c r="X276" i="7"/>
  <c r="AB138" i="9"/>
  <c r="AA138" i="9"/>
  <c r="Z139" i="9"/>
  <c r="A278" i="9"/>
  <c r="B277" i="9"/>
  <c r="A280" i="8"/>
  <c r="B279" i="8"/>
  <c r="E279" i="8" s="1"/>
  <c r="F279" i="8" s="1"/>
  <c r="Y121" i="8"/>
  <c r="X121" i="8"/>
  <c r="Q121" i="8"/>
  <c r="R121" i="8" s="1"/>
  <c r="U121" i="8" s="1"/>
  <c r="B276" i="7"/>
  <c r="A278" i="7" l="1"/>
  <c r="X277" i="7"/>
  <c r="A279" i="9"/>
  <c r="B278" i="9"/>
  <c r="AB139" i="9"/>
  <c r="AA139" i="9"/>
  <c r="Z140" i="9"/>
  <c r="Z121" i="8"/>
  <c r="AA121" i="8" s="1"/>
  <c r="C122" i="8" s="1"/>
  <c r="U279" i="8"/>
  <c r="Q279" i="8"/>
  <c r="R279" i="8" s="1"/>
  <c r="Y279" i="8"/>
  <c r="X279" i="8"/>
  <c r="B280" i="8"/>
  <c r="E280" i="8" s="1"/>
  <c r="F280" i="8" s="1"/>
  <c r="A281" i="8"/>
  <c r="B277" i="7"/>
  <c r="A279" i="7" l="1"/>
  <c r="X278" i="7"/>
  <c r="AB140" i="9"/>
  <c r="AA140" i="9"/>
  <c r="C141" i="9" s="1"/>
  <c r="E141" i="9" s="1"/>
  <c r="F141" i="9" s="1"/>
  <c r="A280" i="9"/>
  <c r="B279" i="9"/>
  <c r="C279" i="9" s="1"/>
  <c r="E279" i="9" s="1"/>
  <c r="F279" i="9" s="1"/>
  <c r="AB121" i="8"/>
  <c r="E122" i="8"/>
  <c r="F122" i="8" s="1"/>
  <c r="A282" i="8"/>
  <c r="B281" i="8"/>
  <c r="Y280" i="8"/>
  <c r="X280" i="8"/>
  <c r="U280" i="8"/>
  <c r="Q280" i="8"/>
  <c r="R280" i="8" s="1"/>
  <c r="B278" i="7"/>
  <c r="A280" i="7" l="1"/>
  <c r="X279" i="7"/>
  <c r="A281" i="9"/>
  <c r="B280" i="9"/>
  <c r="C280" i="9" s="1"/>
  <c r="E280" i="9" s="1"/>
  <c r="F280" i="9" s="1"/>
  <c r="Q141" i="9"/>
  <c r="R141" i="9" s="1"/>
  <c r="U141" i="9" s="1"/>
  <c r="Y141" i="9"/>
  <c r="X141" i="9"/>
  <c r="Y279" i="9"/>
  <c r="U279" i="9"/>
  <c r="X279" i="9"/>
  <c r="Q279" i="9"/>
  <c r="R279" i="9" s="1"/>
  <c r="Q122" i="8"/>
  <c r="R122" i="8" s="1"/>
  <c r="U122" i="8" s="1"/>
  <c r="Y122" i="8"/>
  <c r="X122" i="8"/>
  <c r="B282" i="8"/>
  <c r="A283" i="8"/>
  <c r="B279" i="7"/>
  <c r="A281" i="7" l="1"/>
  <c r="X280" i="7"/>
  <c r="Z141" i="9"/>
  <c r="Y280" i="9"/>
  <c r="U280" i="9"/>
  <c r="Q280" i="9"/>
  <c r="R280" i="9" s="1"/>
  <c r="X280" i="9"/>
  <c r="A282" i="9"/>
  <c r="B281" i="9"/>
  <c r="Z122" i="8"/>
  <c r="AA122" i="8" s="1"/>
  <c r="C123" i="8" s="1"/>
  <c r="A284" i="8"/>
  <c r="B283" i="8"/>
  <c r="B280" i="7"/>
  <c r="A282" i="7" l="1"/>
  <c r="X281" i="7"/>
  <c r="A283" i="9"/>
  <c r="B282" i="9"/>
  <c r="AB141" i="9"/>
  <c r="AA141" i="9"/>
  <c r="C142" i="9" s="1"/>
  <c r="E142" i="9" s="1"/>
  <c r="F142" i="9" s="1"/>
  <c r="AB122" i="8"/>
  <c r="E123" i="8"/>
  <c r="F123" i="8" s="1"/>
  <c r="B284" i="8"/>
  <c r="A285" i="8"/>
  <c r="B281" i="7"/>
  <c r="A283" i="7" l="1"/>
  <c r="X282" i="7"/>
  <c r="X142" i="9"/>
  <c r="Q142" i="9"/>
  <c r="R142" i="9" s="1"/>
  <c r="U142" i="9" s="1"/>
  <c r="Y142" i="9"/>
  <c r="A284" i="9"/>
  <c r="B283" i="9"/>
  <c r="Y123" i="8"/>
  <c r="X123" i="8"/>
  <c r="Q123" i="8"/>
  <c r="R123" i="8" s="1"/>
  <c r="U123" i="8" s="1"/>
  <c r="A286" i="8"/>
  <c r="B285" i="8"/>
  <c r="B282" i="7"/>
  <c r="A284" i="7" l="1"/>
  <c r="X283" i="7"/>
  <c r="A285" i="9"/>
  <c r="B284" i="9"/>
  <c r="Z142" i="9"/>
  <c r="A287" i="8"/>
  <c r="B286" i="8"/>
  <c r="E286" i="8" s="1"/>
  <c r="F286" i="8" s="1"/>
  <c r="Z123" i="8"/>
  <c r="AA123" i="8" s="1"/>
  <c r="C124" i="8" s="1"/>
  <c r="B283" i="7"/>
  <c r="A285" i="7" l="1"/>
  <c r="X284" i="7"/>
  <c r="AA142" i="9"/>
  <c r="C143" i="9" s="1"/>
  <c r="E143" i="9" s="1"/>
  <c r="F143" i="9" s="1"/>
  <c r="AB142" i="9"/>
  <c r="A286" i="9"/>
  <c r="B285" i="9"/>
  <c r="AB123" i="8"/>
  <c r="E124" i="8"/>
  <c r="F124" i="8" s="1"/>
  <c r="Y286" i="8"/>
  <c r="X286" i="8"/>
  <c r="U286" i="8"/>
  <c r="Q286" i="8"/>
  <c r="R286" i="8" s="1"/>
  <c r="A288" i="8"/>
  <c r="B287" i="8"/>
  <c r="E287" i="8" s="1"/>
  <c r="F287" i="8" s="1"/>
  <c r="B284" i="7"/>
  <c r="A286" i="7" l="1"/>
  <c r="X285" i="7"/>
  <c r="A287" i="9"/>
  <c r="B286" i="9"/>
  <c r="C286" i="9" s="1"/>
  <c r="E286" i="9" s="1"/>
  <c r="F286" i="9" s="1"/>
  <c r="Q143" i="9"/>
  <c r="R143" i="9" s="1"/>
  <c r="U143" i="9" s="1"/>
  <c r="Y143" i="9"/>
  <c r="X143" i="9"/>
  <c r="Y287" i="8"/>
  <c r="U287" i="8"/>
  <c r="X287" i="8"/>
  <c r="Q287" i="8"/>
  <c r="R287" i="8" s="1"/>
  <c r="A289" i="8"/>
  <c r="B288" i="8"/>
  <c r="Q124" i="8"/>
  <c r="R124" i="8" s="1"/>
  <c r="U124" i="8" s="1"/>
  <c r="Y124" i="8"/>
  <c r="X124" i="8"/>
  <c r="B285" i="7"/>
  <c r="A287" i="7" l="1"/>
  <c r="X286" i="7"/>
  <c r="Z143" i="9"/>
  <c r="Y286" i="9"/>
  <c r="U286" i="9"/>
  <c r="X286" i="9"/>
  <c r="Q286" i="9"/>
  <c r="R286" i="9" s="1"/>
  <c r="A288" i="9"/>
  <c r="B287" i="9"/>
  <c r="C287" i="9" s="1"/>
  <c r="E287" i="9" s="1"/>
  <c r="F287" i="9" s="1"/>
  <c r="Z124" i="8"/>
  <c r="AA124" i="8" s="1"/>
  <c r="C127" i="8" s="1"/>
  <c r="B289" i="8"/>
  <c r="A290" i="8"/>
  <c r="B286" i="7"/>
  <c r="A288" i="7" l="1"/>
  <c r="X287" i="7"/>
  <c r="A289" i="9"/>
  <c r="B288" i="9"/>
  <c r="Y287" i="9"/>
  <c r="U287" i="9"/>
  <c r="Q287" i="9"/>
  <c r="R287" i="9" s="1"/>
  <c r="X287" i="9"/>
  <c r="AB143" i="9"/>
  <c r="AA143" i="9"/>
  <c r="C144" i="9" s="1"/>
  <c r="E144" i="9" s="1"/>
  <c r="F144" i="9" s="1"/>
  <c r="AB124" i="8"/>
  <c r="A291" i="8"/>
  <c r="B290" i="8"/>
  <c r="Z125" i="8"/>
  <c r="B287" i="7"/>
  <c r="A289" i="7" l="1"/>
  <c r="X288" i="7"/>
  <c r="X144" i="9"/>
  <c r="Y144" i="9"/>
  <c r="Q144" i="9"/>
  <c r="R144" i="9" s="1"/>
  <c r="U144" i="9" s="1"/>
  <c r="A290" i="9"/>
  <c r="B289" i="9"/>
  <c r="AB125" i="8"/>
  <c r="Z126" i="8"/>
  <c r="B291" i="8"/>
  <c r="A292" i="8"/>
  <c r="B288" i="7"/>
  <c r="A290" i="7" l="1"/>
  <c r="X289" i="7"/>
  <c r="Z144" i="9"/>
  <c r="A291" i="9"/>
  <c r="B290" i="9"/>
  <c r="AB126" i="8"/>
  <c r="E127" i="8"/>
  <c r="F127" i="8" s="1"/>
  <c r="A293" i="8"/>
  <c r="B292" i="8"/>
  <c r="B289" i="7"/>
  <c r="A291" i="7" l="1"/>
  <c r="X290" i="7"/>
  <c r="A292" i="9"/>
  <c r="B291" i="9"/>
  <c r="AA144" i="9"/>
  <c r="C145" i="9" s="1"/>
  <c r="E145" i="9" s="1"/>
  <c r="F145" i="9" s="1"/>
  <c r="AB144" i="9"/>
  <c r="Y127" i="8"/>
  <c r="X127" i="8"/>
  <c r="Q127" i="8"/>
  <c r="R127" i="8" s="1"/>
  <c r="U127" i="8" s="1"/>
  <c r="A294" i="8"/>
  <c r="B293" i="8"/>
  <c r="E293" i="8" s="1"/>
  <c r="F293" i="8" s="1"/>
  <c r="B290" i="7"/>
  <c r="A292" i="7" l="1"/>
  <c r="X291" i="7"/>
  <c r="Q145" i="9"/>
  <c r="R145" i="9" s="1"/>
  <c r="U145" i="9" s="1"/>
  <c r="Y145" i="9"/>
  <c r="X145" i="9"/>
  <c r="A293" i="9"/>
  <c r="B292" i="9"/>
  <c r="Y293" i="8"/>
  <c r="X293" i="8"/>
  <c r="U293" i="8"/>
  <c r="Q293" i="8"/>
  <c r="R293" i="8" s="1"/>
  <c r="Z127" i="8"/>
  <c r="AA127" i="8" s="1"/>
  <c r="C128" i="8" s="1"/>
  <c r="A295" i="8"/>
  <c r="B294" i="8"/>
  <c r="E294" i="8" s="1"/>
  <c r="F294" i="8" s="1"/>
  <c r="B291" i="7"/>
  <c r="A293" i="7" l="1"/>
  <c r="X292" i="7"/>
  <c r="B293" i="9"/>
  <c r="C293" i="9" s="1"/>
  <c r="E293" i="9" s="1"/>
  <c r="F293" i="9" s="1"/>
  <c r="A294" i="9"/>
  <c r="Z145" i="9"/>
  <c r="AB127" i="8"/>
  <c r="E128" i="8"/>
  <c r="F128" i="8" s="1"/>
  <c r="B295" i="8"/>
  <c r="A296" i="8"/>
  <c r="U294" i="8"/>
  <c r="Q294" i="8"/>
  <c r="R294" i="8" s="1"/>
  <c r="Y294" i="8"/>
  <c r="X294" i="8"/>
  <c r="B292" i="7"/>
  <c r="A294" i="7" l="1"/>
  <c r="X293" i="7"/>
  <c r="Q293" i="9"/>
  <c r="R293" i="9" s="1"/>
  <c r="Y293" i="9"/>
  <c r="X293" i="9"/>
  <c r="U293" i="9"/>
  <c r="AB145" i="9"/>
  <c r="AA145" i="9"/>
  <c r="Z146" i="9"/>
  <c r="A295" i="9"/>
  <c r="B294" i="9"/>
  <c r="C294" i="9" s="1"/>
  <c r="E294" i="9" s="1"/>
  <c r="F294" i="9" s="1"/>
  <c r="A297" i="8"/>
  <c r="B296" i="8"/>
  <c r="Q128" i="8"/>
  <c r="R128" i="8" s="1"/>
  <c r="U128" i="8" s="1"/>
  <c r="Y128" i="8"/>
  <c r="X128" i="8"/>
  <c r="B293" i="7"/>
  <c r="A295" i="7" l="1"/>
  <c r="X294" i="7"/>
  <c r="X294" i="9"/>
  <c r="U294" i="9"/>
  <c r="Q294" i="9"/>
  <c r="R294" i="9" s="1"/>
  <c r="Y294" i="9"/>
  <c r="AA146" i="9"/>
  <c r="AB146" i="9"/>
  <c r="Z147" i="9"/>
  <c r="B295" i="9"/>
  <c r="A296" i="9"/>
  <c r="Z128" i="8"/>
  <c r="AA128" i="8" s="1"/>
  <c r="C129" i="8" s="1"/>
  <c r="B297" i="8"/>
  <c r="A298" i="8"/>
  <c r="B294" i="7"/>
  <c r="A296" i="7" l="1"/>
  <c r="X295" i="7"/>
  <c r="AB147" i="9"/>
  <c r="AA147" i="9"/>
  <c r="C148" i="9" s="1"/>
  <c r="E148" i="9" s="1"/>
  <c r="F148" i="9" s="1"/>
  <c r="A297" i="9"/>
  <c r="B296" i="9"/>
  <c r="AB128" i="8"/>
  <c r="E129" i="8"/>
  <c r="F129" i="8" s="1"/>
  <c r="A299" i="8"/>
  <c r="B298" i="8"/>
  <c r="B295" i="7"/>
  <c r="A297" i="7" l="1"/>
  <c r="X296" i="7"/>
  <c r="A298" i="9"/>
  <c r="B297" i="9"/>
  <c r="X148" i="9"/>
  <c r="Y148" i="9"/>
  <c r="Q148" i="9"/>
  <c r="R148" i="9" s="1"/>
  <c r="U148" i="9" s="1"/>
  <c r="B299" i="8"/>
  <c r="A300" i="8"/>
  <c r="Y129" i="8"/>
  <c r="X129" i="8"/>
  <c r="Q129" i="8"/>
  <c r="R129" i="8" s="1"/>
  <c r="U129" i="8" s="1"/>
  <c r="B296" i="7"/>
  <c r="A298" i="7" l="1"/>
  <c r="X297" i="7"/>
  <c r="Z148" i="9"/>
  <c r="AA148" i="9" s="1"/>
  <c r="C149" i="9" s="1"/>
  <c r="E149" i="9" s="1"/>
  <c r="F149" i="9" s="1"/>
  <c r="B298" i="9"/>
  <c r="A299" i="9"/>
  <c r="Z129" i="8"/>
  <c r="AA129" i="8" s="1"/>
  <c r="C130" i="8" s="1"/>
  <c r="A301" i="8"/>
  <c r="B300" i="8"/>
  <c r="E300" i="8" s="1"/>
  <c r="F300" i="8" s="1"/>
  <c r="B297" i="7"/>
  <c r="A299" i="7" l="1"/>
  <c r="X298" i="7"/>
  <c r="AB148" i="9"/>
  <c r="A300" i="9"/>
  <c r="B299" i="9"/>
  <c r="Q149" i="9"/>
  <c r="R149" i="9" s="1"/>
  <c r="U149" i="9" s="1"/>
  <c r="Y149" i="9"/>
  <c r="X149" i="9"/>
  <c r="AB129" i="8"/>
  <c r="E130" i="8"/>
  <c r="F130" i="8" s="1"/>
  <c r="U300" i="8"/>
  <c r="Q300" i="8"/>
  <c r="R300" i="8" s="1"/>
  <c r="Y300" i="8"/>
  <c r="X300" i="8"/>
  <c r="B301" i="8"/>
  <c r="E301" i="8" s="1"/>
  <c r="F301" i="8" s="1"/>
  <c r="A302" i="8"/>
  <c r="B298" i="7"/>
  <c r="A300" i="7" l="1"/>
  <c r="X299" i="7"/>
  <c r="Z149" i="9"/>
  <c r="A301" i="9"/>
  <c r="B300" i="9"/>
  <c r="C300" i="9" s="1"/>
  <c r="E300" i="9" s="1"/>
  <c r="F300" i="9" s="1"/>
  <c r="A303" i="8"/>
  <c r="B302" i="8"/>
  <c r="Y301" i="8"/>
  <c r="X301" i="8"/>
  <c r="U301" i="8"/>
  <c r="Q301" i="8"/>
  <c r="R301" i="8" s="1"/>
  <c r="Q130" i="8"/>
  <c r="R130" i="8" s="1"/>
  <c r="U130" i="8" s="1"/>
  <c r="Y130" i="8"/>
  <c r="X130" i="8"/>
  <c r="B299" i="7"/>
  <c r="A301" i="7" l="1"/>
  <c r="X300" i="7"/>
  <c r="X300" i="9"/>
  <c r="U300" i="9"/>
  <c r="Y300" i="9"/>
  <c r="Q300" i="9"/>
  <c r="R300" i="9" s="1"/>
  <c r="A302" i="9"/>
  <c r="B301" i="9"/>
  <c r="C301" i="9" s="1"/>
  <c r="E301" i="9" s="1"/>
  <c r="F301" i="9" s="1"/>
  <c r="AB149" i="9"/>
  <c r="AA149" i="9"/>
  <c r="C150" i="9" s="1"/>
  <c r="E150" i="9" s="1"/>
  <c r="F150" i="9" s="1"/>
  <c r="Z130" i="8"/>
  <c r="AA130" i="8" s="1"/>
  <c r="C131" i="8" s="1"/>
  <c r="B303" i="8"/>
  <c r="A304" i="8"/>
  <c r="B300" i="7"/>
  <c r="A302" i="7" l="1"/>
  <c r="X301" i="7"/>
  <c r="B302" i="9"/>
  <c r="A303" i="9"/>
  <c r="Q301" i="9"/>
  <c r="R301" i="9" s="1"/>
  <c r="X301" i="9"/>
  <c r="U301" i="9"/>
  <c r="Y301" i="9"/>
  <c r="X150" i="9"/>
  <c r="Y150" i="9"/>
  <c r="Q150" i="9"/>
  <c r="R150" i="9" s="1"/>
  <c r="U150" i="9" s="1"/>
  <c r="AB130" i="8"/>
  <c r="E131" i="8"/>
  <c r="F131" i="8" s="1"/>
  <c r="A305" i="8"/>
  <c r="B304" i="8"/>
  <c r="B301" i="7"/>
  <c r="A303" i="7" l="1"/>
  <c r="X302" i="7"/>
  <c r="Z150" i="9"/>
  <c r="A304" i="9"/>
  <c r="B303" i="9"/>
  <c r="Y131" i="8"/>
  <c r="X131" i="8"/>
  <c r="Q131" i="8"/>
  <c r="R131" i="8" s="1"/>
  <c r="U131" i="8" s="1"/>
  <c r="B305" i="8"/>
  <c r="A306" i="8"/>
  <c r="B302" i="7"/>
  <c r="A304" i="7" l="1"/>
  <c r="X303" i="7"/>
  <c r="A305" i="9"/>
  <c r="B304" i="9"/>
  <c r="AA150" i="9"/>
  <c r="C151" i="9" s="1"/>
  <c r="E151" i="9" s="1"/>
  <c r="F151" i="9" s="1"/>
  <c r="AB150" i="9"/>
  <c r="A307" i="8"/>
  <c r="B306" i="8"/>
  <c r="Z131" i="8"/>
  <c r="AA131" i="8" s="1"/>
  <c r="C134" i="8" s="1"/>
  <c r="B303" i="7"/>
  <c r="A305" i="7" l="1"/>
  <c r="X304" i="7"/>
  <c r="Q151" i="9"/>
  <c r="R151" i="9" s="1"/>
  <c r="U151" i="9" s="1"/>
  <c r="Y151" i="9"/>
  <c r="X151" i="9"/>
  <c r="A306" i="9"/>
  <c r="B305" i="9"/>
  <c r="AB131" i="8"/>
  <c r="Z132" i="8"/>
  <c r="B307" i="8"/>
  <c r="E307" i="8" s="1"/>
  <c r="F307" i="8" s="1"/>
  <c r="A308" i="8"/>
  <c r="B304" i="7"/>
  <c r="A306" i="7" l="1"/>
  <c r="X305" i="7"/>
  <c r="B306" i="9"/>
  <c r="A307" i="9"/>
  <c r="Z151" i="9"/>
  <c r="AB132" i="8"/>
  <c r="Z133" i="8"/>
  <c r="A309" i="8"/>
  <c r="B308" i="8"/>
  <c r="E308" i="8" s="1"/>
  <c r="F308" i="8" s="1"/>
  <c r="Y307" i="8"/>
  <c r="X307" i="8"/>
  <c r="U307" i="8"/>
  <c r="Q307" i="8"/>
  <c r="R307" i="8" s="1"/>
  <c r="B305" i="7"/>
  <c r="A307" i="7" l="1"/>
  <c r="X306" i="7"/>
  <c r="AB151" i="9"/>
  <c r="AA151" i="9"/>
  <c r="C152" i="9" s="1"/>
  <c r="E152" i="9" s="1"/>
  <c r="F152" i="9" s="1"/>
  <c r="A308" i="9"/>
  <c r="B307" i="9"/>
  <c r="C307" i="9" s="1"/>
  <c r="E307" i="9" s="1"/>
  <c r="F307" i="9" s="1"/>
  <c r="AB133" i="8"/>
  <c r="E134" i="8"/>
  <c r="F134" i="8" s="1"/>
  <c r="U308" i="8"/>
  <c r="Q308" i="8"/>
  <c r="R308" i="8" s="1"/>
  <c r="Y308" i="8"/>
  <c r="X308" i="8"/>
  <c r="A310" i="8"/>
  <c r="B309" i="8"/>
  <c r="B306" i="7"/>
  <c r="A308" i="7" l="1"/>
  <c r="X307" i="7"/>
  <c r="U307" i="9"/>
  <c r="Q307" i="9"/>
  <c r="R307" i="9" s="1"/>
  <c r="Y307" i="9"/>
  <c r="X307" i="9"/>
  <c r="B308" i="9"/>
  <c r="C308" i="9" s="1"/>
  <c r="E308" i="9" s="1"/>
  <c r="F308" i="9" s="1"/>
  <c r="A309" i="9"/>
  <c r="X152" i="9"/>
  <c r="Q152" i="9"/>
  <c r="R152" i="9" s="1"/>
  <c r="U152" i="9" s="1"/>
  <c r="Y152" i="9"/>
  <c r="A311" i="8"/>
  <c r="B310" i="8"/>
  <c r="Q134" i="8"/>
  <c r="R134" i="8" s="1"/>
  <c r="U134" i="8" s="1"/>
  <c r="X134" i="8"/>
  <c r="Y134" i="8"/>
  <c r="B307" i="7"/>
  <c r="A309" i="7" l="1"/>
  <c r="X308" i="7"/>
  <c r="Y308" i="9"/>
  <c r="X308" i="9"/>
  <c r="U308" i="9"/>
  <c r="Q308" i="9"/>
  <c r="R308" i="9" s="1"/>
  <c r="A310" i="9"/>
  <c r="B309" i="9"/>
  <c r="Z152" i="9"/>
  <c r="A312" i="8"/>
  <c r="B311" i="8"/>
  <c r="Z134" i="8"/>
  <c r="AA134" i="8" s="1"/>
  <c r="C135" i="8" s="1"/>
  <c r="B308" i="7"/>
  <c r="A310" i="7" l="1"/>
  <c r="X309" i="7"/>
  <c r="B310" i="9"/>
  <c r="A311" i="9"/>
  <c r="AA152" i="9"/>
  <c r="AB152" i="9"/>
  <c r="Z153" i="9"/>
  <c r="AB134" i="8"/>
  <c r="E135" i="8"/>
  <c r="F135" i="8" s="1"/>
  <c r="A313" i="8"/>
  <c r="B312" i="8"/>
  <c r="B309" i="7"/>
  <c r="A311" i="7" l="1"/>
  <c r="X310" i="7"/>
  <c r="AB153" i="9"/>
  <c r="AA153" i="9"/>
  <c r="Z154" i="9"/>
  <c r="A312" i="9"/>
  <c r="B311" i="9"/>
  <c r="A314" i="8"/>
  <c r="B313" i="8"/>
  <c r="X135" i="8"/>
  <c r="Q135" i="8"/>
  <c r="R135" i="8" s="1"/>
  <c r="U135" i="8" s="1"/>
  <c r="Y135" i="8"/>
  <c r="B310" i="7"/>
  <c r="A312" i="7" l="1"/>
  <c r="X311" i="7"/>
  <c r="B312" i="9"/>
  <c r="A313" i="9"/>
  <c r="AA154" i="9"/>
  <c r="C155" i="9" s="1"/>
  <c r="E155" i="9" s="1"/>
  <c r="F155" i="9" s="1"/>
  <c r="AB154" i="9"/>
  <c r="Z135" i="8"/>
  <c r="AA135" i="8" s="1"/>
  <c r="C136" i="8" s="1"/>
  <c r="A315" i="8"/>
  <c r="B314" i="8"/>
  <c r="E314" i="8" s="1"/>
  <c r="F314" i="8" s="1"/>
  <c r="B311" i="7"/>
  <c r="A313" i="7" l="1"/>
  <c r="X312" i="7"/>
  <c r="A314" i="9"/>
  <c r="B313" i="9"/>
  <c r="Q155" i="9"/>
  <c r="R155" i="9" s="1"/>
  <c r="U155" i="9" s="1"/>
  <c r="Y155" i="9"/>
  <c r="X155" i="9"/>
  <c r="AB135" i="8"/>
  <c r="A316" i="8"/>
  <c r="B315" i="8"/>
  <c r="E315" i="8" s="1"/>
  <c r="F315" i="8" s="1"/>
  <c r="E136" i="8"/>
  <c r="F136" i="8" s="1"/>
  <c r="Y314" i="8"/>
  <c r="X314" i="8"/>
  <c r="Q314" i="8"/>
  <c r="R314" i="8" s="1"/>
  <c r="U314" i="8"/>
  <c r="B312" i="7"/>
  <c r="A314" i="7" l="1"/>
  <c r="X313" i="7"/>
  <c r="Z155" i="9"/>
  <c r="B314" i="9"/>
  <c r="C314" i="9" s="1"/>
  <c r="E314" i="9" s="1"/>
  <c r="F314" i="9" s="1"/>
  <c r="A315" i="9"/>
  <c r="Q136" i="8"/>
  <c r="R136" i="8" s="1"/>
  <c r="U136" i="8" s="1"/>
  <c r="Y136" i="8"/>
  <c r="X136" i="8"/>
  <c r="Q315" i="8"/>
  <c r="R315" i="8" s="1"/>
  <c r="Y315" i="8"/>
  <c r="X315" i="8"/>
  <c r="U315" i="8"/>
  <c r="A317" i="8"/>
  <c r="B316" i="8"/>
  <c r="B313" i="7"/>
  <c r="A315" i="7" l="1"/>
  <c r="X314" i="7"/>
  <c r="A316" i="9"/>
  <c r="B315" i="9"/>
  <c r="C315" i="9" s="1"/>
  <c r="E315" i="9" s="1"/>
  <c r="F315" i="9" s="1"/>
  <c r="Y314" i="9"/>
  <c r="X314" i="9"/>
  <c r="U314" i="9"/>
  <c r="Q314" i="9"/>
  <c r="R314" i="9" s="1"/>
  <c r="AB155" i="9"/>
  <c r="AA155" i="9"/>
  <c r="C156" i="9" s="1"/>
  <c r="E156" i="9" s="1"/>
  <c r="F156" i="9" s="1"/>
  <c r="A318" i="8"/>
  <c r="B317" i="8"/>
  <c r="Z136" i="8"/>
  <c r="AA136" i="8" s="1"/>
  <c r="C137" i="8" s="1"/>
  <c r="B314" i="7"/>
  <c r="A316" i="7" l="1"/>
  <c r="X315" i="7"/>
  <c r="U315" i="9"/>
  <c r="Q315" i="9"/>
  <c r="R315" i="9" s="1"/>
  <c r="Y315" i="9"/>
  <c r="X315" i="9"/>
  <c r="Y156" i="9"/>
  <c r="X156" i="9"/>
  <c r="Q156" i="9"/>
  <c r="R156" i="9" s="1"/>
  <c r="U156" i="9" s="1"/>
  <c r="A317" i="9"/>
  <c r="B316" i="9"/>
  <c r="AB136" i="8"/>
  <c r="E137" i="8"/>
  <c r="F137" i="8" s="1"/>
  <c r="A319" i="8"/>
  <c r="B318" i="8"/>
  <c r="B315" i="7"/>
  <c r="A317" i="7" l="1"/>
  <c r="X316" i="7"/>
  <c r="Z156" i="9"/>
  <c r="B317" i="9"/>
  <c r="A318" i="9"/>
  <c r="X137" i="8"/>
  <c r="Y137" i="8"/>
  <c r="Q137" i="8"/>
  <c r="R137" i="8" s="1"/>
  <c r="U137" i="8" s="1"/>
  <c r="A320" i="8"/>
  <c r="B319" i="8"/>
  <c r="B316" i="7"/>
  <c r="A318" i="7" l="1"/>
  <c r="X317" i="7"/>
  <c r="A319" i="9"/>
  <c r="B318" i="9"/>
  <c r="AA156" i="9"/>
  <c r="C157" i="9" s="1"/>
  <c r="E157" i="9" s="1"/>
  <c r="F157" i="9" s="1"/>
  <c r="AB156" i="9"/>
  <c r="A321" i="8"/>
  <c r="B320" i="8"/>
  <c r="Z137" i="8"/>
  <c r="AA137" i="8" s="1"/>
  <c r="C138" i="8" s="1"/>
  <c r="B317" i="7"/>
  <c r="A319" i="7" l="1"/>
  <c r="X318" i="7"/>
  <c r="Q157" i="9"/>
  <c r="R157" i="9" s="1"/>
  <c r="U157" i="9" s="1"/>
  <c r="Y157" i="9"/>
  <c r="X157" i="9"/>
  <c r="B319" i="9"/>
  <c r="A320" i="9"/>
  <c r="AB137" i="8"/>
  <c r="E138" i="8"/>
  <c r="F138" i="8" s="1"/>
  <c r="A322" i="8"/>
  <c r="B321" i="8"/>
  <c r="E321" i="8" s="1"/>
  <c r="F321" i="8" s="1"/>
  <c r="B318" i="7"/>
  <c r="A320" i="7" l="1"/>
  <c r="X319" i="7"/>
  <c r="Z157" i="9"/>
  <c r="A321" i="9"/>
  <c r="B320" i="9"/>
  <c r="A323" i="8"/>
  <c r="B322" i="8"/>
  <c r="E322" i="8" s="1"/>
  <c r="F322" i="8" s="1"/>
  <c r="Q321" i="8"/>
  <c r="R321" i="8" s="1"/>
  <c r="Y321" i="8"/>
  <c r="X321" i="8"/>
  <c r="U321" i="8"/>
  <c r="Q138" i="8"/>
  <c r="R138" i="8" s="1"/>
  <c r="U138" i="8" s="1"/>
  <c r="Y138" i="8"/>
  <c r="X138" i="8"/>
  <c r="B319" i="7"/>
  <c r="A321" i="7" l="1"/>
  <c r="X320" i="7"/>
  <c r="A322" i="9"/>
  <c r="B321" i="9"/>
  <c r="C321" i="9" s="1"/>
  <c r="E321" i="9" s="1"/>
  <c r="F321" i="9" s="1"/>
  <c r="AB157" i="9"/>
  <c r="AA157" i="9"/>
  <c r="C158" i="9" s="1"/>
  <c r="E158" i="9" s="1"/>
  <c r="F158" i="9" s="1"/>
  <c r="Z138" i="8"/>
  <c r="AA138" i="8" s="1"/>
  <c r="C141" i="8" s="1"/>
  <c r="Y322" i="8"/>
  <c r="X322" i="8"/>
  <c r="Q322" i="8"/>
  <c r="R322" i="8" s="1"/>
  <c r="U322" i="8"/>
  <c r="A324" i="8"/>
  <c r="B323" i="8"/>
  <c r="B320" i="7"/>
  <c r="A322" i="7" l="1"/>
  <c r="X321" i="7"/>
  <c r="Y158" i="9"/>
  <c r="X158" i="9"/>
  <c r="Q158" i="9"/>
  <c r="R158" i="9" s="1"/>
  <c r="U158" i="9" s="1"/>
  <c r="Y321" i="9"/>
  <c r="X321" i="9"/>
  <c r="Q321" i="9"/>
  <c r="R321" i="9" s="1"/>
  <c r="U321" i="9"/>
  <c r="A323" i="9"/>
  <c r="B322" i="9"/>
  <c r="C322" i="9" s="1"/>
  <c r="E322" i="9" s="1"/>
  <c r="F322" i="9" s="1"/>
  <c r="AB138" i="8"/>
  <c r="Z139" i="8"/>
  <c r="A325" i="8"/>
  <c r="B324" i="8"/>
  <c r="B321" i="7"/>
  <c r="A323" i="7" l="1"/>
  <c r="X322" i="7"/>
  <c r="Q322" i="9"/>
  <c r="R322" i="9" s="1"/>
  <c r="X322" i="9"/>
  <c r="Y322" i="9"/>
  <c r="U322" i="9"/>
  <c r="A324" i="9"/>
  <c r="B323" i="9"/>
  <c r="Z158" i="9"/>
  <c r="AB139" i="8"/>
  <c r="Z140" i="8"/>
  <c r="A326" i="8"/>
  <c r="B325" i="8"/>
  <c r="B322" i="7"/>
  <c r="A324" i="7" l="1"/>
  <c r="X323" i="7"/>
  <c r="B324" i="9"/>
  <c r="A325" i="9"/>
  <c r="AA158" i="9"/>
  <c r="C159" i="9" s="1"/>
  <c r="E159" i="9" s="1"/>
  <c r="F159" i="9" s="1"/>
  <c r="AB158" i="9"/>
  <c r="E141" i="8"/>
  <c r="AB140" i="8"/>
  <c r="B326" i="8"/>
  <c r="A327" i="8"/>
  <c r="B323" i="7"/>
  <c r="X141" i="8" l="1"/>
  <c r="F141" i="8"/>
  <c r="A325" i="7"/>
  <c r="X324" i="7"/>
  <c r="Q159" i="9"/>
  <c r="R159" i="9" s="1"/>
  <c r="U159" i="9" s="1"/>
  <c r="Y159" i="9"/>
  <c r="X159" i="9"/>
  <c r="B325" i="9"/>
  <c r="A326" i="9"/>
  <c r="Y141" i="8"/>
  <c r="Q141" i="8"/>
  <c r="R141" i="8" s="1"/>
  <c r="U141" i="8" s="1"/>
  <c r="A328" i="8"/>
  <c r="B327" i="8"/>
  <c r="B324" i="7"/>
  <c r="A326" i="7" l="1"/>
  <c r="X325" i="7"/>
  <c r="Z159" i="9"/>
  <c r="B326" i="9"/>
  <c r="A327" i="9"/>
  <c r="Z141" i="8"/>
  <c r="AA141" i="8" s="1"/>
  <c r="C142" i="8" s="1"/>
  <c r="B328" i="8"/>
  <c r="E328" i="8" s="1"/>
  <c r="F328" i="8" s="1"/>
  <c r="A329" i="8"/>
  <c r="B325" i="7"/>
  <c r="A327" i="7" l="1"/>
  <c r="X326" i="7"/>
  <c r="B327" i="9"/>
  <c r="A328" i="9"/>
  <c r="AB159" i="9"/>
  <c r="AA159" i="9"/>
  <c r="Z160" i="9"/>
  <c r="AB141" i="8"/>
  <c r="E142" i="8"/>
  <c r="A330" i="8"/>
  <c r="B329" i="8"/>
  <c r="E329" i="8" s="1"/>
  <c r="F329" i="8" s="1"/>
  <c r="Q328" i="8"/>
  <c r="R328" i="8" s="1"/>
  <c r="Y328" i="8"/>
  <c r="X328" i="8"/>
  <c r="U328" i="8"/>
  <c r="B326" i="7"/>
  <c r="Q142" i="8" l="1"/>
  <c r="R142" i="8" s="1"/>
  <c r="U142" i="8" s="1"/>
  <c r="F142" i="8"/>
  <c r="A328" i="7"/>
  <c r="X327" i="7"/>
  <c r="B328" i="9"/>
  <c r="C328" i="9" s="1"/>
  <c r="E328" i="9" s="1"/>
  <c r="F328" i="9" s="1"/>
  <c r="A329" i="9"/>
  <c r="AA160" i="9"/>
  <c r="AB160" i="9"/>
  <c r="Z161" i="9"/>
  <c r="Y142" i="8"/>
  <c r="Z142" i="8" s="1"/>
  <c r="AA142" i="8" s="1"/>
  <c r="C143" i="8" s="1"/>
  <c r="X142" i="8"/>
  <c r="X329" i="8"/>
  <c r="Q329" i="8"/>
  <c r="R329" i="8" s="1"/>
  <c r="Y329" i="8"/>
  <c r="U329" i="8"/>
  <c r="B330" i="8"/>
  <c r="A331" i="8"/>
  <c r="B327" i="7"/>
  <c r="A329" i="7" l="1"/>
  <c r="X328" i="7"/>
  <c r="AB161" i="9"/>
  <c r="AA161" i="9"/>
  <c r="C162" i="9" s="1"/>
  <c r="E162" i="9" s="1"/>
  <c r="F162" i="9" s="1"/>
  <c r="B329" i="9"/>
  <c r="C329" i="9" s="1"/>
  <c r="E329" i="9" s="1"/>
  <c r="F329" i="9" s="1"/>
  <c r="A330" i="9"/>
  <c r="U328" i="9"/>
  <c r="Q328" i="9"/>
  <c r="R328" i="9" s="1"/>
  <c r="X328" i="9"/>
  <c r="Y328" i="9"/>
  <c r="E143" i="8"/>
  <c r="F143" i="8" s="1"/>
  <c r="AB142" i="8"/>
  <c r="A332" i="8"/>
  <c r="B331" i="8"/>
  <c r="B328" i="7"/>
  <c r="A330" i="7" l="1"/>
  <c r="X329" i="7"/>
  <c r="B330" i="9"/>
  <c r="A331" i="9"/>
  <c r="Y162" i="9"/>
  <c r="X162" i="9"/>
  <c r="Q162" i="9"/>
  <c r="R162" i="9" s="1"/>
  <c r="U162" i="9" s="1"/>
  <c r="X329" i="9"/>
  <c r="U329" i="9"/>
  <c r="Y329" i="9"/>
  <c r="Q329" i="9"/>
  <c r="R329" i="9" s="1"/>
  <c r="Y143" i="8"/>
  <c r="X143" i="8"/>
  <c r="Q143" i="8"/>
  <c r="R143" i="8" s="1"/>
  <c r="U143" i="8" s="1"/>
  <c r="A333" i="8"/>
  <c r="B332" i="8"/>
  <c r="B329" i="7"/>
  <c r="A331" i="7" l="1"/>
  <c r="X330" i="7"/>
  <c r="Z162" i="9"/>
  <c r="B331" i="9"/>
  <c r="A332" i="9"/>
  <c r="Z143" i="8"/>
  <c r="A334" i="8"/>
  <c r="B333" i="8"/>
  <c r="B330" i="7"/>
  <c r="AB143" i="8" l="1"/>
  <c r="AA143" i="8"/>
  <c r="C144" i="8" s="1"/>
  <c r="E144" i="8" s="1"/>
  <c r="A332" i="7"/>
  <c r="X331" i="7"/>
  <c r="B332" i="9"/>
  <c r="A333" i="9"/>
  <c r="AA162" i="9"/>
  <c r="C163" i="9" s="1"/>
  <c r="E163" i="9" s="1"/>
  <c r="F163" i="9" s="1"/>
  <c r="AB162" i="9"/>
  <c r="A335" i="8"/>
  <c r="B334" i="8"/>
  <c r="B331" i="7"/>
  <c r="X144" i="8" l="1"/>
  <c r="F144" i="8"/>
  <c r="A333" i="7"/>
  <c r="X332" i="7"/>
  <c r="B333" i="9"/>
  <c r="A334" i="9"/>
  <c r="Q163" i="9"/>
  <c r="R163" i="9" s="1"/>
  <c r="U163" i="9" s="1"/>
  <c r="Y163" i="9"/>
  <c r="X163" i="9"/>
  <c r="Y144" i="8"/>
  <c r="Q144" i="8"/>
  <c r="R144" i="8" s="1"/>
  <c r="U144" i="8" s="1"/>
  <c r="A336" i="8"/>
  <c r="B335" i="8"/>
  <c r="E335" i="8" s="1"/>
  <c r="F335" i="8" s="1"/>
  <c r="B332" i="7"/>
  <c r="A334" i="7" l="1"/>
  <c r="X333" i="7"/>
  <c r="Z163" i="9"/>
  <c r="B334" i="9"/>
  <c r="A335" i="9"/>
  <c r="Z144" i="8"/>
  <c r="A337" i="8"/>
  <c r="B336" i="8"/>
  <c r="E336" i="8" s="1"/>
  <c r="F336" i="8" s="1"/>
  <c r="X335" i="8"/>
  <c r="Q335" i="8"/>
  <c r="R335" i="8" s="1"/>
  <c r="U335" i="8"/>
  <c r="Y335" i="8"/>
  <c r="B333" i="7"/>
  <c r="AA144" i="8" l="1"/>
  <c r="C145" i="8" s="1"/>
  <c r="E145" i="8" s="1"/>
  <c r="A335" i="7"/>
  <c r="X334" i="7"/>
  <c r="AB144" i="8"/>
  <c r="B335" i="9"/>
  <c r="C335" i="9" s="1"/>
  <c r="E335" i="9" s="1"/>
  <c r="F335" i="9" s="1"/>
  <c r="A336" i="9"/>
  <c r="AB163" i="9"/>
  <c r="AA163" i="9"/>
  <c r="C164" i="9" s="1"/>
  <c r="E164" i="9" s="1"/>
  <c r="F164" i="9" s="1"/>
  <c r="Q336" i="8"/>
  <c r="R336" i="8" s="1"/>
  <c r="Y336" i="8"/>
  <c r="X336" i="8"/>
  <c r="U336" i="8"/>
  <c r="A338" i="8"/>
  <c r="B337" i="8"/>
  <c r="B334" i="7"/>
  <c r="F145" i="8" l="1"/>
  <c r="X145" i="8"/>
  <c r="Q145" i="8"/>
  <c r="R145" i="8" s="1"/>
  <c r="U145" i="8" s="1"/>
  <c r="Y145" i="8"/>
  <c r="A336" i="7"/>
  <c r="X335" i="7"/>
  <c r="Y164" i="9"/>
  <c r="X164" i="9"/>
  <c r="Q164" i="9"/>
  <c r="R164" i="9" s="1"/>
  <c r="U164" i="9" s="1"/>
  <c r="B336" i="9"/>
  <c r="C336" i="9" s="1"/>
  <c r="E336" i="9" s="1"/>
  <c r="F336" i="9" s="1"/>
  <c r="A337" i="9"/>
  <c r="X335" i="9"/>
  <c r="U335" i="9"/>
  <c r="Y335" i="9"/>
  <c r="Q335" i="9"/>
  <c r="R335" i="9" s="1"/>
  <c r="Z145" i="8"/>
  <c r="AA145" i="8" s="1"/>
  <c r="C148" i="8" s="1"/>
  <c r="B338" i="8"/>
  <c r="A339" i="8"/>
  <c r="B335" i="7"/>
  <c r="A337" i="7" l="1"/>
  <c r="X336" i="7"/>
  <c r="U336" i="9"/>
  <c r="Q336" i="9"/>
  <c r="R336" i="9" s="1"/>
  <c r="Y336" i="9"/>
  <c r="X336" i="9"/>
  <c r="B337" i="9"/>
  <c r="A338" i="9"/>
  <c r="Z164" i="9"/>
  <c r="AB145" i="8"/>
  <c r="A340" i="8"/>
  <c r="B339" i="8"/>
  <c r="Z146" i="8"/>
  <c r="B336" i="7"/>
  <c r="A338" i="7" l="1"/>
  <c r="X337" i="7"/>
  <c r="AA164" i="9"/>
  <c r="C165" i="9" s="1"/>
  <c r="E165" i="9" s="1"/>
  <c r="F165" i="9" s="1"/>
  <c r="AB164" i="9"/>
  <c r="B338" i="9"/>
  <c r="A339" i="9"/>
  <c r="AB146" i="8"/>
  <c r="Z147" i="8"/>
  <c r="B340" i="8"/>
  <c r="A341" i="8"/>
  <c r="B337" i="7"/>
  <c r="A339" i="7" l="1"/>
  <c r="X338" i="7"/>
  <c r="B339" i="9"/>
  <c r="A340" i="9"/>
  <c r="Q165" i="9"/>
  <c r="R165" i="9" s="1"/>
  <c r="U165" i="9" s="1"/>
  <c r="Y165" i="9"/>
  <c r="X165" i="9"/>
  <c r="AB147" i="8"/>
  <c r="E148" i="8"/>
  <c r="F148" i="8" s="1"/>
  <c r="A342" i="8"/>
  <c r="B341" i="8"/>
  <c r="B338" i="7"/>
  <c r="A340" i="7" l="1"/>
  <c r="X339" i="7"/>
  <c r="Z165" i="9"/>
  <c r="A341" i="9"/>
  <c r="B340" i="9"/>
  <c r="A343" i="8"/>
  <c r="B342" i="8"/>
  <c r="E342" i="8" s="1"/>
  <c r="F342" i="8" s="1"/>
  <c r="Q148" i="8"/>
  <c r="R148" i="8" s="1"/>
  <c r="U148" i="8" s="1"/>
  <c r="Y148" i="8"/>
  <c r="X148" i="8"/>
  <c r="B339" i="7"/>
  <c r="A341" i="7" l="1"/>
  <c r="X340" i="7"/>
  <c r="A342" i="9"/>
  <c r="B341" i="9"/>
  <c r="AB165" i="9"/>
  <c r="AA165" i="9"/>
  <c r="C166" i="9" s="1"/>
  <c r="E166" i="9" s="1"/>
  <c r="F166" i="9" s="1"/>
  <c r="Y342" i="8"/>
  <c r="U342" i="8"/>
  <c r="Q342" i="8"/>
  <c r="R342" i="8" s="1"/>
  <c r="X342" i="8"/>
  <c r="Z148" i="8"/>
  <c r="AA148" i="8" s="1"/>
  <c r="C149" i="8" s="1"/>
  <c r="A344" i="8"/>
  <c r="B343" i="8"/>
  <c r="E343" i="8" s="1"/>
  <c r="F343" i="8" s="1"/>
  <c r="B340" i="7"/>
  <c r="A342" i="7" l="1"/>
  <c r="X341" i="7"/>
  <c r="Y166" i="9"/>
  <c r="X166" i="9"/>
  <c r="Q166" i="9"/>
  <c r="R166" i="9" s="1"/>
  <c r="U166" i="9" s="1"/>
  <c r="B342" i="9"/>
  <c r="C342" i="9" s="1"/>
  <c r="E342" i="9" s="1"/>
  <c r="F342" i="9" s="1"/>
  <c r="A343" i="9"/>
  <c r="AB148" i="8"/>
  <c r="E149" i="8"/>
  <c r="F149" i="8" s="1"/>
  <c r="Y343" i="8"/>
  <c r="U343" i="8"/>
  <c r="X343" i="8"/>
  <c r="Q343" i="8"/>
  <c r="R343" i="8" s="1"/>
  <c r="A345" i="8"/>
  <c r="B344" i="8"/>
  <c r="B341" i="7"/>
  <c r="A343" i="7" l="1"/>
  <c r="X342" i="7"/>
  <c r="Y342" i="9"/>
  <c r="X342" i="9"/>
  <c r="Q342" i="9"/>
  <c r="R342" i="9" s="1"/>
  <c r="U342" i="9"/>
  <c r="A344" i="9"/>
  <c r="B343" i="9"/>
  <c r="C343" i="9" s="1"/>
  <c r="E343" i="9" s="1"/>
  <c r="F343" i="9" s="1"/>
  <c r="Z166" i="9"/>
  <c r="A346" i="8"/>
  <c r="B345" i="8"/>
  <c r="X149" i="8"/>
  <c r="Y149" i="8"/>
  <c r="Q149" i="8"/>
  <c r="R149" i="8" s="1"/>
  <c r="U149" i="8" s="1"/>
  <c r="B342" i="7"/>
  <c r="A344" i="7" l="1"/>
  <c r="X343" i="7"/>
  <c r="B344" i="9"/>
  <c r="A345" i="9"/>
  <c r="Q343" i="9"/>
  <c r="R343" i="9" s="1"/>
  <c r="Y343" i="9"/>
  <c r="U343" i="9"/>
  <c r="X343" i="9"/>
  <c r="AA166" i="9"/>
  <c r="AB166" i="9"/>
  <c r="Z167" i="9"/>
  <c r="Z149" i="8"/>
  <c r="AA149" i="8" s="1"/>
  <c r="C150" i="8" s="1"/>
  <c r="A347" i="8"/>
  <c r="B346" i="8"/>
  <c r="B343" i="7"/>
  <c r="A345" i="7" l="1"/>
  <c r="X344" i="7"/>
  <c r="AB167" i="9"/>
  <c r="AA167" i="9"/>
  <c r="Z168" i="9"/>
  <c r="A346" i="9"/>
  <c r="B345" i="9"/>
  <c r="E150" i="8"/>
  <c r="F150" i="8" s="1"/>
  <c r="AB149" i="8"/>
  <c r="A348" i="8"/>
  <c r="B347" i="8"/>
  <c r="B344" i="7"/>
  <c r="A346" i="7" l="1"/>
  <c r="X345" i="7"/>
  <c r="A347" i="9"/>
  <c r="B346" i="9"/>
  <c r="AA168" i="9"/>
  <c r="C169" i="9" s="1"/>
  <c r="E169" i="9" s="1"/>
  <c r="F169" i="9" s="1"/>
  <c r="AB168" i="9"/>
  <c r="X150" i="8"/>
  <c r="Y150" i="8"/>
  <c r="Q150" i="8"/>
  <c r="R150" i="8" s="1"/>
  <c r="U150" i="8" s="1"/>
  <c r="A349" i="8"/>
  <c r="B348" i="8"/>
  <c r="B345" i="7"/>
  <c r="A347" i="7" l="1"/>
  <c r="X346" i="7"/>
  <c r="Q169" i="9"/>
  <c r="R169" i="9" s="1"/>
  <c r="U169" i="9" s="1"/>
  <c r="Y169" i="9"/>
  <c r="X169" i="9"/>
  <c r="A348" i="9"/>
  <c r="B347" i="9"/>
  <c r="Z150" i="8"/>
  <c r="AA150" i="8" s="1"/>
  <c r="C151" i="8" s="1"/>
  <c r="A350" i="8"/>
  <c r="B349" i="8"/>
  <c r="E349" i="8" s="1"/>
  <c r="F349" i="8" s="1"/>
  <c r="B346" i="7"/>
  <c r="A348" i="7" l="1"/>
  <c r="X347" i="7"/>
  <c r="B348" i="9"/>
  <c r="A349" i="9"/>
  <c r="Z169" i="9"/>
  <c r="AB150" i="8"/>
  <c r="E151" i="8"/>
  <c r="Y349" i="8"/>
  <c r="X349" i="8"/>
  <c r="Q349" i="8"/>
  <c r="R349" i="8" s="1"/>
  <c r="U349" i="8"/>
  <c r="A351" i="8"/>
  <c r="B350" i="8"/>
  <c r="E350" i="8" s="1"/>
  <c r="F350" i="8" s="1"/>
  <c r="B347" i="7"/>
  <c r="X151" i="8" l="1"/>
  <c r="F151" i="8"/>
  <c r="A349" i="7"/>
  <c r="X348" i="7"/>
  <c r="AB169" i="9"/>
  <c r="AA169" i="9"/>
  <c r="C170" i="9" s="1"/>
  <c r="E170" i="9" s="1"/>
  <c r="F170" i="9" s="1"/>
  <c r="A350" i="9"/>
  <c r="B349" i="9"/>
  <c r="C349" i="9" s="1"/>
  <c r="E349" i="9" s="1"/>
  <c r="F349" i="9" s="1"/>
  <c r="Q151" i="8"/>
  <c r="R151" i="8" s="1"/>
  <c r="U151" i="8" s="1"/>
  <c r="Y151" i="8"/>
  <c r="Y350" i="8"/>
  <c r="U350" i="8"/>
  <c r="Q350" i="8"/>
  <c r="R350" i="8" s="1"/>
  <c r="X350" i="8"/>
  <c r="A352" i="8"/>
  <c r="B351" i="8"/>
  <c r="B348" i="7"/>
  <c r="A350" i="7" l="1"/>
  <c r="X349" i="7"/>
  <c r="U349" i="9"/>
  <c r="Q349" i="9"/>
  <c r="R349" i="9" s="1"/>
  <c r="Y349" i="9"/>
  <c r="X349" i="9"/>
  <c r="B350" i="9"/>
  <c r="C350" i="9" s="1"/>
  <c r="E350" i="9" s="1"/>
  <c r="F350" i="9" s="1"/>
  <c r="A351" i="9"/>
  <c r="Y170" i="9"/>
  <c r="X170" i="9"/>
  <c r="Q170" i="9"/>
  <c r="R170" i="9" s="1"/>
  <c r="U170" i="9" s="1"/>
  <c r="Z151" i="8"/>
  <c r="A353" i="8"/>
  <c r="B352" i="8"/>
  <c r="B349" i="7"/>
  <c r="AB151" i="8" l="1"/>
  <c r="AA151" i="8"/>
  <c r="C152" i="8" s="1"/>
  <c r="E152" i="8" s="1"/>
  <c r="A351" i="7"/>
  <c r="X350" i="7"/>
  <c r="Y350" i="9"/>
  <c r="X350" i="9"/>
  <c r="U350" i="9"/>
  <c r="Q350" i="9"/>
  <c r="R350" i="9" s="1"/>
  <c r="A352" i="9"/>
  <c r="B351" i="9"/>
  <c r="Z170" i="9"/>
  <c r="A354" i="8"/>
  <c r="B353" i="8"/>
  <c r="B350" i="7"/>
  <c r="Q152" i="8" l="1"/>
  <c r="R152" i="8" s="1"/>
  <c r="U152" i="8" s="1"/>
  <c r="F152" i="8"/>
  <c r="A352" i="7"/>
  <c r="X351" i="7"/>
  <c r="B352" i="9"/>
  <c r="A353" i="9"/>
  <c r="AB170" i="9"/>
  <c r="AA170" i="9"/>
  <c r="C171" i="9" s="1"/>
  <c r="E171" i="9" s="1"/>
  <c r="F171" i="9" s="1"/>
  <c r="X152" i="8"/>
  <c r="Y152" i="8"/>
  <c r="Z152" i="8" s="1"/>
  <c r="AA152" i="8" s="1"/>
  <c r="C155" i="8" s="1"/>
  <c r="A355" i="8"/>
  <c r="B354" i="8"/>
  <c r="B351" i="7"/>
  <c r="A353" i="7" l="1"/>
  <c r="X352" i="7"/>
  <c r="Q171" i="9"/>
  <c r="R171" i="9" s="1"/>
  <c r="U171" i="9" s="1"/>
  <c r="Y171" i="9"/>
  <c r="X171" i="9"/>
  <c r="A354" i="9"/>
  <c r="B353" i="9"/>
  <c r="AB152" i="8"/>
  <c r="Z153" i="8"/>
  <c r="A356" i="8"/>
  <c r="B355" i="8"/>
  <c r="B352" i="7"/>
  <c r="A354" i="7" l="1"/>
  <c r="X353" i="7"/>
  <c r="Z171" i="9"/>
  <c r="AB171" i="9" s="1"/>
  <c r="A355" i="9"/>
  <c r="B354" i="9"/>
  <c r="AB153" i="8"/>
  <c r="A357" i="8"/>
  <c r="B356" i="8"/>
  <c r="E356" i="8" s="1"/>
  <c r="F356" i="8" s="1"/>
  <c r="Z154" i="8"/>
  <c r="B353" i="7"/>
  <c r="A355" i="7" l="1"/>
  <c r="X354" i="7"/>
  <c r="AA171" i="9"/>
  <c r="C172" i="9" s="1"/>
  <c r="E172" i="9" s="1"/>
  <c r="F172" i="9" s="1"/>
  <c r="A356" i="9"/>
  <c r="B355" i="9"/>
  <c r="AB154" i="8"/>
  <c r="E155" i="8"/>
  <c r="F155" i="8" s="1"/>
  <c r="X356" i="8"/>
  <c r="Q356" i="8"/>
  <c r="R356" i="8" s="1"/>
  <c r="Y356" i="8"/>
  <c r="U356" i="8"/>
  <c r="A358" i="8"/>
  <c r="B357" i="8"/>
  <c r="E357" i="8" s="1"/>
  <c r="F357" i="8" s="1"/>
  <c r="B354" i="7"/>
  <c r="A356" i="7" l="1"/>
  <c r="X355" i="7"/>
  <c r="Y172" i="9"/>
  <c r="Q172" i="9"/>
  <c r="R172" i="9" s="1"/>
  <c r="U172" i="9" s="1"/>
  <c r="X172" i="9"/>
  <c r="A357" i="9"/>
  <c r="B356" i="9"/>
  <c r="C356" i="9" s="1"/>
  <c r="E356" i="9" s="1"/>
  <c r="F356" i="9" s="1"/>
  <c r="Q357" i="8"/>
  <c r="R357" i="8" s="1"/>
  <c r="X357" i="8"/>
  <c r="Y357" i="8"/>
  <c r="U357" i="8"/>
  <c r="A359" i="8"/>
  <c r="B358" i="8"/>
  <c r="X155" i="8"/>
  <c r="Y155" i="8"/>
  <c r="Q155" i="8"/>
  <c r="R155" i="8" s="1"/>
  <c r="U155" i="8" s="1"/>
  <c r="B355" i="7"/>
  <c r="A357" i="7" l="1"/>
  <c r="X356" i="7"/>
  <c r="Z172" i="9"/>
  <c r="AB172" i="9" s="1"/>
  <c r="Y356" i="9"/>
  <c r="X356" i="9"/>
  <c r="U356" i="9"/>
  <c r="Q356" i="9"/>
  <c r="R356" i="9" s="1"/>
  <c r="A358" i="9"/>
  <c r="B357" i="9"/>
  <c r="C357" i="9" s="1"/>
  <c r="E357" i="9" s="1"/>
  <c r="F357" i="9" s="1"/>
  <c r="A360" i="8"/>
  <c r="B359" i="8"/>
  <c r="Z155" i="8"/>
  <c r="AA155" i="8" s="1"/>
  <c r="C156" i="8" s="1"/>
  <c r="B356" i="7"/>
  <c r="A358" i="7" l="1"/>
  <c r="X357" i="7"/>
  <c r="AA172" i="9"/>
  <c r="C173" i="9" s="1"/>
  <c r="E173" i="9" s="1"/>
  <c r="F173" i="9" s="1"/>
  <c r="Q357" i="9"/>
  <c r="R357" i="9" s="1"/>
  <c r="Y357" i="9"/>
  <c r="U357" i="9"/>
  <c r="X357" i="9"/>
  <c r="A359" i="9"/>
  <c r="B358" i="9"/>
  <c r="AB155" i="8"/>
  <c r="E156" i="8"/>
  <c r="F156" i="8" s="1"/>
  <c r="B360" i="8"/>
  <c r="A361" i="8"/>
  <c r="B357" i="7"/>
  <c r="A359" i="7" l="1"/>
  <c r="X358" i="7"/>
  <c r="Q173" i="9"/>
  <c r="R173" i="9" s="1"/>
  <c r="U173" i="9" s="1"/>
  <c r="X173" i="9"/>
  <c r="Y173" i="9"/>
  <c r="A360" i="9"/>
  <c r="B359" i="9"/>
  <c r="A362" i="8"/>
  <c r="B361" i="8"/>
  <c r="Q156" i="8"/>
  <c r="R156" i="8" s="1"/>
  <c r="U156" i="8" s="1"/>
  <c r="Y156" i="8"/>
  <c r="X156" i="8"/>
  <c r="B358" i="7"/>
  <c r="A360" i="7" l="1"/>
  <c r="X359" i="7"/>
  <c r="Z173" i="9"/>
  <c r="AB173" i="9" s="1"/>
  <c r="A361" i="9"/>
  <c r="B360" i="9"/>
  <c r="Z156" i="8"/>
  <c r="AA156" i="8" s="1"/>
  <c r="C157" i="8" s="1"/>
  <c r="A363" i="8"/>
  <c r="B362" i="8"/>
  <c r="B359" i="7"/>
  <c r="A361" i="7" l="1"/>
  <c r="X360" i="7"/>
  <c r="Z174" i="9"/>
  <c r="AB174" i="9" s="1"/>
  <c r="AA173" i="9"/>
  <c r="A362" i="9"/>
  <c r="B361" i="9"/>
  <c r="E157" i="8"/>
  <c r="AB156" i="8"/>
  <c r="A364" i="8"/>
  <c r="B363" i="8"/>
  <c r="E363" i="8" s="1"/>
  <c r="F363" i="8" s="1"/>
  <c r="B360" i="7"/>
  <c r="X157" i="8" l="1"/>
  <c r="F157" i="8"/>
  <c r="A362" i="7"/>
  <c r="X361" i="7"/>
  <c r="Z175" i="9"/>
  <c r="AB175" i="9" s="1"/>
  <c r="AA174" i="9"/>
  <c r="A363" i="9"/>
  <c r="B362" i="9"/>
  <c r="Q157" i="8"/>
  <c r="R157" i="8" s="1"/>
  <c r="U157" i="8" s="1"/>
  <c r="Y157" i="8"/>
  <c r="Q363" i="8"/>
  <c r="R363" i="8" s="1"/>
  <c r="X363" i="8"/>
  <c r="Y363" i="8"/>
  <c r="U363" i="8"/>
  <c r="A365" i="8"/>
  <c r="B364" i="8"/>
  <c r="E364" i="8" s="1"/>
  <c r="F364" i="8" s="1"/>
  <c r="B361" i="7"/>
  <c r="A363" i="7" l="1"/>
  <c r="X362" i="7"/>
  <c r="AA175" i="9"/>
  <c r="C176" i="9" s="1"/>
  <c r="E176" i="9" s="1"/>
  <c r="F176" i="9" s="1"/>
  <c r="A364" i="9"/>
  <c r="B363" i="9"/>
  <c r="C363" i="9" s="1"/>
  <c r="E363" i="9" s="1"/>
  <c r="F363" i="9" s="1"/>
  <c r="Z157" i="8"/>
  <c r="A366" i="8"/>
  <c r="B365" i="8"/>
  <c r="X364" i="8"/>
  <c r="Q364" i="8"/>
  <c r="R364" i="8" s="1"/>
  <c r="U364" i="8"/>
  <c r="Y364" i="8"/>
  <c r="B362" i="7"/>
  <c r="AB157" i="8" l="1"/>
  <c r="AA157" i="8"/>
  <c r="C158" i="8" s="1"/>
  <c r="E158" i="8" s="1"/>
  <c r="A364" i="7"/>
  <c r="X363" i="7"/>
  <c r="Q176" i="9"/>
  <c r="R176" i="9" s="1"/>
  <c r="U176" i="9" s="1"/>
  <c r="X176" i="9"/>
  <c r="Y176" i="9"/>
  <c r="Q363" i="9"/>
  <c r="R363" i="9" s="1"/>
  <c r="Y363" i="9"/>
  <c r="X363" i="9"/>
  <c r="U363" i="9"/>
  <c r="A365" i="9"/>
  <c r="B364" i="9"/>
  <c r="C364" i="9" s="1"/>
  <c r="E364" i="9" s="1"/>
  <c r="F364" i="9" s="1"/>
  <c r="A367" i="8"/>
  <c r="B366" i="8"/>
  <c r="B363" i="7"/>
  <c r="X158" i="8" l="1"/>
  <c r="F158" i="8"/>
  <c r="A365" i="7"/>
  <c r="X364" i="7"/>
  <c r="Z176" i="9"/>
  <c r="AA176" i="9" s="1"/>
  <c r="C177" i="9" s="1"/>
  <c r="E177" i="9" s="1"/>
  <c r="F177" i="9" s="1"/>
  <c r="A366" i="9"/>
  <c r="B365" i="9"/>
  <c r="Y364" i="9"/>
  <c r="X364" i="9"/>
  <c r="Q364" i="9"/>
  <c r="R364" i="9" s="1"/>
  <c r="U364" i="9"/>
  <c r="Y158" i="8"/>
  <c r="Q158" i="8"/>
  <c r="R158" i="8" s="1"/>
  <c r="U158" i="8" s="1"/>
  <c r="A368" i="8"/>
  <c r="B367" i="8"/>
  <c r="B364" i="7"/>
  <c r="A366" i="7" l="1"/>
  <c r="X365" i="7"/>
  <c r="AB176" i="9"/>
  <c r="Y177" i="9"/>
  <c r="X177" i="9"/>
  <c r="Q177" i="9"/>
  <c r="R177" i="9" s="1"/>
  <c r="U177" i="9" s="1"/>
  <c r="A367" i="9"/>
  <c r="B366" i="9"/>
  <c r="Z158" i="8"/>
  <c r="B368" i="8"/>
  <c r="A369" i="8"/>
  <c r="B365" i="7"/>
  <c r="AB158" i="8" l="1"/>
  <c r="AA158" i="8"/>
  <c r="A367" i="7"/>
  <c r="X366" i="7"/>
  <c r="A368" i="9"/>
  <c r="B367" i="9"/>
  <c r="Z177" i="9"/>
  <c r="A370" i="8"/>
  <c r="B369" i="8"/>
  <c r="B366" i="7"/>
  <c r="C159" i="8" l="1"/>
  <c r="E159" i="8" s="1"/>
  <c r="A368" i="7"/>
  <c r="X367" i="7"/>
  <c r="AA177" i="9"/>
  <c r="C178" i="9" s="1"/>
  <c r="E178" i="9" s="1"/>
  <c r="F178" i="9" s="1"/>
  <c r="AB177" i="9"/>
  <c r="A369" i="9"/>
  <c r="B368" i="9"/>
  <c r="A371" i="8"/>
  <c r="B370" i="8"/>
  <c r="E370" i="8" s="1"/>
  <c r="F370" i="8" s="1"/>
  <c r="B367" i="7"/>
  <c r="Y159" i="8" l="1"/>
  <c r="X159" i="8"/>
  <c r="Q159" i="8"/>
  <c r="R159" i="8" s="1"/>
  <c r="U159" i="8" s="1"/>
  <c r="F159" i="8"/>
  <c r="A369" i="7"/>
  <c r="X368" i="7"/>
  <c r="A370" i="9"/>
  <c r="B369" i="9"/>
  <c r="Y178" i="9"/>
  <c r="X178" i="9"/>
  <c r="Q178" i="9"/>
  <c r="R178" i="9" s="1"/>
  <c r="U178" i="9" s="1"/>
  <c r="B371" i="8"/>
  <c r="E371" i="8" s="1"/>
  <c r="F371" i="8" s="1"/>
  <c r="A372" i="8"/>
  <c r="X370" i="8"/>
  <c r="U370" i="8"/>
  <c r="Q370" i="8"/>
  <c r="R370" i="8" s="1"/>
  <c r="Y370" i="8"/>
  <c r="B368" i="7"/>
  <c r="Z159" i="8" l="1"/>
  <c r="A370" i="7"/>
  <c r="X369" i="7"/>
  <c r="Z178" i="9"/>
  <c r="A371" i="9"/>
  <c r="B370" i="9"/>
  <c r="C370" i="9" s="1"/>
  <c r="E370" i="9" s="1"/>
  <c r="F370" i="9" s="1"/>
  <c r="Q371" i="8"/>
  <c r="R371" i="8" s="1"/>
  <c r="X371" i="8"/>
  <c r="U371" i="8"/>
  <c r="Y371" i="8"/>
  <c r="B372" i="8"/>
  <c r="A373" i="8"/>
  <c r="B369" i="7"/>
  <c r="AA159" i="8" l="1"/>
  <c r="C162" i="8" s="1"/>
  <c r="E162" i="8" s="1"/>
  <c r="AB159" i="8"/>
  <c r="Z160" i="8"/>
  <c r="A371" i="7"/>
  <c r="X370" i="7"/>
  <c r="Y370" i="9"/>
  <c r="X370" i="9"/>
  <c r="U370" i="9"/>
  <c r="Q370" i="9"/>
  <c r="R370" i="9" s="1"/>
  <c r="A372" i="9"/>
  <c r="B371" i="9"/>
  <c r="C371" i="9" s="1"/>
  <c r="E371" i="9" s="1"/>
  <c r="F371" i="9" s="1"/>
  <c r="AB178" i="9"/>
  <c r="AA178" i="9"/>
  <c r="C179" i="9" s="1"/>
  <c r="E179" i="9" s="1"/>
  <c r="F179" i="9" s="1"/>
  <c r="B373" i="8"/>
  <c r="A374" i="8"/>
  <c r="B370" i="7"/>
  <c r="Z161" i="8" l="1"/>
  <c r="AB161" i="8" s="1"/>
  <c r="AB160" i="8"/>
  <c r="Q162" i="8"/>
  <c r="R162" i="8" s="1"/>
  <c r="U162" i="8" s="1"/>
  <c r="F162" i="8"/>
  <c r="A372" i="7"/>
  <c r="X371" i="7"/>
  <c r="Q371" i="9"/>
  <c r="R371" i="9" s="1"/>
  <c r="Y371" i="9"/>
  <c r="U371" i="9"/>
  <c r="X371" i="9"/>
  <c r="A373" i="9"/>
  <c r="B372" i="9"/>
  <c r="Y179" i="9"/>
  <c r="X179" i="9"/>
  <c r="Q179" i="9"/>
  <c r="R179" i="9" s="1"/>
  <c r="U179" i="9" s="1"/>
  <c r="X162" i="8"/>
  <c r="Y162" i="8"/>
  <c r="B374" i="8"/>
  <c r="B371" i="7"/>
  <c r="Z162" i="8" l="1"/>
  <c r="AA162" i="8" s="1"/>
  <c r="C163" i="8" s="1"/>
  <c r="E163" i="8" s="1"/>
  <c r="F163" i="8" s="1"/>
  <c r="A373" i="7"/>
  <c r="X372" i="7"/>
  <c r="A374" i="9"/>
  <c r="B373" i="9"/>
  <c r="Z179" i="9"/>
  <c r="AB162" i="8"/>
  <c r="B372" i="7"/>
  <c r="A374" i="7" l="1"/>
  <c r="X374" i="7" s="1"/>
  <c r="X373" i="7"/>
  <c r="AB179" i="9"/>
  <c r="AA179" i="9"/>
  <c r="C180" i="9" s="1"/>
  <c r="E180" i="9" s="1"/>
  <c r="F180" i="9" s="1"/>
  <c r="B374" i="9"/>
  <c r="Q163" i="8"/>
  <c r="R163" i="8" s="1"/>
  <c r="U163" i="8" s="1"/>
  <c r="X163" i="8"/>
  <c r="Y163" i="8"/>
  <c r="B373" i="7"/>
  <c r="Y180" i="9" l="1"/>
  <c r="Q180" i="9"/>
  <c r="R180" i="9" s="1"/>
  <c r="U180" i="9" s="1"/>
  <c r="X180" i="9"/>
  <c r="Z163" i="8"/>
  <c r="AA163" i="8" s="1"/>
  <c r="C164" i="8" s="1"/>
  <c r="B374" i="7"/>
  <c r="Z180" i="9" l="1"/>
  <c r="AB163" i="8"/>
  <c r="E164" i="8"/>
  <c r="F164" i="8" s="1"/>
  <c r="AA180" i="9" l="1"/>
  <c r="AB180" i="9"/>
  <c r="Z181" i="9"/>
  <c r="Q164" i="8"/>
  <c r="R164" i="8" s="1"/>
  <c r="U164" i="8" s="1"/>
  <c r="X164" i="8"/>
  <c r="Y164" i="8"/>
  <c r="AB181" i="9" l="1"/>
  <c r="AA181" i="9"/>
  <c r="Z182" i="9"/>
  <c r="Z164" i="8"/>
  <c r="AA164" i="8" s="1"/>
  <c r="C165" i="8" s="1"/>
  <c r="AA182" i="9" l="1"/>
  <c r="C183" i="9" s="1"/>
  <c r="E183" i="9" s="1"/>
  <c r="F183" i="9" s="1"/>
  <c r="AB182" i="9"/>
  <c r="E165" i="8"/>
  <c r="AB164" i="8"/>
  <c r="Q165" i="8" l="1"/>
  <c r="R165" i="8" s="1"/>
  <c r="U165" i="8" s="1"/>
  <c r="F165" i="8"/>
  <c r="Y183" i="9"/>
  <c r="X183" i="9"/>
  <c r="Q183" i="9"/>
  <c r="R183" i="9" s="1"/>
  <c r="U183" i="9" s="1"/>
  <c r="X165" i="8"/>
  <c r="Y165" i="8"/>
  <c r="Z165" i="8" l="1"/>
  <c r="Z183" i="9"/>
  <c r="AB165" i="8" l="1"/>
  <c r="AA165" i="8"/>
  <c r="C166" i="8" s="1"/>
  <c r="E166" i="8" s="1"/>
  <c r="F166" i="8" s="1"/>
  <c r="AA183" i="9"/>
  <c r="C184" i="9" s="1"/>
  <c r="E184" i="9" s="1"/>
  <c r="F184" i="9" s="1"/>
  <c r="AB183" i="9"/>
  <c r="X166" i="8" l="1"/>
  <c r="Q166" i="8"/>
  <c r="R166" i="8" s="1"/>
  <c r="U166" i="8" s="1"/>
  <c r="Y166" i="8"/>
  <c r="Y184" i="9"/>
  <c r="Q184" i="9"/>
  <c r="R184" i="9" s="1"/>
  <c r="U184" i="9" s="1"/>
  <c r="X184" i="9"/>
  <c r="Z166" i="8" l="1"/>
  <c r="Z184" i="9"/>
  <c r="AB166" i="8" l="1"/>
  <c r="AA166" i="8"/>
  <c r="C169" i="8" s="1"/>
  <c r="Z167" i="8"/>
  <c r="AB167" i="8" s="1"/>
  <c r="AB184" i="9"/>
  <c r="AA184" i="9"/>
  <c r="C185" i="9" s="1"/>
  <c r="E185" i="9" s="1"/>
  <c r="F185" i="9" s="1"/>
  <c r="Z168" i="8" l="1"/>
  <c r="AB168" i="8" s="1"/>
  <c r="Y185" i="9"/>
  <c r="X185" i="9"/>
  <c r="Q185" i="9"/>
  <c r="R185" i="9" s="1"/>
  <c r="U185" i="9" s="1"/>
  <c r="E169" i="8"/>
  <c r="F169" i="8" s="1"/>
  <c r="Z185" i="9" l="1"/>
  <c r="Q169" i="8"/>
  <c r="R169" i="8" s="1"/>
  <c r="U169" i="8" s="1"/>
  <c r="Y169" i="8"/>
  <c r="X169" i="8"/>
  <c r="AB185" i="9" l="1"/>
  <c r="AA185" i="9"/>
  <c r="C186" i="9" s="1"/>
  <c r="E186" i="9" s="1"/>
  <c r="F186" i="9" s="1"/>
  <c r="Z169" i="8"/>
  <c r="AA169" i="8" s="1"/>
  <c r="C170" i="8" s="1"/>
  <c r="Q186" i="9" l="1"/>
  <c r="R186" i="9" s="1"/>
  <c r="U186" i="9" s="1"/>
  <c r="Y186" i="9"/>
  <c r="X186" i="9"/>
  <c r="AB169" i="8"/>
  <c r="E170" i="8"/>
  <c r="F170" i="8" s="1"/>
  <c r="Z186" i="9" l="1"/>
  <c r="X170" i="8"/>
  <c r="Y170" i="8"/>
  <c r="Q170" i="8"/>
  <c r="R170" i="8" s="1"/>
  <c r="U170" i="8" s="1"/>
  <c r="AB186" i="9" l="1"/>
  <c r="AA186" i="9"/>
  <c r="C187" i="9" s="1"/>
  <c r="E187" i="9" s="1"/>
  <c r="F187" i="9" s="1"/>
  <c r="Z170" i="8"/>
  <c r="AA170" i="8" s="1"/>
  <c r="C171" i="8" s="1"/>
  <c r="Y187" i="9" l="1"/>
  <c r="X187" i="9"/>
  <c r="Q187" i="9"/>
  <c r="R187" i="9" s="1"/>
  <c r="U187" i="9" s="1"/>
  <c r="AB170" i="8"/>
  <c r="E171" i="8"/>
  <c r="F171" i="8" s="1"/>
  <c r="Z187" i="9" l="1"/>
  <c r="Q171" i="8"/>
  <c r="R171" i="8" s="1"/>
  <c r="U171" i="8" s="1"/>
  <c r="Y171" i="8"/>
  <c r="X171" i="8"/>
  <c r="AB187" i="9" l="1"/>
  <c r="AA187" i="9"/>
  <c r="Z188" i="9"/>
  <c r="Z171" i="8"/>
  <c r="AA171" i="8" s="1"/>
  <c r="C172" i="8" s="1"/>
  <c r="AB188" i="9" l="1"/>
  <c r="AA188" i="9"/>
  <c r="Z189" i="9"/>
  <c r="AB171" i="8"/>
  <c r="E172" i="8"/>
  <c r="F172" i="8" s="1"/>
  <c r="AB189" i="9" l="1"/>
  <c r="AA189" i="9"/>
  <c r="C190" i="9" s="1"/>
  <c r="E190" i="9" s="1"/>
  <c r="F190" i="9" s="1"/>
  <c r="Q172" i="8"/>
  <c r="R172" i="8" s="1"/>
  <c r="U172" i="8" s="1"/>
  <c r="Y172" i="8"/>
  <c r="X172" i="8"/>
  <c r="Q190" i="9" l="1"/>
  <c r="R190" i="9" s="1"/>
  <c r="U190" i="9" s="1"/>
  <c r="Y190" i="9"/>
  <c r="X190" i="9"/>
  <c r="Z172" i="8"/>
  <c r="AA172" i="8" s="1"/>
  <c r="C173" i="8" s="1"/>
  <c r="Z190" i="9" l="1"/>
  <c r="AB172" i="8"/>
  <c r="E173" i="8"/>
  <c r="F173" i="8" s="1"/>
  <c r="AC190" i="9" l="1"/>
  <c r="AB190" i="9"/>
  <c r="AA190" i="9"/>
  <c r="C191" i="9" s="1"/>
  <c r="E191" i="9" s="1"/>
  <c r="F191" i="9" s="1"/>
  <c r="Y173" i="8"/>
  <c r="X173" i="8"/>
  <c r="Q173" i="8"/>
  <c r="R173" i="8" s="1"/>
  <c r="U173" i="8" s="1"/>
  <c r="X191" i="9" l="1"/>
  <c r="Q191" i="9"/>
  <c r="R191" i="9" s="1"/>
  <c r="U191" i="9" s="1"/>
  <c r="Y191" i="9"/>
  <c r="Z173" i="8"/>
  <c r="AA173" i="8" s="1"/>
  <c r="C176" i="8" s="1"/>
  <c r="Z191" i="9" l="1"/>
  <c r="AB173" i="8"/>
  <c r="Z174" i="8"/>
  <c r="AB191" i="9" l="1"/>
  <c r="AA191" i="9"/>
  <c r="C192" i="9" s="1"/>
  <c r="E192" i="9" s="1"/>
  <c r="F192" i="9" s="1"/>
  <c r="AB174" i="8"/>
  <c r="Z175" i="8"/>
  <c r="Y192" i="9" l="1"/>
  <c r="X192" i="9"/>
  <c r="Q192" i="9"/>
  <c r="R192" i="9" s="1"/>
  <c r="U192" i="9" s="1"/>
  <c r="AB175" i="8"/>
  <c r="E176" i="8"/>
  <c r="F176" i="8" s="1"/>
  <c r="Z192" i="9" l="1"/>
  <c r="X176" i="8"/>
  <c r="Q176" i="8"/>
  <c r="R176" i="8" s="1"/>
  <c r="U176" i="8" s="1"/>
  <c r="Y176" i="8"/>
  <c r="AB192" i="9" l="1"/>
  <c r="AA192" i="9"/>
  <c r="C193" i="9" s="1"/>
  <c r="E193" i="9" s="1"/>
  <c r="F193" i="9" s="1"/>
  <c r="Z176" i="8"/>
  <c r="AA176" i="8" s="1"/>
  <c r="C177" i="8" s="1"/>
  <c r="Y193" i="9" l="1"/>
  <c r="X193" i="9"/>
  <c r="Q193" i="9"/>
  <c r="R193" i="9" s="1"/>
  <c r="U193" i="9" s="1"/>
  <c r="AB176" i="8"/>
  <c r="E177" i="8"/>
  <c r="Q177" i="8" l="1"/>
  <c r="R177" i="8" s="1"/>
  <c r="U177" i="8" s="1"/>
  <c r="F177" i="8"/>
  <c r="Z193" i="9"/>
  <c r="X177" i="8"/>
  <c r="Y177" i="8"/>
  <c r="AA193" i="9" l="1"/>
  <c r="C194" i="9" s="1"/>
  <c r="E194" i="9" s="1"/>
  <c r="F194" i="9" s="1"/>
  <c r="AB193" i="9"/>
  <c r="Z177" i="8"/>
  <c r="AA177" i="8" s="1"/>
  <c r="C178" i="8" s="1"/>
  <c r="Y194" i="9" l="1"/>
  <c r="X194" i="9"/>
  <c r="Q194" i="9"/>
  <c r="R194" i="9" s="1"/>
  <c r="U194" i="9" s="1"/>
  <c r="E178" i="8"/>
  <c r="AB177" i="8"/>
  <c r="X178" i="8" l="1"/>
  <c r="F178" i="8"/>
  <c r="Z194" i="9"/>
  <c r="Q178" i="8"/>
  <c r="R178" i="8" s="1"/>
  <c r="U178" i="8" s="1"/>
  <c r="Y178" i="8"/>
  <c r="AA194" i="9" l="1"/>
  <c r="AB194" i="9"/>
  <c r="Z195" i="9"/>
  <c r="Z178" i="8"/>
  <c r="AB178" i="8" l="1"/>
  <c r="AA178" i="8"/>
  <c r="AB195" i="9"/>
  <c r="AA195" i="9"/>
  <c r="Z196" i="9"/>
  <c r="C179" i="8" l="1"/>
  <c r="E179" i="8" s="1"/>
  <c r="AB196" i="9"/>
  <c r="AA196" i="9"/>
  <c r="C197" i="9" s="1"/>
  <c r="E197" i="9" s="1"/>
  <c r="F197" i="9" s="1"/>
  <c r="Y179" i="8" l="1"/>
  <c r="X179" i="8"/>
  <c r="Q179" i="8"/>
  <c r="R179" i="8" s="1"/>
  <c r="U179" i="8" s="1"/>
  <c r="F179" i="8"/>
  <c r="Z179" i="8"/>
  <c r="Y197" i="9"/>
  <c r="X197" i="9"/>
  <c r="Q197" i="9"/>
  <c r="R197" i="9" s="1"/>
  <c r="U197" i="9" s="1"/>
  <c r="AB179" i="8" l="1"/>
  <c r="AA179" i="8"/>
  <c r="Z197" i="9"/>
  <c r="C180" i="8" l="1"/>
  <c r="E180" i="8" s="1"/>
  <c r="AA197" i="9"/>
  <c r="C198" i="9" s="1"/>
  <c r="E198" i="9" s="1"/>
  <c r="F198" i="9" s="1"/>
  <c r="AB197" i="9"/>
  <c r="X180" i="8" l="1"/>
  <c r="Q180" i="8"/>
  <c r="R180" i="8" s="1"/>
  <c r="U180" i="8" s="1"/>
  <c r="F180" i="8"/>
  <c r="Y180" i="8"/>
  <c r="Q198" i="9"/>
  <c r="R198" i="9" s="1"/>
  <c r="U198" i="9" s="1"/>
  <c r="Y198" i="9"/>
  <c r="X198" i="9"/>
  <c r="Z180" i="8" l="1"/>
  <c r="Z198" i="9"/>
  <c r="Z181" i="8" l="1"/>
  <c r="AA180" i="8"/>
  <c r="C183" i="8" s="1"/>
  <c r="E183" i="8" s="1"/>
  <c r="F183" i="8" s="1"/>
  <c r="AB180" i="8"/>
  <c r="AB198" i="9"/>
  <c r="AA198" i="9"/>
  <c r="C199" i="9" s="1"/>
  <c r="E199" i="9" s="1"/>
  <c r="F199" i="9" s="1"/>
  <c r="AB181" i="8" l="1"/>
  <c r="Z182" i="8"/>
  <c r="AB182" i="8" s="1"/>
  <c r="Y183" i="8"/>
  <c r="X183" i="8"/>
  <c r="Q183" i="8"/>
  <c r="R183" i="8" s="1"/>
  <c r="U183" i="8" s="1"/>
  <c r="Y199" i="9"/>
  <c r="X199" i="9"/>
  <c r="Q199" i="9"/>
  <c r="R199" i="9" s="1"/>
  <c r="U199" i="9" s="1"/>
  <c r="Z183" i="8" l="1"/>
  <c r="Z199" i="9"/>
  <c r="AA183" i="8" l="1"/>
  <c r="AB183" i="8"/>
  <c r="AA199" i="9"/>
  <c r="C200" i="9" s="1"/>
  <c r="E200" i="9" s="1"/>
  <c r="F200" i="9" s="1"/>
  <c r="AB199" i="9"/>
  <c r="C184" i="8" l="1"/>
  <c r="E184" i="8" s="1"/>
  <c r="Q200" i="9"/>
  <c r="R200" i="9" s="1"/>
  <c r="U200" i="9" s="1"/>
  <c r="Y200" i="9"/>
  <c r="X200" i="9"/>
  <c r="F184" i="8" l="1"/>
  <c r="Q184" i="8"/>
  <c r="R184" i="8" s="1"/>
  <c r="U184" i="8" s="1"/>
  <c r="Y184" i="8"/>
  <c r="X184" i="8"/>
  <c r="Z184" i="8"/>
  <c r="AA184" i="8" s="1"/>
  <c r="Z200" i="9"/>
  <c r="C185" i="8" l="1"/>
  <c r="E185" i="8" s="1"/>
  <c r="AB184" i="8"/>
  <c r="AB200" i="9"/>
  <c r="AA200" i="9"/>
  <c r="C201" i="9" s="1"/>
  <c r="E201" i="9" s="1"/>
  <c r="F201" i="9" s="1"/>
  <c r="X185" i="8" l="1"/>
  <c r="F185" i="8"/>
  <c r="Q185" i="8"/>
  <c r="R185" i="8" s="1"/>
  <c r="U185" i="8" s="1"/>
  <c r="Y185" i="8"/>
  <c r="Y201" i="9"/>
  <c r="X201" i="9"/>
  <c r="Q201" i="9"/>
  <c r="R201" i="9" s="1"/>
  <c r="U201" i="9" s="1"/>
  <c r="Z185" i="8" l="1"/>
  <c r="AB185" i="8"/>
  <c r="AA185" i="8"/>
  <c r="C186" i="8" s="1"/>
  <c r="E186" i="8" s="1"/>
  <c r="F186" i="8" s="1"/>
  <c r="Z201" i="9"/>
  <c r="Y186" i="8" l="1"/>
  <c r="X186" i="8"/>
  <c r="Q186" i="8"/>
  <c r="R186" i="8" s="1"/>
  <c r="U186" i="8" s="1"/>
  <c r="AB201" i="9"/>
  <c r="AA201" i="9"/>
  <c r="Z202" i="9"/>
  <c r="Z186" i="8" l="1"/>
  <c r="AB202" i="9"/>
  <c r="AA202" i="9"/>
  <c r="Z203" i="9"/>
  <c r="AB186" i="8" l="1"/>
  <c r="AA186" i="8"/>
  <c r="C187" i="8" s="1"/>
  <c r="E187" i="8" s="1"/>
  <c r="Q187" i="8" s="1"/>
  <c r="R187" i="8" s="1"/>
  <c r="U187" i="8" s="1"/>
  <c r="AB203" i="9"/>
  <c r="AA203" i="9"/>
  <c r="C204" i="9" s="1"/>
  <c r="E204" i="9" s="1"/>
  <c r="F204" i="9" s="1"/>
  <c r="X187" i="8" l="1"/>
  <c r="Y187" i="8"/>
  <c r="F187" i="8"/>
  <c r="Z187" i="8"/>
  <c r="Q204" i="9"/>
  <c r="R204" i="9" s="1"/>
  <c r="U204" i="9" s="1"/>
  <c r="Y204" i="9"/>
  <c r="X204" i="9"/>
  <c r="AB187" i="8" l="1"/>
  <c r="AA187" i="8"/>
  <c r="C190" i="8" s="1"/>
  <c r="Z188" i="8"/>
  <c r="AB188" i="8" s="1"/>
  <c r="Z204" i="9"/>
  <c r="Z189" i="8" l="1"/>
  <c r="AB204" i="9"/>
  <c r="AA204" i="9"/>
  <c r="C205" i="9" s="1"/>
  <c r="E205" i="9" s="1"/>
  <c r="F205" i="9" s="1"/>
  <c r="AB189" i="8"/>
  <c r="E190" i="8"/>
  <c r="F190" i="8" s="1"/>
  <c r="Y205" i="9" l="1"/>
  <c r="X205" i="9"/>
  <c r="Q205" i="9"/>
  <c r="R205" i="9" s="1"/>
  <c r="U205" i="9" s="1"/>
  <c r="X190" i="8"/>
  <c r="Y190" i="8"/>
  <c r="Q190" i="8"/>
  <c r="R190" i="8" s="1"/>
  <c r="U190" i="8" s="1"/>
  <c r="Z205" i="9" l="1"/>
  <c r="Z190" i="8"/>
  <c r="AA190" i="8" s="1"/>
  <c r="C191" i="8" s="1"/>
  <c r="AB205" i="9" l="1"/>
  <c r="AA205" i="9"/>
  <c r="C206" i="9" s="1"/>
  <c r="E206" i="9" s="1"/>
  <c r="F206" i="9" s="1"/>
  <c r="AB190" i="8"/>
  <c r="E191" i="8"/>
  <c r="F191" i="8" s="1"/>
  <c r="AC190" i="8"/>
  <c r="Q206" i="9" l="1"/>
  <c r="R206" i="9" s="1"/>
  <c r="U206" i="9" s="1"/>
  <c r="Y206" i="9"/>
  <c r="X206" i="9"/>
  <c r="Y191" i="8"/>
  <c r="X191" i="8"/>
  <c r="Q191" i="8"/>
  <c r="R191" i="8" s="1"/>
  <c r="U191" i="8" s="1"/>
  <c r="Z206" i="9" l="1"/>
  <c r="Z191" i="8"/>
  <c r="AA191" i="8" s="1"/>
  <c r="C192" i="8" s="1"/>
  <c r="AB206" i="9" l="1"/>
  <c r="AA206" i="9"/>
  <c r="C207" i="9" s="1"/>
  <c r="E207" i="9" s="1"/>
  <c r="F207" i="9" s="1"/>
  <c r="AB191" i="8"/>
  <c r="E192" i="8"/>
  <c r="F192" i="8" s="1"/>
  <c r="Y207" i="9" l="1"/>
  <c r="X207" i="9"/>
  <c r="Q207" i="9"/>
  <c r="R207" i="9" s="1"/>
  <c r="U207" i="9" s="1"/>
  <c r="Q192" i="8"/>
  <c r="R192" i="8" s="1"/>
  <c r="U192" i="8" s="1"/>
  <c r="Y192" i="8"/>
  <c r="X192" i="8"/>
  <c r="Z207" i="9" l="1"/>
  <c r="Z192" i="8"/>
  <c r="AA192" i="8" s="1"/>
  <c r="C193" i="8" s="1"/>
  <c r="AB207" i="9" l="1"/>
  <c r="AA207" i="9"/>
  <c r="C208" i="9" s="1"/>
  <c r="E208" i="9" s="1"/>
  <c r="F208" i="9" s="1"/>
  <c r="AB192" i="8"/>
  <c r="E193" i="8"/>
  <c r="F193" i="8" s="1"/>
  <c r="Q208" i="9" l="1"/>
  <c r="R208" i="9" s="1"/>
  <c r="U208" i="9" s="1"/>
  <c r="Y208" i="9"/>
  <c r="X208" i="9"/>
  <c r="X193" i="8"/>
  <c r="Q193" i="8"/>
  <c r="R193" i="8" s="1"/>
  <c r="U193" i="8" s="1"/>
  <c r="Y193" i="8"/>
  <c r="Z208" i="9" l="1"/>
  <c r="Z193" i="8"/>
  <c r="AA193" i="8" s="1"/>
  <c r="C194" i="8" s="1"/>
  <c r="AB208" i="9" l="1"/>
  <c r="AA208" i="9"/>
  <c r="Z209" i="9"/>
  <c r="AB193" i="8"/>
  <c r="E194" i="8"/>
  <c r="F194" i="8" s="1"/>
  <c r="AB209" i="9" l="1"/>
  <c r="AA209" i="9"/>
  <c r="Z210" i="9"/>
  <c r="Y194" i="8"/>
  <c r="Q194" i="8"/>
  <c r="R194" i="8" s="1"/>
  <c r="U194" i="8" s="1"/>
  <c r="X194" i="8"/>
  <c r="AB210" i="9" l="1"/>
  <c r="AA210" i="9"/>
  <c r="C211" i="9" s="1"/>
  <c r="E211" i="9" s="1"/>
  <c r="F211" i="9" s="1"/>
  <c r="Z194" i="8"/>
  <c r="AA194" i="8" s="1"/>
  <c r="C197" i="8" s="1"/>
  <c r="Y211" i="9" l="1"/>
  <c r="X211" i="9"/>
  <c r="Q211" i="9"/>
  <c r="R211" i="9" s="1"/>
  <c r="U211" i="9" s="1"/>
  <c r="AB194" i="8"/>
  <c r="Z195" i="8"/>
  <c r="Z211" i="9" l="1"/>
  <c r="AB195" i="8"/>
  <c r="Z196" i="8"/>
  <c r="AB211" i="9" l="1"/>
  <c r="AA211" i="9"/>
  <c r="C212" i="9" s="1"/>
  <c r="E212" i="9" s="1"/>
  <c r="F212" i="9" s="1"/>
  <c r="AB196" i="8"/>
  <c r="E197" i="8"/>
  <c r="F197" i="8" s="1"/>
  <c r="Q212" i="9" l="1"/>
  <c r="R212" i="9" s="1"/>
  <c r="U212" i="9" s="1"/>
  <c r="Y212" i="9"/>
  <c r="X212" i="9"/>
  <c r="X197" i="8"/>
  <c r="Q197" i="8"/>
  <c r="R197" i="8" s="1"/>
  <c r="U197" i="8" s="1"/>
  <c r="Y197" i="8"/>
  <c r="Z212" i="9" l="1"/>
  <c r="Z197" i="8"/>
  <c r="AA197" i="8" s="1"/>
  <c r="C198" i="8" s="1"/>
  <c r="AB212" i="9" l="1"/>
  <c r="AA212" i="9"/>
  <c r="C213" i="9" s="1"/>
  <c r="E213" i="9" s="1"/>
  <c r="F213" i="9" s="1"/>
  <c r="AB197" i="8"/>
  <c r="E198" i="8"/>
  <c r="F198" i="8" s="1"/>
  <c r="Y213" i="9" l="1"/>
  <c r="X213" i="9"/>
  <c r="Q213" i="9"/>
  <c r="R213" i="9" s="1"/>
  <c r="U213" i="9" s="1"/>
  <c r="Q198" i="8"/>
  <c r="R198" i="8" s="1"/>
  <c r="U198" i="8" s="1"/>
  <c r="Y198" i="8"/>
  <c r="X198" i="8"/>
  <c r="Z213" i="9" l="1"/>
  <c r="Z198" i="8"/>
  <c r="AA198" i="8" s="1"/>
  <c r="C199" i="8" s="1"/>
  <c r="AB213" i="9" l="1"/>
  <c r="AA213" i="9"/>
  <c r="C214" i="9" s="1"/>
  <c r="E214" i="9" s="1"/>
  <c r="F214" i="9" s="1"/>
  <c r="AB198" i="8"/>
  <c r="E199" i="8"/>
  <c r="F199" i="8" s="1"/>
  <c r="Y214" i="9" l="1"/>
  <c r="Q214" i="9"/>
  <c r="R214" i="9" s="1"/>
  <c r="U214" i="9" s="1"/>
  <c r="X214" i="9"/>
  <c r="X199" i="8"/>
  <c r="Q199" i="8"/>
  <c r="R199" i="8" s="1"/>
  <c r="U199" i="8" s="1"/>
  <c r="Y199" i="8"/>
  <c r="Z214" i="9" l="1"/>
  <c r="Z199" i="8"/>
  <c r="AA199" i="8" s="1"/>
  <c r="C200" i="8" s="1"/>
  <c r="AA214" i="9" l="1"/>
  <c r="C215" i="9" s="1"/>
  <c r="E215" i="9" s="1"/>
  <c r="F215" i="9" s="1"/>
  <c r="AB214" i="9"/>
  <c r="AB199" i="8"/>
  <c r="E200" i="8"/>
  <c r="F200" i="8" s="1"/>
  <c r="Q215" i="9" l="1"/>
  <c r="R215" i="9" s="1"/>
  <c r="U215" i="9" s="1"/>
  <c r="X215" i="9"/>
  <c r="Y215" i="9"/>
  <c r="Q200" i="8"/>
  <c r="R200" i="8" s="1"/>
  <c r="U200" i="8" s="1"/>
  <c r="X200" i="8"/>
  <c r="Y200" i="8"/>
  <c r="Z215" i="9" l="1"/>
  <c r="Z200" i="8"/>
  <c r="AA200" i="8" s="1"/>
  <c r="C201" i="8" s="1"/>
  <c r="AB215" i="9" l="1"/>
  <c r="AA215" i="9"/>
  <c r="Z216" i="9"/>
  <c r="AB200" i="8"/>
  <c r="E201" i="8"/>
  <c r="F201" i="8" s="1"/>
  <c r="AA216" i="9" l="1"/>
  <c r="AB216" i="9"/>
  <c r="Z217" i="9"/>
  <c r="Q201" i="8"/>
  <c r="R201" i="8" s="1"/>
  <c r="U201" i="8" s="1"/>
  <c r="X201" i="8"/>
  <c r="Y201" i="8"/>
  <c r="AB217" i="9" l="1"/>
  <c r="AA217" i="9"/>
  <c r="C218" i="9" s="1"/>
  <c r="E218" i="9" s="1"/>
  <c r="F218" i="9" s="1"/>
  <c r="Z201" i="8"/>
  <c r="AA201" i="8" s="1"/>
  <c r="C204" i="8" s="1"/>
  <c r="Y218" i="9" l="1"/>
  <c r="X218" i="9"/>
  <c r="Q218" i="9"/>
  <c r="R218" i="9" s="1"/>
  <c r="U218" i="9" s="1"/>
  <c r="AB201" i="8"/>
  <c r="Z202" i="8"/>
  <c r="Z218" i="9" l="1"/>
  <c r="AB202" i="8"/>
  <c r="Z203" i="8"/>
  <c r="AA218" i="9" l="1"/>
  <c r="C219" i="9" s="1"/>
  <c r="E219" i="9" s="1"/>
  <c r="F219" i="9" s="1"/>
  <c r="AB218" i="9"/>
  <c r="AB203" i="8"/>
  <c r="E204" i="8"/>
  <c r="F204" i="8" s="1"/>
  <c r="Q219" i="9" l="1"/>
  <c r="R219" i="9" s="1"/>
  <c r="U219" i="9" s="1"/>
  <c r="X219" i="9"/>
  <c r="Y219" i="9"/>
  <c r="X204" i="8"/>
  <c r="Q204" i="8"/>
  <c r="R204" i="8" s="1"/>
  <c r="U204" i="8" s="1"/>
  <c r="Y204" i="8"/>
  <c r="Z219" i="9" l="1"/>
  <c r="Z204" i="8"/>
  <c r="AA204" i="8" s="1"/>
  <c r="C205" i="8" s="1"/>
  <c r="AB219" i="9" l="1"/>
  <c r="AA219" i="9"/>
  <c r="C220" i="9" s="1"/>
  <c r="E220" i="9" s="1"/>
  <c r="F220" i="9" s="1"/>
  <c r="AB204" i="8"/>
  <c r="E205" i="8"/>
  <c r="F205" i="8" s="1"/>
  <c r="Y220" i="9" l="1"/>
  <c r="X220" i="9"/>
  <c r="Q220" i="9"/>
  <c r="R220" i="9" s="1"/>
  <c r="U220" i="9" s="1"/>
  <c r="Q205" i="8"/>
  <c r="R205" i="8" s="1"/>
  <c r="U205" i="8" s="1"/>
  <c r="Y205" i="8"/>
  <c r="X205" i="8"/>
  <c r="Z220" i="9" l="1"/>
  <c r="Z205" i="8"/>
  <c r="AA205" i="8" s="1"/>
  <c r="C206" i="8" s="1"/>
  <c r="AA220" i="9" l="1"/>
  <c r="C221" i="9" s="1"/>
  <c r="E221" i="9" s="1"/>
  <c r="F221" i="9" s="1"/>
  <c r="AB220" i="9"/>
  <c r="AB205" i="8"/>
  <c r="E206" i="8"/>
  <c r="F206" i="8" s="1"/>
  <c r="Q221" i="9" l="1"/>
  <c r="R221" i="9" s="1"/>
  <c r="U221" i="9" s="1"/>
  <c r="X221" i="9"/>
  <c r="Y221" i="9"/>
  <c r="X206" i="8"/>
  <c r="Q206" i="8"/>
  <c r="R206" i="8" s="1"/>
  <c r="U206" i="8" s="1"/>
  <c r="Y206" i="8"/>
  <c r="Z221" i="9" l="1"/>
  <c r="Z206" i="8"/>
  <c r="AA206" i="8" s="1"/>
  <c r="C207" i="8" s="1"/>
  <c r="AB221" i="9" l="1"/>
  <c r="AA221" i="9"/>
  <c r="C222" i="9" s="1"/>
  <c r="E222" i="9" s="1"/>
  <c r="F222" i="9" s="1"/>
  <c r="AB206" i="8"/>
  <c r="E207" i="8"/>
  <c r="F207" i="8" s="1"/>
  <c r="Y222" i="9" l="1"/>
  <c r="X222" i="9"/>
  <c r="Q222" i="9"/>
  <c r="R222" i="9" s="1"/>
  <c r="U222" i="9" s="1"/>
  <c r="Q207" i="8"/>
  <c r="R207" i="8" s="1"/>
  <c r="U207" i="8" s="1"/>
  <c r="Y207" i="8"/>
  <c r="X207" i="8"/>
  <c r="Z222" i="9" l="1"/>
  <c r="Z207" i="8"/>
  <c r="AA207" i="8" s="1"/>
  <c r="C208" i="8" s="1"/>
  <c r="AA222" i="9" l="1"/>
  <c r="AB222" i="9"/>
  <c r="Z223" i="9"/>
  <c r="AB207" i="8"/>
  <c r="E208" i="8"/>
  <c r="X208" i="8" l="1"/>
  <c r="F208" i="8"/>
  <c r="AB223" i="9"/>
  <c r="AA223" i="9"/>
  <c r="Z224" i="9"/>
  <c r="Q208" i="8"/>
  <c r="R208" i="8" s="1"/>
  <c r="U208" i="8" s="1"/>
  <c r="Y208" i="8"/>
  <c r="AA224" i="9" l="1"/>
  <c r="C225" i="9" s="1"/>
  <c r="E225" i="9" s="1"/>
  <c r="F225" i="9" s="1"/>
  <c r="AB224" i="9"/>
  <c r="Z208" i="8"/>
  <c r="AA208" i="8" s="1"/>
  <c r="C211" i="8" s="1"/>
  <c r="Q225" i="9" l="1"/>
  <c r="R225" i="9" s="1"/>
  <c r="U225" i="9" s="1"/>
  <c r="X225" i="9"/>
  <c r="Y225" i="9"/>
  <c r="AB208" i="8"/>
  <c r="Z209" i="8"/>
  <c r="Z225" i="9" l="1"/>
  <c r="AB209" i="8"/>
  <c r="Z210" i="8"/>
  <c r="AB225" i="9" l="1"/>
  <c r="AA225" i="9"/>
  <c r="C226" i="9" s="1"/>
  <c r="E226" i="9" s="1"/>
  <c r="F226" i="9" s="1"/>
  <c r="E211" i="8"/>
  <c r="AB210" i="8"/>
  <c r="X211" i="8" l="1"/>
  <c r="F211" i="8"/>
  <c r="Y226" i="9"/>
  <c r="X226" i="9"/>
  <c r="Q226" i="9"/>
  <c r="R226" i="9" s="1"/>
  <c r="U226" i="9" s="1"/>
  <c r="Y211" i="8"/>
  <c r="Q211" i="8"/>
  <c r="R211" i="8" s="1"/>
  <c r="U211" i="8" s="1"/>
  <c r="Z226" i="9" l="1"/>
  <c r="Z211" i="8"/>
  <c r="AA211" i="8" s="1"/>
  <c r="C212" i="8" s="1"/>
  <c r="AA226" i="9" l="1"/>
  <c r="C227" i="9" s="1"/>
  <c r="E227" i="9" s="1"/>
  <c r="F227" i="9" s="1"/>
  <c r="AB226" i="9"/>
  <c r="AB211" i="8"/>
  <c r="E212" i="8"/>
  <c r="X212" i="8" l="1"/>
  <c r="F212" i="8"/>
  <c r="Q227" i="9"/>
  <c r="R227" i="9" s="1"/>
  <c r="U227" i="9" s="1"/>
  <c r="X227" i="9"/>
  <c r="Y227" i="9"/>
  <c r="Y212" i="8"/>
  <c r="Q212" i="8"/>
  <c r="R212" i="8" s="1"/>
  <c r="U212" i="8" s="1"/>
  <c r="Z227" i="9" l="1"/>
  <c r="Z212" i="8"/>
  <c r="AB212" i="8" l="1"/>
  <c r="AA212" i="8"/>
  <c r="C213" i="8" s="1"/>
  <c r="E213" i="8" s="1"/>
  <c r="AB227" i="9"/>
  <c r="AA227" i="9"/>
  <c r="C228" i="9" s="1"/>
  <c r="E228" i="9" s="1"/>
  <c r="F228" i="9" s="1"/>
  <c r="Q213" i="8" l="1"/>
  <c r="R213" i="8" s="1"/>
  <c r="U213" i="8" s="1"/>
  <c r="F213" i="8"/>
  <c r="Y228" i="9"/>
  <c r="X228" i="9"/>
  <c r="Q228" i="9"/>
  <c r="R228" i="9" s="1"/>
  <c r="U228" i="9" s="1"/>
  <c r="Y213" i="8"/>
  <c r="X213" i="8"/>
  <c r="Z213" i="8" l="1"/>
  <c r="Z228" i="9"/>
  <c r="AB213" i="8" l="1"/>
  <c r="AA213" i="8"/>
  <c r="C214" i="8" s="1"/>
  <c r="E214" i="8" s="1"/>
  <c r="F214" i="8" s="1"/>
  <c r="AA228" i="9"/>
  <c r="C229" i="9" s="1"/>
  <c r="E229" i="9" s="1"/>
  <c r="F229" i="9" s="1"/>
  <c r="AB228" i="9"/>
  <c r="Y214" i="8" l="1"/>
  <c r="Q214" i="8"/>
  <c r="R214" i="8" s="1"/>
  <c r="U214" i="8" s="1"/>
  <c r="X214" i="8"/>
  <c r="Q229" i="9"/>
  <c r="R229" i="9" s="1"/>
  <c r="U229" i="9" s="1"/>
  <c r="X229" i="9"/>
  <c r="Y229" i="9"/>
  <c r="Z214" i="8" l="1"/>
  <c r="Z229" i="9"/>
  <c r="AB214" i="8" l="1"/>
  <c r="AA214" i="8"/>
  <c r="C215" i="8" s="1"/>
  <c r="E215" i="8" s="1"/>
  <c r="F215" i="8" s="1"/>
  <c r="AB229" i="9"/>
  <c r="AA229" i="9"/>
  <c r="Z230" i="9"/>
  <c r="Y215" i="8" l="1"/>
  <c r="X215" i="8"/>
  <c r="Q215" i="8"/>
  <c r="R215" i="8" s="1"/>
  <c r="U215" i="8" s="1"/>
  <c r="AA230" i="9"/>
  <c r="AB230" i="9"/>
  <c r="Z231" i="9"/>
  <c r="Z215" i="8" l="1"/>
  <c r="Z216" i="8" s="1"/>
  <c r="AB231" i="9"/>
  <c r="AA231" i="9"/>
  <c r="C232" i="9" s="1"/>
  <c r="E232" i="9" s="1"/>
  <c r="F232" i="9" s="1"/>
  <c r="AB215" i="8" l="1"/>
  <c r="AA215" i="8"/>
  <c r="C218" i="8" s="1"/>
  <c r="X232" i="9"/>
  <c r="Q232" i="9"/>
  <c r="R232" i="9" s="1"/>
  <c r="U232" i="9" s="1"/>
  <c r="Y232" i="9"/>
  <c r="AB216" i="8"/>
  <c r="Z217" i="8"/>
  <c r="Z232" i="9" l="1"/>
  <c r="AB217" i="8"/>
  <c r="E218" i="8"/>
  <c r="F218" i="8" s="1"/>
  <c r="AA232" i="9" l="1"/>
  <c r="C233" i="9" s="1"/>
  <c r="E233" i="9" s="1"/>
  <c r="F233" i="9" s="1"/>
  <c r="AB232" i="9"/>
  <c r="X218" i="8"/>
  <c r="Y218" i="8"/>
  <c r="Q218" i="8"/>
  <c r="R218" i="8" s="1"/>
  <c r="U218" i="8" s="1"/>
  <c r="Q233" i="9" l="1"/>
  <c r="R233" i="9" s="1"/>
  <c r="U233" i="9" s="1"/>
  <c r="Y233" i="9"/>
  <c r="X233" i="9"/>
  <c r="Z218" i="8"/>
  <c r="AA218" i="8" s="1"/>
  <c r="C219" i="8" s="1"/>
  <c r="Z233" i="9" l="1"/>
  <c r="AB218" i="8"/>
  <c r="E219" i="8"/>
  <c r="F219" i="8" s="1"/>
  <c r="AB233" i="9" l="1"/>
  <c r="AA233" i="9"/>
  <c r="C234" i="9" s="1"/>
  <c r="E234" i="9" s="1"/>
  <c r="F234" i="9" s="1"/>
  <c r="Q219" i="8"/>
  <c r="R219" i="8" s="1"/>
  <c r="U219" i="8" s="1"/>
  <c r="Y219" i="8"/>
  <c r="X219" i="8"/>
  <c r="X234" i="9" l="1"/>
  <c r="Q234" i="9"/>
  <c r="R234" i="9" s="1"/>
  <c r="U234" i="9" s="1"/>
  <c r="Y234" i="9"/>
  <c r="Z219" i="8"/>
  <c r="AA219" i="8" s="1"/>
  <c r="C220" i="8" s="1"/>
  <c r="Z234" i="9" l="1"/>
  <c r="AB219" i="8"/>
  <c r="E220" i="8"/>
  <c r="F220" i="8" s="1"/>
  <c r="AA234" i="9" l="1"/>
  <c r="C235" i="9" s="1"/>
  <c r="E235" i="9" s="1"/>
  <c r="F235" i="9" s="1"/>
  <c r="AB234" i="9"/>
  <c r="X220" i="8"/>
  <c r="Y220" i="8"/>
  <c r="Q220" i="8"/>
  <c r="R220" i="8" s="1"/>
  <c r="U220" i="8" s="1"/>
  <c r="Q235" i="9" l="1"/>
  <c r="R235" i="9" s="1"/>
  <c r="U235" i="9" s="1"/>
  <c r="Y235" i="9"/>
  <c r="X235" i="9"/>
  <c r="Z220" i="8"/>
  <c r="AA220" i="8" s="1"/>
  <c r="C221" i="8" s="1"/>
  <c r="Z235" i="9" l="1"/>
  <c r="AB235" i="9" s="1"/>
  <c r="AB220" i="8"/>
  <c r="E221" i="8"/>
  <c r="F221" i="8" s="1"/>
  <c r="AA235" i="9" l="1"/>
  <c r="C236" i="9" s="1"/>
  <c r="E236" i="9" s="1"/>
  <c r="F236" i="9" s="1"/>
  <c r="Q221" i="8"/>
  <c r="R221" i="8" s="1"/>
  <c r="U221" i="8" s="1"/>
  <c r="Y221" i="8"/>
  <c r="X221" i="8"/>
  <c r="X236" i="9" l="1"/>
  <c r="Y236" i="9"/>
  <c r="Q236" i="9"/>
  <c r="R236" i="9" s="1"/>
  <c r="U236" i="9" s="1"/>
  <c r="Z221" i="8"/>
  <c r="AA221" i="8" s="1"/>
  <c r="C222" i="8" s="1"/>
  <c r="Z236" i="9" l="1"/>
  <c r="AA236" i="9" s="1"/>
  <c r="AB221" i="8"/>
  <c r="E222" i="8"/>
  <c r="F222" i="8" s="1"/>
  <c r="Z237" i="9" l="1"/>
  <c r="AB237" i="9" s="1"/>
  <c r="AB236" i="9"/>
  <c r="X222" i="8"/>
  <c r="Q222" i="8"/>
  <c r="R222" i="8" s="1"/>
  <c r="U222" i="8" s="1"/>
  <c r="Y222" i="8"/>
  <c r="AA237" i="9" l="1"/>
  <c r="Z238" i="9"/>
  <c r="AA238" i="9" s="1"/>
  <c r="C239" i="9" s="1"/>
  <c r="E239" i="9" s="1"/>
  <c r="F239" i="9" s="1"/>
  <c r="Z222" i="8"/>
  <c r="AA222" i="8" s="1"/>
  <c r="C225" i="8" s="1"/>
  <c r="AB238" i="9" l="1"/>
  <c r="Q239" i="9"/>
  <c r="R239" i="9" s="1"/>
  <c r="U239" i="9" s="1"/>
  <c r="X239" i="9"/>
  <c r="Y239" i="9"/>
  <c r="AB222" i="8"/>
  <c r="Z223" i="8"/>
  <c r="Z239" i="9" l="1"/>
  <c r="AB223" i="8"/>
  <c r="Z224" i="8"/>
  <c r="AB239" i="9" l="1"/>
  <c r="AA239" i="9"/>
  <c r="C240" i="9" s="1"/>
  <c r="E240" i="9" s="1"/>
  <c r="F240" i="9" s="1"/>
  <c r="AB224" i="8"/>
  <c r="E225" i="8"/>
  <c r="F225" i="8" s="1"/>
  <c r="X240" i="9" l="1"/>
  <c r="Y240" i="9"/>
  <c r="Q240" i="9"/>
  <c r="R240" i="9" s="1"/>
  <c r="U240" i="9" s="1"/>
  <c r="Q225" i="8"/>
  <c r="R225" i="8" s="1"/>
  <c r="U225" i="8" s="1"/>
  <c r="X225" i="8"/>
  <c r="Y225" i="8"/>
  <c r="Z240" i="9" l="1"/>
  <c r="Z225" i="8"/>
  <c r="AA225" i="8" s="1"/>
  <c r="C226" i="8" s="1"/>
  <c r="AA240" i="9" l="1"/>
  <c r="C241" i="9" s="1"/>
  <c r="E241" i="9" s="1"/>
  <c r="F241" i="9" s="1"/>
  <c r="AB240" i="9"/>
  <c r="AB225" i="8"/>
  <c r="E226" i="8"/>
  <c r="F226" i="8" s="1"/>
  <c r="Q241" i="9" l="1"/>
  <c r="R241" i="9" s="1"/>
  <c r="U241" i="9" s="1"/>
  <c r="Y241" i="9"/>
  <c r="X241" i="9"/>
  <c r="X226" i="8"/>
  <c r="Y226" i="8"/>
  <c r="Q226" i="8"/>
  <c r="R226" i="8" s="1"/>
  <c r="U226" i="8" s="1"/>
  <c r="Z241" i="9" l="1"/>
  <c r="Z226" i="8"/>
  <c r="AA226" i="8" s="1"/>
  <c r="C227" i="8" s="1"/>
  <c r="AB241" i="9" l="1"/>
  <c r="AA241" i="9"/>
  <c r="C242" i="9" s="1"/>
  <c r="E242" i="9" s="1"/>
  <c r="F242" i="9" s="1"/>
  <c r="AB226" i="8"/>
  <c r="E227" i="8"/>
  <c r="F227" i="8" s="1"/>
  <c r="X242" i="9" l="1"/>
  <c r="Q242" i="9"/>
  <c r="R242" i="9" s="1"/>
  <c r="U242" i="9" s="1"/>
  <c r="Y242" i="9"/>
  <c r="Q227" i="8"/>
  <c r="R227" i="8" s="1"/>
  <c r="U227" i="8" s="1"/>
  <c r="X227" i="8"/>
  <c r="Y227" i="8"/>
  <c r="Z242" i="9" l="1"/>
  <c r="Z227" i="8"/>
  <c r="AA227" i="8" s="1"/>
  <c r="C228" i="8" s="1"/>
  <c r="AA242" i="9" l="1"/>
  <c r="C243" i="9" s="1"/>
  <c r="E243" i="9" s="1"/>
  <c r="F243" i="9" s="1"/>
  <c r="AB242" i="9"/>
  <c r="AB227" i="8"/>
  <c r="E228" i="8"/>
  <c r="F228" i="8" s="1"/>
  <c r="Y243" i="9" l="1"/>
  <c r="X243" i="9"/>
  <c r="Q243" i="9"/>
  <c r="R243" i="9" s="1"/>
  <c r="U243" i="9" s="1"/>
  <c r="Y228" i="8"/>
  <c r="Q228" i="8"/>
  <c r="R228" i="8" s="1"/>
  <c r="U228" i="8" s="1"/>
  <c r="X228" i="8"/>
  <c r="Z243" i="9" l="1"/>
  <c r="Z228" i="8"/>
  <c r="AA228" i="8" s="1"/>
  <c r="C229" i="8" s="1"/>
  <c r="AA243" i="9" l="1"/>
  <c r="AB243" i="9"/>
  <c r="Z244" i="9"/>
  <c r="AB228" i="8"/>
  <c r="E229" i="8"/>
  <c r="Q229" i="8" l="1"/>
  <c r="R229" i="8" s="1"/>
  <c r="U229" i="8" s="1"/>
  <c r="F229" i="8"/>
  <c r="AB244" i="9"/>
  <c r="AA244" i="9"/>
  <c r="Z245" i="9"/>
  <c r="Y229" i="8"/>
  <c r="X229" i="8"/>
  <c r="Z229" i="8" l="1"/>
  <c r="AA245" i="9"/>
  <c r="C246" i="9" s="1"/>
  <c r="E246" i="9" s="1"/>
  <c r="F246" i="9" s="1"/>
  <c r="AB245" i="9"/>
  <c r="AB229" i="8" l="1"/>
  <c r="AA229" i="8"/>
  <c r="C232" i="8" s="1"/>
  <c r="Z230" i="8"/>
  <c r="AB230" i="8" s="1"/>
  <c r="Y246" i="9"/>
  <c r="Q246" i="9"/>
  <c r="R246" i="9" s="1"/>
  <c r="U246" i="9" s="1"/>
  <c r="X246" i="9"/>
  <c r="Z231" i="8" l="1"/>
  <c r="Z246" i="9"/>
  <c r="AB231" i="8"/>
  <c r="E232" i="8"/>
  <c r="Y232" i="8" l="1"/>
  <c r="F232" i="8"/>
  <c r="AB246" i="9"/>
  <c r="AA246" i="9"/>
  <c r="C247" i="9" s="1"/>
  <c r="E247" i="9" s="1"/>
  <c r="F247" i="9" s="1"/>
  <c r="Q232" i="8"/>
  <c r="R232" i="8" s="1"/>
  <c r="U232" i="8" s="1"/>
  <c r="X232" i="8"/>
  <c r="Y247" i="9" l="1"/>
  <c r="X247" i="9"/>
  <c r="Q247" i="9"/>
  <c r="R247" i="9" s="1"/>
  <c r="U247" i="9" s="1"/>
  <c r="Z232" i="8"/>
  <c r="AA232" i="8" s="1"/>
  <c r="C233" i="8" s="1"/>
  <c r="Z247" i="9" l="1"/>
  <c r="AB232" i="8"/>
  <c r="E233" i="8"/>
  <c r="X233" i="8" l="1"/>
  <c r="F233" i="8"/>
  <c r="AB247" i="9"/>
  <c r="AA247" i="9"/>
  <c r="C248" i="9" s="1"/>
  <c r="E248" i="9" s="1"/>
  <c r="F248" i="9" s="1"/>
  <c r="Q233" i="8"/>
  <c r="R233" i="8" s="1"/>
  <c r="U233" i="8" s="1"/>
  <c r="Y233" i="8"/>
  <c r="Y248" i="9" l="1"/>
  <c r="Q248" i="9"/>
  <c r="R248" i="9" s="1"/>
  <c r="U248" i="9" s="1"/>
  <c r="X248" i="9"/>
  <c r="Z233" i="8"/>
  <c r="AB233" i="8" l="1"/>
  <c r="AA233" i="8"/>
  <c r="C234" i="8" s="1"/>
  <c r="E234" i="8" s="1"/>
  <c r="Z248" i="9"/>
  <c r="Y234" i="8" l="1"/>
  <c r="F234" i="8"/>
  <c r="AA248" i="9"/>
  <c r="C249" i="9" s="1"/>
  <c r="E249" i="9" s="1"/>
  <c r="F249" i="9" s="1"/>
  <c r="AB248" i="9"/>
  <c r="Q234" i="8"/>
  <c r="R234" i="8" s="1"/>
  <c r="U234" i="8" s="1"/>
  <c r="X234" i="8"/>
  <c r="Y249" i="9" l="1"/>
  <c r="X249" i="9"/>
  <c r="Q249" i="9"/>
  <c r="R249" i="9" s="1"/>
  <c r="U249" i="9" s="1"/>
  <c r="Z234" i="8"/>
  <c r="AB234" i="8" l="1"/>
  <c r="AA234" i="8"/>
  <c r="C235" i="8" s="1"/>
  <c r="E235" i="8" s="1"/>
  <c r="Z249" i="9"/>
  <c r="Q235" i="8" l="1"/>
  <c r="R235" i="8" s="1"/>
  <c r="U235" i="8" s="1"/>
  <c r="F235" i="8"/>
  <c r="AA249" i="9"/>
  <c r="C250" i="9" s="1"/>
  <c r="E250" i="9" s="1"/>
  <c r="F250" i="9" s="1"/>
  <c r="AB249" i="9"/>
  <c r="X235" i="8"/>
  <c r="Y235" i="8"/>
  <c r="Z235" i="8" l="1"/>
  <c r="Y250" i="9"/>
  <c r="Q250" i="9"/>
  <c r="R250" i="9" s="1"/>
  <c r="U250" i="9" s="1"/>
  <c r="X250" i="9"/>
  <c r="AB235" i="8" l="1"/>
  <c r="AA235" i="8"/>
  <c r="C236" i="8" s="1"/>
  <c r="E236" i="8" s="1"/>
  <c r="F236" i="8" s="1"/>
  <c r="Z250" i="9"/>
  <c r="Y236" i="8" l="1"/>
  <c r="Q236" i="8"/>
  <c r="R236" i="8" s="1"/>
  <c r="U236" i="8" s="1"/>
  <c r="X236" i="8"/>
  <c r="AA250" i="9"/>
  <c r="AB250" i="9"/>
  <c r="Z251" i="9"/>
  <c r="Z236" i="8" l="1"/>
  <c r="Z237" i="8" s="1"/>
  <c r="AB251" i="9"/>
  <c r="AA251" i="9"/>
  <c r="Z252" i="9"/>
  <c r="AB236" i="8" l="1"/>
  <c r="AA236" i="8"/>
  <c r="C239" i="8" s="1"/>
  <c r="AB252" i="9"/>
  <c r="AA252" i="9"/>
  <c r="C253" i="9" s="1"/>
  <c r="E253" i="9" s="1"/>
  <c r="F253" i="9" s="1"/>
  <c r="AB237" i="8"/>
  <c r="Z238" i="8"/>
  <c r="Y253" i="9" l="1"/>
  <c r="X253" i="9"/>
  <c r="Q253" i="9"/>
  <c r="R253" i="9" s="1"/>
  <c r="U253" i="9" s="1"/>
  <c r="AB238" i="8"/>
  <c r="E239" i="8"/>
  <c r="F239" i="8" s="1"/>
  <c r="Z253" i="9" l="1"/>
  <c r="Y239" i="8"/>
  <c r="X239" i="8"/>
  <c r="Q239" i="8"/>
  <c r="R239" i="8" s="1"/>
  <c r="U239" i="8" s="1"/>
  <c r="AB253" i="9" l="1"/>
  <c r="AA253" i="9"/>
  <c r="C254" i="9" s="1"/>
  <c r="E254" i="9" s="1"/>
  <c r="F254" i="9" s="1"/>
  <c r="Z239" i="8"/>
  <c r="AA239" i="8" s="1"/>
  <c r="C240" i="8" s="1"/>
  <c r="Q254" i="9" l="1"/>
  <c r="R254" i="9" s="1"/>
  <c r="U254" i="9" s="1"/>
  <c r="Y254" i="9"/>
  <c r="X254" i="9"/>
  <c r="AB239" i="8"/>
  <c r="E240" i="8"/>
  <c r="F240" i="8" s="1"/>
  <c r="Z254" i="9" l="1"/>
  <c r="Q240" i="8"/>
  <c r="R240" i="8" s="1"/>
  <c r="U240" i="8" s="1"/>
  <c r="Y240" i="8"/>
  <c r="X240" i="8"/>
  <c r="AB254" i="9" l="1"/>
  <c r="AA254" i="9"/>
  <c r="C255" i="9" s="1"/>
  <c r="E255" i="9" s="1"/>
  <c r="F255" i="9" s="1"/>
  <c r="Z240" i="8"/>
  <c r="AA240" i="8" s="1"/>
  <c r="C241" i="8" s="1"/>
  <c r="Y255" i="9" l="1"/>
  <c r="X255" i="9"/>
  <c r="Q255" i="9"/>
  <c r="R255" i="9" s="1"/>
  <c r="U255" i="9" s="1"/>
  <c r="AB240" i="8"/>
  <c r="E241" i="8"/>
  <c r="F241" i="8" s="1"/>
  <c r="Z255" i="9" l="1"/>
  <c r="Q241" i="8"/>
  <c r="R241" i="8" s="1"/>
  <c r="U241" i="8" s="1"/>
  <c r="X241" i="8"/>
  <c r="Y241" i="8"/>
  <c r="AB255" i="9" l="1"/>
  <c r="AA255" i="9"/>
  <c r="C256" i="9" s="1"/>
  <c r="E256" i="9" s="1"/>
  <c r="F256" i="9" s="1"/>
  <c r="Z241" i="8"/>
  <c r="AA241" i="8" s="1"/>
  <c r="C242" i="8" s="1"/>
  <c r="Q256" i="9" l="1"/>
  <c r="R256" i="9" s="1"/>
  <c r="U256" i="9" s="1"/>
  <c r="Y256" i="9"/>
  <c r="X256" i="9"/>
  <c r="AB241" i="8"/>
  <c r="E242" i="8"/>
  <c r="F242" i="8" s="1"/>
  <c r="Z256" i="9" l="1"/>
  <c r="X242" i="8"/>
  <c r="Q242" i="8"/>
  <c r="R242" i="8" s="1"/>
  <c r="U242" i="8" s="1"/>
  <c r="Y242" i="8"/>
  <c r="AB256" i="9" l="1"/>
  <c r="AA256" i="9"/>
  <c r="C257" i="9" s="1"/>
  <c r="E257" i="9" s="1"/>
  <c r="F257" i="9" s="1"/>
  <c r="Z242" i="8"/>
  <c r="AA242" i="8" s="1"/>
  <c r="C243" i="8" s="1"/>
  <c r="Y257" i="9" l="1"/>
  <c r="X257" i="9"/>
  <c r="Q257" i="9"/>
  <c r="R257" i="9" s="1"/>
  <c r="U257" i="9" s="1"/>
  <c r="AB242" i="8"/>
  <c r="E243" i="8"/>
  <c r="F243" i="8" s="1"/>
  <c r="Z257" i="9" l="1"/>
  <c r="Y243" i="8"/>
  <c r="X243" i="8"/>
  <c r="Q243" i="8"/>
  <c r="R243" i="8" s="1"/>
  <c r="U243" i="8" s="1"/>
  <c r="AB257" i="9" l="1"/>
  <c r="AA257" i="9"/>
  <c r="Z258" i="9"/>
  <c r="Z243" i="8"/>
  <c r="AA243" i="8" s="1"/>
  <c r="C246" i="8" s="1"/>
  <c r="AB258" i="9" l="1"/>
  <c r="AA258" i="9"/>
  <c r="Z259" i="9"/>
  <c r="AB243" i="8"/>
  <c r="Z244" i="8"/>
  <c r="AB259" i="9" l="1"/>
  <c r="AA259" i="9"/>
  <c r="C260" i="9" s="1"/>
  <c r="E260" i="9" s="1"/>
  <c r="F260" i="9" s="1"/>
  <c r="AB244" i="8"/>
  <c r="Z245" i="8"/>
  <c r="Q260" i="9" l="1"/>
  <c r="R260" i="9" s="1"/>
  <c r="U260" i="9" s="1"/>
  <c r="Y260" i="9"/>
  <c r="X260" i="9"/>
  <c r="AB245" i="8"/>
  <c r="E246" i="8"/>
  <c r="F246" i="8" s="1"/>
  <c r="Z260" i="9" l="1"/>
  <c r="Q246" i="8"/>
  <c r="R246" i="8" s="1"/>
  <c r="U246" i="8" s="1"/>
  <c r="Y246" i="8"/>
  <c r="X246" i="8"/>
  <c r="AB260" i="9" l="1"/>
  <c r="AA260" i="9"/>
  <c r="C261" i="9" s="1"/>
  <c r="E261" i="9" s="1"/>
  <c r="F261" i="9" s="1"/>
  <c r="Z246" i="8"/>
  <c r="AA246" i="8" s="1"/>
  <c r="C247" i="8" s="1"/>
  <c r="Y261" i="9" l="1"/>
  <c r="X261" i="9"/>
  <c r="Q261" i="9"/>
  <c r="R261" i="9" s="1"/>
  <c r="U261" i="9" s="1"/>
  <c r="AB246" i="8"/>
  <c r="E247" i="8"/>
  <c r="F247" i="8" s="1"/>
  <c r="Z261" i="9" l="1"/>
  <c r="X247" i="8"/>
  <c r="Q247" i="8"/>
  <c r="R247" i="8" s="1"/>
  <c r="U247" i="8" s="1"/>
  <c r="Y247" i="8"/>
  <c r="AB261" i="9" l="1"/>
  <c r="AA261" i="9"/>
  <c r="C262" i="9" s="1"/>
  <c r="E262" i="9" s="1"/>
  <c r="F262" i="9" s="1"/>
  <c r="Z247" i="8"/>
  <c r="AA247" i="8" s="1"/>
  <c r="C248" i="8" s="1"/>
  <c r="Q262" i="9" l="1"/>
  <c r="R262" i="9" s="1"/>
  <c r="U262" i="9" s="1"/>
  <c r="Y262" i="9"/>
  <c r="X262" i="9"/>
  <c r="AB247" i="8"/>
  <c r="E248" i="8"/>
  <c r="F248" i="8" s="1"/>
  <c r="Z262" i="9" l="1"/>
  <c r="Y248" i="8"/>
  <c r="X248" i="8"/>
  <c r="Q248" i="8"/>
  <c r="R248" i="8" s="1"/>
  <c r="U248" i="8" s="1"/>
  <c r="AB262" i="9" l="1"/>
  <c r="AA262" i="9"/>
  <c r="C263" i="9" s="1"/>
  <c r="E263" i="9" s="1"/>
  <c r="F263" i="9" s="1"/>
  <c r="Z248" i="8"/>
  <c r="AA248" i="8" s="1"/>
  <c r="C249" i="8" s="1"/>
  <c r="X263" i="9" l="1"/>
  <c r="Q263" i="9"/>
  <c r="R263" i="9" s="1"/>
  <c r="U263" i="9" s="1"/>
  <c r="Y263" i="9"/>
  <c r="AB248" i="8"/>
  <c r="E249" i="8"/>
  <c r="F249" i="8" s="1"/>
  <c r="Z263" i="9" l="1"/>
  <c r="Y249" i="8"/>
  <c r="X249" i="8"/>
  <c r="Q249" i="8"/>
  <c r="R249" i="8" s="1"/>
  <c r="U249" i="8" s="1"/>
  <c r="AB263" i="9" l="1"/>
  <c r="AA263" i="9"/>
  <c r="C264" i="9" s="1"/>
  <c r="E264" i="9" s="1"/>
  <c r="F264" i="9" s="1"/>
  <c r="Z249" i="8"/>
  <c r="AA249" i="8" s="1"/>
  <c r="C250" i="8" s="1"/>
  <c r="Q264" i="9" l="1"/>
  <c r="R264" i="9" s="1"/>
  <c r="U264" i="9" s="1"/>
  <c r="Y264" i="9"/>
  <c r="X264" i="9"/>
  <c r="AB249" i="8"/>
  <c r="E250" i="8"/>
  <c r="F250" i="8" s="1"/>
  <c r="Z264" i="9" l="1"/>
  <c r="Y250" i="8"/>
  <c r="X250" i="8"/>
  <c r="Q250" i="8"/>
  <c r="R250" i="8" s="1"/>
  <c r="U250" i="8" s="1"/>
  <c r="AB264" i="9" l="1"/>
  <c r="AA264" i="9"/>
  <c r="Z265" i="9"/>
  <c r="Z250" i="8"/>
  <c r="AA250" i="8" s="1"/>
  <c r="C253" i="8" s="1"/>
  <c r="AB265" i="9" l="1"/>
  <c r="AA265" i="9"/>
  <c r="Z266" i="9"/>
  <c r="AB250" i="8"/>
  <c r="Z251" i="8"/>
  <c r="AB266" i="9" l="1"/>
  <c r="AA266" i="9"/>
  <c r="C267" i="9" s="1"/>
  <c r="E267" i="9" s="1"/>
  <c r="F267" i="9" s="1"/>
  <c r="AB251" i="8"/>
  <c r="Z252" i="8"/>
  <c r="X267" i="9" l="1"/>
  <c r="Q267" i="9"/>
  <c r="R267" i="9" s="1"/>
  <c r="U267" i="9" s="1"/>
  <c r="Y267" i="9"/>
  <c r="AB252" i="8"/>
  <c r="E253" i="8"/>
  <c r="F253" i="8" s="1"/>
  <c r="Z267" i="9" l="1"/>
  <c r="Y253" i="8"/>
  <c r="X253" i="8"/>
  <c r="Q253" i="8"/>
  <c r="R253" i="8" s="1"/>
  <c r="U253" i="8" s="1"/>
  <c r="AB267" i="9" l="1"/>
  <c r="AA267" i="9"/>
  <c r="C268" i="9" s="1"/>
  <c r="E268" i="9" s="1"/>
  <c r="F268" i="9" s="1"/>
  <c r="Z253" i="8"/>
  <c r="AA253" i="8" s="1"/>
  <c r="C254" i="8" s="1"/>
  <c r="Q268" i="9" l="1"/>
  <c r="R268" i="9" s="1"/>
  <c r="U268" i="9" s="1"/>
  <c r="Y268" i="9"/>
  <c r="X268" i="9"/>
  <c r="AB253" i="8"/>
  <c r="E254" i="8"/>
  <c r="F254" i="8" s="1"/>
  <c r="Z268" i="9" l="1"/>
  <c r="Y254" i="8"/>
  <c r="X254" i="8"/>
  <c r="Q254" i="8"/>
  <c r="R254" i="8" s="1"/>
  <c r="U254" i="8" s="1"/>
  <c r="AB268" i="9" l="1"/>
  <c r="AA268" i="9"/>
  <c r="C269" i="9" s="1"/>
  <c r="E269" i="9" s="1"/>
  <c r="F269" i="9" s="1"/>
  <c r="Z254" i="8"/>
  <c r="AA254" i="8" s="1"/>
  <c r="C255" i="8" s="1"/>
  <c r="Y269" i="9" l="1"/>
  <c r="X269" i="9"/>
  <c r="Q269" i="9"/>
  <c r="R269" i="9" s="1"/>
  <c r="U269" i="9" s="1"/>
  <c r="AB254" i="8"/>
  <c r="E255" i="8"/>
  <c r="F255" i="8" s="1"/>
  <c r="Z269" i="9" l="1"/>
  <c r="Y255" i="8"/>
  <c r="X255" i="8"/>
  <c r="Q255" i="8"/>
  <c r="R255" i="8" s="1"/>
  <c r="U255" i="8" s="1"/>
  <c r="AA269" i="9" l="1"/>
  <c r="C270" i="9" s="1"/>
  <c r="E270" i="9" s="1"/>
  <c r="F270" i="9" s="1"/>
  <c r="AB269" i="9"/>
  <c r="Z255" i="8"/>
  <c r="AA255" i="8" s="1"/>
  <c r="C256" i="8" s="1"/>
  <c r="Y270" i="9" l="1"/>
  <c r="Q270" i="9"/>
  <c r="R270" i="9" s="1"/>
  <c r="U270" i="9" s="1"/>
  <c r="X270" i="9"/>
  <c r="AB255" i="8"/>
  <c r="E256" i="8"/>
  <c r="F256" i="8" s="1"/>
  <c r="Z270" i="9" l="1"/>
  <c r="Q256" i="8"/>
  <c r="R256" i="8" s="1"/>
  <c r="U256" i="8" s="1"/>
  <c r="Y256" i="8"/>
  <c r="X256" i="8"/>
  <c r="AB270" i="9" l="1"/>
  <c r="AA270" i="9"/>
  <c r="C271" i="9" s="1"/>
  <c r="E271" i="9" s="1"/>
  <c r="F271" i="9" s="1"/>
  <c r="Z256" i="8"/>
  <c r="AA256" i="8" s="1"/>
  <c r="C257" i="8" s="1"/>
  <c r="Y271" i="9" l="1"/>
  <c r="X271" i="9"/>
  <c r="Q271" i="9"/>
  <c r="R271" i="9" s="1"/>
  <c r="U271" i="9" s="1"/>
  <c r="AB256" i="8"/>
  <c r="E257" i="8"/>
  <c r="F257" i="8" s="1"/>
  <c r="Z271" i="9" l="1"/>
  <c r="Q257" i="8"/>
  <c r="R257" i="8" s="1"/>
  <c r="U257" i="8" s="1"/>
  <c r="X257" i="8"/>
  <c r="Y257" i="8"/>
  <c r="AA271" i="9" l="1"/>
  <c r="AB271" i="9"/>
  <c r="Z272" i="9"/>
  <c r="Z257" i="8"/>
  <c r="AA257" i="8" s="1"/>
  <c r="C260" i="8" s="1"/>
  <c r="AB272" i="9" l="1"/>
  <c r="AA272" i="9"/>
  <c r="Z273" i="9"/>
  <c r="AB257" i="8"/>
  <c r="Z258" i="8"/>
  <c r="AA273" i="9" l="1"/>
  <c r="C274" i="9" s="1"/>
  <c r="E274" i="9" s="1"/>
  <c r="F274" i="9" s="1"/>
  <c r="AB273" i="9"/>
  <c r="AB258" i="8"/>
  <c r="Z259" i="8"/>
  <c r="Y274" i="9" l="1"/>
  <c r="X274" i="9"/>
  <c r="Q274" i="9"/>
  <c r="R274" i="9" s="1"/>
  <c r="U274" i="9" s="1"/>
  <c r="AB259" i="8"/>
  <c r="E260" i="8"/>
  <c r="F260" i="8" s="1"/>
  <c r="Z274" i="9" l="1"/>
  <c r="Q260" i="8"/>
  <c r="R260" i="8" s="1"/>
  <c r="U260" i="8" s="1"/>
  <c r="Y260" i="8"/>
  <c r="X260" i="8"/>
  <c r="AB274" i="9" l="1"/>
  <c r="AA274" i="9"/>
  <c r="C275" i="9" s="1"/>
  <c r="E275" i="9" s="1"/>
  <c r="F275" i="9" s="1"/>
  <c r="Z260" i="8"/>
  <c r="AA260" i="8" s="1"/>
  <c r="C261" i="8" s="1"/>
  <c r="Y275" i="9" l="1"/>
  <c r="X275" i="9"/>
  <c r="Q275" i="9"/>
  <c r="R275" i="9" s="1"/>
  <c r="U275" i="9" s="1"/>
  <c r="AB260" i="8"/>
  <c r="E261" i="8"/>
  <c r="F261" i="8" s="1"/>
  <c r="Z275" i="9" l="1"/>
  <c r="X261" i="8"/>
  <c r="Q261" i="8"/>
  <c r="R261" i="8" s="1"/>
  <c r="U261" i="8" s="1"/>
  <c r="Y261" i="8"/>
  <c r="AA275" i="9" l="1"/>
  <c r="C276" i="9" s="1"/>
  <c r="E276" i="9" s="1"/>
  <c r="F276" i="9" s="1"/>
  <c r="AB275" i="9"/>
  <c r="Z261" i="8"/>
  <c r="AA261" i="8" s="1"/>
  <c r="C262" i="8" s="1"/>
  <c r="Y276" i="9" l="1"/>
  <c r="Q276" i="9"/>
  <c r="R276" i="9" s="1"/>
  <c r="U276" i="9" s="1"/>
  <c r="X276" i="9"/>
  <c r="AB261" i="8"/>
  <c r="E262" i="8"/>
  <c r="F262" i="8" s="1"/>
  <c r="Z276" i="9" l="1"/>
  <c r="Y262" i="8"/>
  <c r="X262" i="8"/>
  <c r="Q262" i="8"/>
  <c r="R262" i="8" s="1"/>
  <c r="U262" i="8" s="1"/>
  <c r="AB276" i="9" l="1"/>
  <c r="AA276" i="9"/>
  <c r="C277" i="9" s="1"/>
  <c r="E277" i="9" s="1"/>
  <c r="F277" i="9" s="1"/>
  <c r="Z262" i="8"/>
  <c r="AA262" i="8" s="1"/>
  <c r="C263" i="8" s="1"/>
  <c r="Y277" i="9" l="1"/>
  <c r="X277" i="9"/>
  <c r="Q277" i="9"/>
  <c r="R277" i="9" s="1"/>
  <c r="U277" i="9" s="1"/>
  <c r="AB262" i="8"/>
  <c r="E263" i="8"/>
  <c r="F263" i="8" s="1"/>
  <c r="Z277" i="9" l="1"/>
  <c r="Q263" i="8"/>
  <c r="R263" i="8" s="1"/>
  <c r="U263" i="8" s="1"/>
  <c r="Y263" i="8"/>
  <c r="X263" i="8"/>
  <c r="AA277" i="9" l="1"/>
  <c r="C278" i="9" s="1"/>
  <c r="E278" i="9" s="1"/>
  <c r="F278" i="9" s="1"/>
  <c r="AB277" i="9"/>
  <c r="Z263" i="8"/>
  <c r="AA263" i="8" s="1"/>
  <c r="C264" i="8" s="1"/>
  <c r="Y278" i="9" l="1"/>
  <c r="X278" i="9"/>
  <c r="Q278" i="9"/>
  <c r="R278" i="9" s="1"/>
  <c r="U278" i="9" s="1"/>
  <c r="AB263" i="8"/>
  <c r="E264" i="8"/>
  <c r="F264" i="8" s="1"/>
  <c r="Z278" i="9" l="1"/>
  <c r="Y264" i="8"/>
  <c r="X264" i="8"/>
  <c r="Q264" i="8"/>
  <c r="R264" i="8" s="1"/>
  <c r="U264" i="8" s="1"/>
  <c r="AB278" i="9" l="1"/>
  <c r="AA278" i="9"/>
  <c r="Z279" i="9"/>
  <c r="Z264" i="8"/>
  <c r="AA264" i="8" s="1"/>
  <c r="C267" i="8" s="1"/>
  <c r="AA279" i="9" l="1"/>
  <c r="AB279" i="9"/>
  <c r="Z280" i="9"/>
  <c r="AB264" i="8"/>
  <c r="Z265" i="8"/>
  <c r="AB280" i="9" l="1"/>
  <c r="AA280" i="9"/>
  <c r="C281" i="9" s="1"/>
  <c r="E281" i="9" s="1"/>
  <c r="F281" i="9" s="1"/>
  <c r="AB265" i="8"/>
  <c r="Z266" i="8"/>
  <c r="Y281" i="9" l="1"/>
  <c r="X281" i="9"/>
  <c r="Q281" i="9"/>
  <c r="R281" i="9" s="1"/>
  <c r="U281" i="9" s="1"/>
  <c r="AB266" i="8"/>
  <c r="E267" i="8"/>
  <c r="F267" i="8" s="1"/>
  <c r="Z281" i="9" l="1"/>
  <c r="Q267" i="8"/>
  <c r="R267" i="8" s="1"/>
  <c r="U267" i="8" s="1"/>
  <c r="Y267" i="8"/>
  <c r="X267" i="8"/>
  <c r="AA281" i="9" l="1"/>
  <c r="C282" i="9" s="1"/>
  <c r="E282" i="9" s="1"/>
  <c r="F282" i="9" s="1"/>
  <c r="AB281" i="9"/>
  <c r="Z267" i="8"/>
  <c r="AA267" i="8" s="1"/>
  <c r="C268" i="8" s="1"/>
  <c r="Y282" i="9" l="1"/>
  <c r="X282" i="9"/>
  <c r="Q282" i="9"/>
  <c r="R282" i="9" s="1"/>
  <c r="U282" i="9" s="1"/>
  <c r="AB267" i="8"/>
  <c r="E268" i="8"/>
  <c r="F268" i="8" s="1"/>
  <c r="Z282" i="9" l="1"/>
  <c r="Y268" i="8"/>
  <c r="X268" i="8"/>
  <c r="Q268" i="8"/>
  <c r="R268" i="8" s="1"/>
  <c r="U268" i="8" s="1"/>
  <c r="AB282" i="9" l="1"/>
  <c r="AA282" i="9"/>
  <c r="C283" i="9" s="1"/>
  <c r="E283" i="9" s="1"/>
  <c r="F283" i="9" s="1"/>
  <c r="Z268" i="8"/>
  <c r="AA268" i="8" s="1"/>
  <c r="C269" i="8" s="1"/>
  <c r="Y283" i="9" l="1"/>
  <c r="X283" i="9"/>
  <c r="Q283" i="9"/>
  <c r="R283" i="9" s="1"/>
  <c r="U283" i="9" s="1"/>
  <c r="AB268" i="8"/>
  <c r="E269" i="8"/>
  <c r="F269" i="8" s="1"/>
  <c r="Z283" i="9" l="1"/>
  <c r="Q269" i="8"/>
  <c r="R269" i="8" s="1"/>
  <c r="U269" i="8" s="1"/>
  <c r="Y269" i="8"/>
  <c r="X269" i="8"/>
  <c r="AA283" i="9" l="1"/>
  <c r="C284" i="9" s="1"/>
  <c r="E284" i="9" s="1"/>
  <c r="F284" i="9" s="1"/>
  <c r="AB283" i="9"/>
  <c r="Z269" i="8"/>
  <c r="AA269" i="8" s="1"/>
  <c r="C270" i="8" s="1"/>
  <c r="Y284" i="9" l="1"/>
  <c r="X284" i="9"/>
  <c r="Q284" i="9"/>
  <c r="R284" i="9" s="1"/>
  <c r="U284" i="9" s="1"/>
  <c r="AB269" i="8"/>
  <c r="E270" i="8"/>
  <c r="F270" i="8" s="1"/>
  <c r="Z284" i="9" l="1"/>
  <c r="Y270" i="8"/>
  <c r="X270" i="8"/>
  <c r="Q270" i="8"/>
  <c r="R270" i="8" s="1"/>
  <c r="U270" i="8" s="1"/>
  <c r="AB284" i="9" l="1"/>
  <c r="AA284" i="9"/>
  <c r="C285" i="9" s="1"/>
  <c r="E285" i="9" s="1"/>
  <c r="F285" i="9" s="1"/>
  <c r="Z270" i="8"/>
  <c r="AA270" i="8" s="1"/>
  <c r="C271" i="8" s="1"/>
  <c r="Y285" i="9" l="1"/>
  <c r="X285" i="9"/>
  <c r="Q285" i="9"/>
  <c r="R285" i="9" s="1"/>
  <c r="U285" i="9" s="1"/>
  <c r="AB270" i="8"/>
  <c r="E271" i="8"/>
  <c r="F271" i="8" s="1"/>
  <c r="Z285" i="9" l="1"/>
  <c r="Q271" i="8"/>
  <c r="R271" i="8" s="1"/>
  <c r="U271" i="8" s="1"/>
  <c r="Y271" i="8"/>
  <c r="X271" i="8"/>
  <c r="AA285" i="9" l="1"/>
  <c r="AB285" i="9"/>
  <c r="Z286" i="9"/>
  <c r="Z271" i="8"/>
  <c r="AA271" i="8" s="1"/>
  <c r="C274" i="8" s="1"/>
  <c r="AA286" i="9" l="1"/>
  <c r="AB286" i="9"/>
  <c r="Z287" i="9"/>
  <c r="AB271" i="8"/>
  <c r="Z272" i="8"/>
  <c r="AA287" i="9" l="1"/>
  <c r="C288" i="9" s="1"/>
  <c r="E288" i="9" s="1"/>
  <c r="F288" i="9" s="1"/>
  <c r="AB287" i="9"/>
  <c r="AB272" i="8"/>
  <c r="Z273" i="8"/>
  <c r="Y288" i="9" l="1"/>
  <c r="X288" i="9"/>
  <c r="Q288" i="9"/>
  <c r="R288" i="9" s="1"/>
  <c r="U288" i="9" s="1"/>
  <c r="AB273" i="8"/>
  <c r="E274" i="8"/>
  <c r="F274" i="8" s="1"/>
  <c r="Z288" i="9" l="1"/>
  <c r="Y274" i="8"/>
  <c r="X274" i="8"/>
  <c r="Q274" i="8"/>
  <c r="R274" i="8" s="1"/>
  <c r="U274" i="8" s="1"/>
  <c r="AB288" i="9" l="1"/>
  <c r="AA288" i="9"/>
  <c r="C289" i="9" s="1"/>
  <c r="E289" i="9" s="1"/>
  <c r="F289" i="9" s="1"/>
  <c r="Z274" i="8"/>
  <c r="AA274" i="8" s="1"/>
  <c r="C275" i="8" s="1"/>
  <c r="Y289" i="9" l="1"/>
  <c r="X289" i="9"/>
  <c r="Q289" i="9"/>
  <c r="R289" i="9" s="1"/>
  <c r="U289" i="9" s="1"/>
  <c r="AB274" i="8"/>
  <c r="E275" i="8"/>
  <c r="F275" i="8" s="1"/>
  <c r="Z289" i="9" l="1"/>
  <c r="Q275" i="8"/>
  <c r="R275" i="8" s="1"/>
  <c r="U275" i="8" s="1"/>
  <c r="Y275" i="8"/>
  <c r="X275" i="8"/>
  <c r="AA289" i="9" l="1"/>
  <c r="C290" i="9" s="1"/>
  <c r="E290" i="9" s="1"/>
  <c r="F290" i="9" s="1"/>
  <c r="AB289" i="9"/>
  <c r="Z275" i="8"/>
  <c r="AA275" i="8" s="1"/>
  <c r="C276" i="8" s="1"/>
  <c r="Y290" i="9" l="1"/>
  <c r="Q290" i="9"/>
  <c r="R290" i="9" s="1"/>
  <c r="U290" i="9" s="1"/>
  <c r="X290" i="9"/>
  <c r="AB275" i="8"/>
  <c r="E276" i="8"/>
  <c r="F276" i="8" s="1"/>
  <c r="Z290" i="9" l="1"/>
  <c r="Y276" i="8"/>
  <c r="X276" i="8"/>
  <c r="Q276" i="8"/>
  <c r="R276" i="8" s="1"/>
  <c r="U276" i="8" s="1"/>
  <c r="AB290" i="9" l="1"/>
  <c r="AA290" i="9"/>
  <c r="C291" i="9" s="1"/>
  <c r="E291" i="9" s="1"/>
  <c r="F291" i="9" s="1"/>
  <c r="Z276" i="8"/>
  <c r="AA276" i="8" s="1"/>
  <c r="C277" i="8" s="1"/>
  <c r="Y291" i="9" l="1"/>
  <c r="X291" i="9"/>
  <c r="Q291" i="9"/>
  <c r="R291" i="9" s="1"/>
  <c r="U291" i="9" s="1"/>
  <c r="AB276" i="8"/>
  <c r="E277" i="8"/>
  <c r="F277" i="8" s="1"/>
  <c r="Z291" i="9" l="1"/>
  <c r="Q277" i="8"/>
  <c r="R277" i="8" s="1"/>
  <c r="U277" i="8" s="1"/>
  <c r="Y277" i="8"/>
  <c r="X277" i="8"/>
  <c r="AA291" i="9" l="1"/>
  <c r="C292" i="9" s="1"/>
  <c r="E292" i="9" s="1"/>
  <c r="F292" i="9" s="1"/>
  <c r="AB291" i="9"/>
  <c r="Z277" i="8"/>
  <c r="AA277" i="8" s="1"/>
  <c r="C278" i="8" s="1"/>
  <c r="X292" i="9" l="1"/>
  <c r="Y292" i="9"/>
  <c r="Q292" i="9"/>
  <c r="R292" i="9" s="1"/>
  <c r="U292" i="9" s="1"/>
  <c r="AB277" i="8"/>
  <c r="E278" i="8"/>
  <c r="F278" i="8" s="1"/>
  <c r="Z292" i="9" l="1"/>
  <c r="Y278" i="8"/>
  <c r="X278" i="8"/>
  <c r="Q278" i="8"/>
  <c r="R278" i="8" s="1"/>
  <c r="U278" i="8" s="1"/>
  <c r="AB292" i="9" l="1"/>
  <c r="AA292" i="9"/>
  <c r="Z293" i="9"/>
  <c r="Z278" i="8"/>
  <c r="AA278" i="8" s="1"/>
  <c r="C281" i="8" s="1"/>
  <c r="AB293" i="9" l="1"/>
  <c r="AA293" i="9"/>
  <c r="Z294" i="9"/>
  <c r="AB278" i="8"/>
  <c r="Z279" i="8"/>
  <c r="AB294" i="9" l="1"/>
  <c r="AA294" i="9"/>
  <c r="C295" i="9" s="1"/>
  <c r="E295" i="9" s="1"/>
  <c r="F295" i="9" s="1"/>
  <c r="AB279" i="8"/>
  <c r="Z280" i="8"/>
  <c r="Q295" i="9" l="1"/>
  <c r="R295" i="9" s="1"/>
  <c r="U295" i="9" s="1"/>
  <c r="Y295" i="9"/>
  <c r="X295" i="9"/>
  <c r="AB280" i="8"/>
  <c r="E281" i="8"/>
  <c r="F281" i="8" s="1"/>
  <c r="Z295" i="9" l="1"/>
  <c r="Q281" i="8"/>
  <c r="R281" i="8" s="1"/>
  <c r="U281" i="8" s="1"/>
  <c r="Y281" i="8"/>
  <c r="X281" i="8"/>
  <c r="AB295" i="9" l="1"/>
  <c r="AA295" i="9"/>
  <c r="C296" i="9" s="1"/>
  <c r="E296" i="9" s="1"/>
  <c r="F296" i="9" s="1"/>
  <c r="Z281" i="8"/>
  <c r="AA281" i="8" s="1"/>
  <c r="C282" i="8" s="1"/>
  <c r="X296" i="9" l="1"/>
  <c r="Y296" i="9"/>
  <c r="Q296" i="9"/>
  <c r="R296" i="9" s="1"/>
  <c r="U296" i="9" s="1"/>
  <c r="AB281" i="8"/>
  <c r="E282" i="8"/>
  <c r="F282" i="8" s="1"/>
  <c r="Z296" i="9" l="1"/>
  <c r="Y282" i="8"/>
  <c r="X282" i="8"/>
  <c r="Q282" i="8"/>
  <c r="R282" i="8" s="1"/>
  <c r="U282" i="8" s="1"/>
  <c r="AA296" i="9" l="1"/>
  <c r="C297" i="9" s="1"/>
  <c r="E297" i="9" s="1"/>
  <c r="F297" i="9" s="1"/>
  <c r="AB296" i="9"/>
  <c r="Z282" i="8"/>
  <c r="AA282" i="8" s="1"/>
  <c r="C283" i="8" s="1"/>
  <c r="Q297" i="9" l="1"/>
  <c r="R297" i="9" s="1"/>
  <c r="U297" i="9" s="1"/>
  <c r="Y297" i="9"/>
  <c r="X297" i="9"/>
  <c r="AB282" i="8"/>
  <c r="E283" i="8"/>
  <c r="F283" i="8" s="1"/>
  <c r="Z297" i="9" l="1"/>
  <c r="Q283" i="8"/>
  <c r="R283" i="8" s="1"/>
  <c r="U283" i="8" s="1"/>
  <c r="Y283" i="8"/>
  <c r="X283" i="8"/>
  <c r="AB297" i="9" l="1"/>
  <c r="AA297" i="9"/>
  <c r="C298" i="9" s="1"/>
  <c r="E298" i="9" s="1"/>
  <c r="F298" i="9" s="1"/>
  <c r="Z283" i="8"/>
  <c r="AA283" i="8" s="1"/>
  <c r="C284" i="8" s="1"/>
  <c r="X298" i="9" l="1"/>
  <c r="Y298" i="9"/>
  <c r="Q298" i="9"/>
  <c r="R298" i="9" s="1"/>
  <c r="U298" i="9" s="1"/>
  <c r="AB283" i="8"/>
  <c r="E284" i="8"/>
  <c r="F284" i="8" s="1"/>
  <c r="Z298" i="9" l="1"/>
  <c r="Y284" i="8"/>
  <c r="X284" i="8"/>
  <c r="Q284" i="8"/>
  <c r="R284" i="8" s="1"/>
  <c r="U284" i="8" s="1"/>
  <c r="AA298" i="9" l="1"/>
  <c r="C299" i="9" s="1"/>
  <c r="E299" i="9" s="1"/>
  <c r="F299" i="9" s="1"/>
  <c r="AB298" i="9"/>
  <c r="Z284" i="8"/>
  <c r="AA284" i="8" s="1"/>
  <c r="C285" i="8" s="1"/>
  <c r="Q299" i="9" l="1"/>
  <c r="R299" i="9" s="1"/>
  <c r="U299" i="9" s="1"/>
  <c r="Y299" i="9"/>
  <c r="X299" i="9"/>
  <c r="AB284" i="8"/>
  <c r="E285" i="8"/>
  <c r="F285" i="8" s="1"/>
  <c r="Z299" i="9" l="1"/>
  <c r="Q285" i="8"/>
  <c r="R285" i="8" s="1"/>
  <c r="U285" i="8" s="1"/>
  <c r="Y285" i="8"/>
  <c r="X285" i="8"/>
  <c r="AB299" i="9" l="1"/>
  <c r="AA299" i="9"/>
  <c r="Z300" i="9"/>
  <c r="Z285" i="8"/>
  <c r="AA285" i="8" s="1"/>
  <c r="C288" i="8" s="1"/>
  <c r="AA300" i="9" l="1"/>
  <c r="AB300" i="9"/>
  <c r="Z301" i="9"/>
  <c r="AB285" i="8"/>
  <c r="Z286" i="8"/>
  <c r="AB301" i="9" l="1"/>
  <c r="AA301" i="9"/>
  <c r="C302" i="9" s="1"/>
  <c r="E302" i="9" s="1"/>
  <c r="F302" i="9" s="1"/>
  <c r="AB286" i="8"/>
  <c r="Z287" i="8"/>
  <c r="Y302" i="9" l="1"/>
  <c r="X302" i="9"/>
  <c r="Q302" i="9"/>
  <c r="R302" i="9" s="1"/>
  <c r="U302" i="9" s="1"/>
  <c r="AB287" i="8"/>
  <c r="E288" i="8"/>
  <c r="F288" i="8" s="1"/>
  <c r="Z302" i="9" l="1"/>
  <c r="Y288" i="8"/>
  <c r="X288" i="8"/>
  <c r="Q288" i="8"/>
  <c r="R288" i="8" s="1"/>
  <c r="U288" i="8" s="1"/>
  <c r="AA302" i="9" l="1"/>
  <c r="C303" i="9" s="1"/>
  <c r="E303" i="9" s="1"/>
  <c r="F303" i="9" s="1"/>
  <c r="AB302" i="9"/>
  <c r="Z288" i="8"/>
  <c r="AA288" i="8" s="1"/>
  <c r="C289" i="8" s="1"/>
  <c r="Q303" i="9" l="1"/>
  <c r="R303" i="9" s="1"/>
  <c r="U303" i="9" s="1"/>
  <c r="X303" i="9"/>
  <c r="Y303" i="9"/>
  <c r="AB288" i="8"/>
  <c r="E289" i="8"/>
  <c r="F289" i="8" s="1"/>
  <c r="Z303" i="9" l="1"/>
  <c r="Y289" i="8"/>
  <c r="X289" i="8"/>
  <c r="Q289" i="8"/>
  <c r="R289" i="8" s="1"/>
  <c r="U289" i="8" s="1"/>
  <c r="AB303" i="9" l="1"/>
  <c r="AA303" i="9"/>
  <c r="C304" i="9" s="1"/>
  <c r="E304" i="9" s="1"/>
  <c r="F304" i="9" s="1"/>
  <c r="Z289" i="8"/>
  <c r="AA289" i="8" s="1"/>
  <c r="C290" i="8" s="1"/>
  <c r="Y304" i="9" l="1"/>
  <c r="X304" i="9"/>
  <c r="Q304" i="9"/>
  <c r="R304" i="9" s="1"/>
  <c r="U304" i="9" s="1"/>
  <c r="AB289" i="8"/>
  <c r="E290" i="8"/>
  <c r="F290" i="8" s="1"/>
  <c r="Z304" i="9" l="1"/>
  <c r="Y290" i="8"/>
  <c r="X290" i="8"/>
  <c r="Q290" i="8"/>
  <c r="R290" i="8" s="1"/>
  <c r="U290" i="8" s="1"/>
  <c r="AA304" i="9" l="1"/>
  <c r="C305" i="9" s="1"/>
  <c r="E305" i="9" s="1"/>
  <c r="F305" i="9" s="1"/>
  <c r="AB304" i="9"/>
  <c r="Z290" i="8"/>
  <c r="AA290" i="8" s="1"/>
  <c r="C291" i="8" s="1"/>
  <c r="Q305" i="9" l="1"/>
  <c r="R305" i="9" s="1"/>
  <c r="U305" i="9" s="1"/>
  <c r="Y305" i="9"/>
  <c r="X305" i="9"/>
  <c r="AB290" i="8"/>
  <c r="E291" i="8"/>
  <c r="F291" i="8" s="1"/>
  <c r="Z305" i="9" l="1"/>
  <c r="Y291" i="8"/>
  <c r="Q291" i="8"/>
  <c r="R291" i="8" s="1"/>
  <c r="U291" i="8" s="1"/>
  <c r="X291" i="8"/>
  <c r="AB305" i="9" l="1"/>
  <c r="AA305" i="9"/>
  <c r="C306" i="9" s="1"/>
  <c r="E306" i="9" s="1"/>
  <c r="F306" i="9" s="1"/>
  <c r="Z291" i="8"/>
  <c r="AA291" i="8" s="1"/>
  <c r="C292" i="8" s="1"/>
  <c r="Y306" i="9" l="1"/>
  <c r="X306" i="9"/>
  <c r="Q306" i="9"/>
  <c r="R306" i="9" s="1"/>
  <c r="U306" i="9" s="1"/>
  <c r="AB291" i="8"/>
  <c r="E292" i="8"/>
  <c r="F292" i="8" s="1"/>
  <c r="Z306" i="9" l="1"/>
  <c r="Y292" i="8"/>
  <c r="Q292" i="8"/>
  <c r="R292" i="8" s="1"/>
  <c r="U292" i="8" s="1"/>
  <c r="X292" i="8"/>
  <c r="AA306" i="9" l="1"/>
  <c r="AB306" i="9"/>
  <c r="Z307" i="9"/>
  <c r="Z292" i="8"/>
  <c r="AA292" i="8" s="1"/>
  <c r="C295" i="8" s="1"/>
  <c r="AB307" i="9" l="1"/>
  <c r="AA307" i="9"/>
  <c r="Z308" i="9"/>
  <c r="AB292" i="8"/>
  <c r="Z293" i="8"/>
  <c r="AA308" i="9" l="1"/>
  <c r="C309" i="9" s="1"/>
  <c r="E309" i="9" s="1"/>
  <c r="F309" i="9" s="1"/>
  <c r="AB308" i="9"/>
  <c r="AB293" i="8"/>
  <c r="Z294" i="8"/>
  <c r="Q309" i="9" l="1"/>
  <c r="R309" i="9" s="1"/>
  <c r="U309" i="9" s="1"/>
  <c r="Y309" i="9"/>
  <c r="X309" i="9"/>
  <c r="AB294" i="8"/>
  <c r="E295" i="8"/>
  <c r="F295" i="8" s="1"/>
  <c r="Z309" i="9" l="1"/>
  <c r="Y295" i="8"/>
  <c r="X295" i="8"/>
  <c r="Q295" i="8"/>
  <c r="R295" i="8" s="1"/>
  <c r="U295" i="8" s="1"/>
  <c r="AB309" i="9" l="1"/>
  <c r="AA309" i="9"/>
  <c r="C310" i="9" s="1"/>
  <c r="E310" i="9" s="1"/>
  <c r="F310" i="9" s="1"/>
  <c r="Z295" i="8"/>
  <c r="AA295" i="8" s="1"/>
  <c r="C296" i="8" s="1"/>
  <c r="Y310" i="9" l="1"/>
  <c r="X310" i="9"/>
  <c r="Q310" i="9"/>
  <c r="R310" i="9" s="1"/>
  <c r="U310" i="9" s="1"/>
  <c r="AB295" i="8"/>
  <c r="E296" i="8"/>
  <c r="F296" i="8" s="1"/>
  <c r="Z310" i="9" l="1"/>
  <c r="Q296" i="8"/>
  <c r="R296" i="8" s="1"/>
  <c r="U296" i="8" s="1"/>
  <c r="Y296" i="8"/>
  <c r="X296" i="8"/>
  <c r="AA310" i="9" l="1"/>
  <c r="C311" i="9" s="1"/>
  <c r="E311" i="9" s="1"/>
  <c r="F311" i="9" s="1"/>
  <c r="AB310" i="9"/>
  <c r="Z296" i="8"/>
  <c r="AA296" i="8" s="1"/>
  <c r="C297" i="8" s="1"/>
  <c r="Q311" i="9" l="1"/>
  <c r="R311" i="9" s="1"/>
  <c r="U311" i="9" s="1"/>
  <c r="Y311" i="9"/>
  <c r="X311" i="9"/>
  <c r="AB296" i="8"/>
  <c r="E297" i="8"/>
  <c r="F297" i="8" s="1"/>
  <c r="Z311" i="9" l="1"/>
  <c r="Y297" i="8"/>
  <c r="X297" i="8"/>
  <c r="Q297" i="8"/>
  <c r="R297" i="8" s="1"/>
  <c r="U297" i="8" s="1"/>
  <c r="AB311" i="9" l="1"/>
  <c r="AA311" i="9"/>
  <c r="C312" i="9" s="1"/>
  <c r="E312" i="9" s="1"/>
  <c r="F312" i="9" s="1"/>
  <c r="Z297" i="8"/>
  <c r="AA297" i="8" s="1"/>
  <c r="C298" i="8" s="1"/>
  <c r="Y312" i="9" l="1"/>
  <c r="X312" i="9"/>
  <c r="Q312" i="9"/>
  <c r="R312" i="9" s="1"/>
  <c r="U312" i="9" s="1"/>
  <c r="AB297" i="8"/>
  <c r="E298" i="8"/>
  <c r="F298" i="8" s="1"/>
  <c r="Z312" i="9" l="1"/>
  <c r="Q298" i="8"/>
  <c r="R298" i="8" s="1"/>
  <c r="U298" i="8" s="1"/>
  <c r="Y298" i="8"/>
  <c r="X298" i="8"/>
  <c r="AA312" i="9" l="1"/>
  <c r="C313" i="9" s="1"/>
  <c r="E313" i="9" s="1"/>
  <c r="F313" i="9" s="1"/>
  <c r="AB312" i="9"/>
  <c r="Z298" i="8"/>
  <c r="AA298" i="8" s="1"/>
  <c r="C299" i="8" s="1"/>
  <c r="Q313" i="9" l="1"/>
  <c r="R313" i="9" s="1"/>
  <c r="U313" i="9" s="1"/>
  <c r="Y313" i="9"/>
  <c r="X313" i="9"/>
  <c r="AB298" i="8"/>
  <c r="E299" i="8"/>
  <c r="F299" i="8" s="1"/>
  <c r="Z313" i="9" l="1"/>
  <c r="Y299" i="8"/>
  <c r="X299" i="8"/>
  <c r="Q299" i="8"/>
  <c r="R299" i="8" s="1"/>
  <c r="U299" i="8" s="1"/>
  <c r="AB313" i="9" l="1"/>
  <c r="AA313" i="9"/>
  <c r="Z314" i="9"/>
  <c r="Z299" i="8"/>
  <c r="AA299" i="8" s="1"/>
  <c r="C302" i="8" s="1"/>
  <c r="AA314" i="9" l="1"/>
  <c r="AB314" i="9"/>
  <c r="Z315" i="9"/>
  <c r="AB299" i="8"/>
  <c r="Z300" i="8"/>
  <c r="AB315" i="9" l="1"/>
  <c r="AA315" i="9"/>
  <c r="C316" i="9" s="1"/>
  <c r="E316" i="9" s="1"/>
  <c r="F316" i="9" s="1"/>
  <c r="AB300" i="8"/>
  <c r="Z301" i="8"/>
  <c r="Q316" i="9" l="1"/>
  <c r="R316" i="9" s="1"/>
  <c r="U316" i="9" s="1"/>
  <c r="X316" i="9"/>
  <c r="Y316" i="9"/>
  <c r="AB301" i="8"/>
  <c r="E302" i="8"/>
  <c r="F302" i="8" s="1"/>
  <c r="Z316" i="9" l="1"/>
  <c r="AA316" i="9" s="1"/>
  <c r="C317" i="9" s="1"/>
  <c r="E317" i="9" s="1"/>
  <c r="F317" i="9" s="1"/>
  <c r="Q302" i="8"/>
  <c r="R302" i="8" s="1"/>
  <c r="U302" i="8" s="1"/>
  <c r="Y302" i="8"/>
  <c r="X302" i="8"/>
  <c r="AB316" i="9" l="1"/>
  <c r="Y317" i="9"/>
  <c r="X317" i="9"/>
  <c r="Q317" i="9"/>
  <c r="R317" i="9" s="1"/>
  <c r="U317" i="9" s="1"/>
  <c r="Z302" i="8"/>
  <c r="AA302" i="8" s="1"/>
  <c r="C303" i="8" s="1"/>
  <c r="Z317" i="9" l="1"/>
  <c r="AB302" i="8"/>
  <c r="E303" i="8"/>
  <c r="F303" i="8" s="1"/>
  <c r="AB317" i="9" l="1"/>
  <c r="AA317" i="9"/>
  <c r="C318" i="9" s="1"/>
  <c r="E318" i="9" s="1"/>
  <c r="F318" i="9" s="1"/>
  <c r="Y303" i="8"/>
  <c r="X303" i="8"/>
  <c r="Q303" i="8"/>
  <c r="R303" i="8" s="1"/>
  <c r="U303" i="8" s="1"/>
  <c r="Q318" i="9" l="1"/>
  <c r="R318" i="9" s="1"/>
  <c r="U318" i="9" s="1"/>
  <c r="X318" i="9"/>
  <c r="Y318" i="9"/>
  <c r="Z303" i="8"/>
  <c r="AA303" i="8" s="1"/>
  <c r="C304" i="8" s="1"/>
  <c r="Z318" i="9" l="1"/>
  <c r="AB303" i="8"/>
  <c r="E304" i="8"/>
  <c r="F304" i="8" s="1"/>
  <c r="AB318" i="9" l="1"/>
  <c r="AA318" i="9"/>
  <c r="C319" i="9" s="1"/>
  <c r="E319" i="9" s="1"/>
  <c r="F319" i="9" s="1"/>
  <c r="Q304" i="8"/>
  <c r="R304" i="8" s="1"/>
  <c r="U304" i="8" s="1"/>
  <c r="Y304" i="8"/>
  <c r="X304" i="8"/>
  <c r="Y319" i="9" l="1"/>
  <c r="X319" i="9"/>
  <c r="Q319" i="9"/>
  <c r="R319" i="9" s="1"/>
  <c r="U319" i="9" s="1"/>
  <c r="Z304" i="8"/>
  <c r="AA304" i="8" s="1"/>
  <c r="C305" i="8" s="1"/>
  <c r="Z319" i="9" l="1"/>
  <c r="AB304" i="8"/>
  <c r="E305" i="8"/>
  <c r="F305" i="8" s="1"/>
  <c r="AB319" i="9" l="1"/>
  <c r="AA319" i="9"/>
  <c r="C320" i="9" s="1"/>
  <c r="E320" i="9" s="1"/>
  <c r="F320" i="9" s="1"/>
  <c r="Y305" i="8"/>
  <c r="X305" i="8"/>
  <c r="Q305" i="8"/>
  <c r="R305" i="8" s="1"/>
  <c r="U305" i="8" s="1"/>
  <c r="Q320" i="9" l="1"/>
  <c r="R320" i="9" s="1"/>
  <c r="U320" i="9" s="1"/>
  <c r="X320" i="9"/>
  <c r="Y320" i="9"/>
  <c r="Z305" i="8"/>
  <c r="AA305" i="8" s="1"/>
  <c r="C306" i="8" s="1"/>
  <c r="Z320" i="9" l="1"/>
  <c r="AB305" i="8"/>
  <c r="E306" i="8"/>
  <c r="F306" i="8" s="1"/>
  <c r="AB320" i="9" l="1"/>
  <c r="AA320" i="9"/>
  <c r="Z321" i="9"/>
  <c r="Q306" i="8"/>
  <c r="R306" i="8" s="1"/>
  <c r="U306" i="8" s="1"/>
  <c r="Y306" i="8"/>
  <c r="X306" i="8"/>
  <c r="AA321" i="9" l="1"/>
  <c r="AB321" i="9"/>
  <c r="Z322" i="9"/>
  <c r="Z306" i="8"/>
  <c r="AA306" i="8" s="1"/>
  <c r="C309" i="8" s="1"/>
  <c r="AB322" i="9" l="1"/>
  <c r="AA322" i="9"/>
  <c r="C323" i="9" s="1"/>
  <c r="E323" i="9" s="1"/>
  <c r="F323" i="9" s="1"/>
  <c r="AB306" i="8"/>
  <c r="Z307" i="8"/>
  <c r="X323" i="9" l="1"/>
  <c r="Q323" i="9"/>
  <c r="R323" i="9" s="1"/>
  <c r="U323" i="9" s="1"/>
  <c r="Y323" i="9"/>
  <c r="AB307" i="8"/>
  <c r="Z308" i="8"/>
  <c r="Z323" i="9" l="1"/>
  <c r="AB308" i="8"/>
  <c r="E309" i="8"/>
  <c r="F309" i="8" s="1"/>
  <c r="AA323" i="9" l="1"/>
  <c r="C324" i="9" s="1"/>
  <c r="E324" i="9" s="1"/>
  <c r="F324" i="9" s="1"/>
  <c r="AB323" i="9"/>
  <c r="Q309" i="8"/>
  <c r="R309" i="8" s="1"/>
  <c r="U309" i="8" s="1"/>
  <c r="Y309" i="8"/>
  <c r="X309" i="8"/>
  <c r="Q324" i="9" l="1"/>
  <c r="R324" i="9" s="1"/>
  <c r="U324" i="9" s="1"/>
  <c r="Y324" i="9"/>
  <c r="X324" i="9"/>
  <c r="Z309" i="8"/>
  <c r="AA309" i="8" s="1"/>
  <c r="C310" i="8" s="1"/>
  <c r="Z324" i="9" l="1"/>
  <c r="AB324" i="9" s="1"/>
  <c r="AB309" i="8"/>
  <c r="E310" i="8"/>
  <c r="F310" i="8" s="1"/>
  <c r="AA324" i="9" l="1"/>
  <c r="C325" i="9" s="1"/>
  <c r="E325" i="9" s="1"/>
  <c r="F325" i="9" s="1"/>
  <c r="Y310" i="8"/>
  <c r="X310" i="8"/>
  <c r="Q310" i="8"/>
  <c r="R310" i="8" s="1"/>
  <c r="U310" i="8" s="1"/>
  <c r="Y325" i="9" l="1"/>
  <c r="Q325" i="9"/>
  <c r="R325" i="9" s="1"/>
  <c r="U325" i="9" s="1"/>
  <c r="X325" i="9"/>
  <c r="Z310" i="8"/>
  <c r="AA310" i="8" s="1"/>
  <c r="C311" i="8" s="1"/>
  <c r="Z325" i="9" l="1"/>
  <c r="AA325" i="9" s="1"/>
  <c r="C326" i="9" s="1"/>
  <c r="E326" i="9" s="1"/>
  <c r="F326" i="9" s="1"/>
  <c r="AB310" i="8"/>
  <c r="E311" i="8"/>
  <c r="F311" i="8" s="1"/>
  <c r="AB325" i="9" l="1"/>
  <c r="Q326" i="9"/>
  <c r="R326" i="9" s="1"/>
  <c r="U326" i="9" s="1"/>
  <c r="Y326" i="9"/>
  <c r="X326" i="9"/>
  <c r="Q311" i="8"/>
  <c r="R311" i="8" s="1"/>
  <c r="U311" i="8" s="1"/>
  <c r="Y311" i="8"/>
  <c r="X311" i="8"/>
  <c r="Z326" i="9" l="1"/>
  <c r="AB326" i="9" s="1"/>
  <c r="Z311" i="8"/>
  <c r="AA311" i="8" s="1"/>
  <c r="C312" i="8" s="1"/>
  <c r="AA326" i="9" l="1"/>
  <c r="C327" i="9" s="1"/>
  <c r="E327" i="9" s="1"/>
  <c r="F327" i="9" s="1"/>
  <c r="AB311" i="8"/>
  <c r="E312" i="8"/>
  <c r="F312" i="8" s="1"/>
  <c r="Q327" i="9" l="1"/>
  <c r="R327" i="9" s="1"/>
  <c r="U327" i="9" s="1"/>
  <c r="Y327" i="9"/>
  <c r="X327" i="9"/>
  <c r="Y312" i="8"/>
  <c r="X312" i="8"/>
  <c r="Q312" i="8"/>
  <c r="R312" i="8" s="1"/>
  <c r="U312" i="8" s="1"/>
  <c r="Z327" i="9" l="1"/>
  <c r="AA327" i="9" s="1"/>
  <c r="Z312" i="8"/>
  <c r="AA312" i="8" s="1"/>
  <c r="C313" i="8" s="1"/>
  <c r="Z328" i="9" l="1"/>
  <c r="AB328" i="9" s="1"/>
  <c r="AB327" i="9"/>
  <c r="AB312" i="8"/>
  <c r="E313" i="8"/>
  <c r="F313" i="8" s="1"/>
  <c r="Z329" i="9" l="1"/>
  <c r="AA329" i="9" s="1"/>
  <c r="C330" i="9" s="1"/>
  <c r="E330" i="9" s="1"/>
  <c r="F330" i="9" s="1"/>
  <c r="AA328" i="9"/>
  <c r="Q313" i="8"/>
  <c r="R313" i="8" s="1"/>
  <c r="U313" i="8" s="1"/>
  <c r="Y313" i="8"/>
  <c r="X313" i="8"/>
  <c r="AB329" i="9" l="1"/>
  <c r="Q330" i="9"/>
  <c r="R330" i="9" s="1"/>
  <c r="U330" i="9" s="1"/>
  <c r="Y330" i="9"/>
  <c r="X330" i="9"/>
  <c r="Z313" i="8"/>
  <c r="AA313" i="8" s="1"/>
  <c r="C316" i="8" s="1"/>
  <c r="Z330" i="9" l="1"/>
  <c r="AB313" i="8"/>
  <c r="Z314" i="8"/>
  <c r="AB330" i="9" l="1"/>
  <c r="AA330" i="9"/>
  <c r="C331" i="9" s="1"/>
  <c r="E331" i="9" s="1"/>
  <c r="F331" i="9" s="1"/>
  <c r="AB314" i="8"/>
  <c r="Z315" i="8"/>
  <c r="X331" i="9" l="1"/>
  <c r="Q331" i="9"/>
  <c r="R331" i="9" s="1"/>
  <c r="U331" i="9" s="1"/>
  <c r="Y331" i="9"/>
  <c r="AB315" i="8"/>
  <c r="E316" i="8"/>
  <c r="F316" i="8" s="1"/>
  <c r="Z331" i="9" l="1"/>
  <c r="Y316" i="8"/>
  <c r="X316" i="8"/>
  <c r="Q316" i="8"/>
  <c r="R316" i="8" s="1"/>
  <c r="U316" i="8" s="1"/>
  <c r="AA331" i="9" l="1"/>
  <c r="C332" i="9" s="1"/>
  <c r="E332" i="9" s="1"/>
  <c r="F332" i="9" s="1"/>
  <c r="AB331" i="9"/>
  <c r="Z316" i="8"/>
  <c r="AA316" i="8" s="1"/>
  <c r="C317" i="8" s="1"/>
  <c r="Q332" i="9" l="1"/>
  <c r="R332" i="9" s="1"/>
  <c r="U332" i="9" s="1"/>
  <c r="Y332" i="9"/>
  <c r="X332" i="9"/>
  <c r="AB316" i="8"/>
  <c r="E317" i="8"/>
  <c r="F317" i="8" s="1"/>
  <c r="Z332" i="9" l="1"/>
  <c r="Q317" i="8"/>
  <c r="R317" i="8" s="1"/>
  <c r="U317" i="8" s="1"/>
  <c r="Y317" i="8"/>
  <c r="X317" i="8"/>
  <c r="AB332" i="9" l="1"/>
  <c r="AA332" i="9"/>
  <c r="C333" i="9" s="1"/>
  <c r="E333" i="9" s="1"/>
  <c r="F333" i="9" s="1"/>
  <c r="Z317" i="8"/>
  <c r="AA317" i="8" s="1"/>
  <c r="C318" i="8" s="1"/>
  <c r="X333" i="9" l="1"/>
  <c r="Q333" i="9"/>
  <c r="R333" i="9" s="1"/>
  <c r="U333" i="9" s="1"/>
  <c r="Y333" i="9"/>
  <c r="AB317" i="8"/>
  <c r="E318" i="8"/>
  <c r="F318" i="8" s="1"/>
  <c r="Z333" i="9" l="1"/>
  <c r="Y318" i="8"/>
  <c r="X318" i="8"/>
  <c r="Q318" i="8"/>
  <c r="R318" i="8" s="1"/>
  <c r="U318" i="8" s="1"/>
  <c r="AA333" i="9" l="1"/>
  <c r="C334" i="9" s="1"/>
  <c r="E334" i="9" s="1"/>
  <c r="F334" i="9" s="1"/>
  <c r="AB333" i="9"/>
  <c r="Z318" i="8"/>
  <c r="AA318" i="8" s="1"/>
  <c r="C319" i="8" s="1"/>
  <c r="Q334" i="9" l="1"/>
  <c r="R334" i="9" s="1"/>
  <c r="U334" i="9" s="1"/>
  <c r="Y334" i="9"/>
  <c r="X334" i="9"/>
  <c r="AB318" i="8"/>
  <c r="E319" i="8"/>
  <c r="F319" i="8" s="1"/>
  <c r="Z334" i="9" l="1"/>
  <c r="Q319" i="8"/>
  <c r="R319" i="8" s="1"/>
  <c r="U319" i="8" s="1"/>
  <c r="Y319" i="8"/>
  <c r="X319" i="8"/>
  <c r="AB334" i="9" l="1"/>
  <c r="AA334" i="9"/>
  <c r="Z335" i="9"/>
  <c r="Z319" i="8"/>
  <c r="AA319" i="8" s="1"/>
  <c r="C320" i="8" s="1"/>
  <c r="AA335" i="9" l="1"/>
  <c r="AB335" i="9"/>
  <c r="Z336" i="9"/>
  <c r="AB319" i="8"/>
  <c r="E320" i="8"/>
  <c r="F320" i="8" s="1"/>
  <c r="AB336" i="9" l="1"/>
  <c r="AA336" i="9"/>
  <c r="C337" i="9" s="1"/>
  <c r="E337" i="9" s="1"/>
  <c r="F337" i="9" s="1"/>
  <c r="Y320" i="8"/>
  <c r="X320" i="8"/>
  <c r="Q320" i="8"/>
  <c r="R320" i="8" s="1"/>
  <c r="U320" i="8" s="1"/>
  <c r="X337" i="9" l="1"/>
  <c r="Y337" i="9"/>
  <c r="Q337" i="9"/>
  <c r="R337" i="9" s="1"/>
  <c r="U337" i="9" s="1"/>
  <c r="Z320" i="8"/>
  <c r="AA320" i="8" s="1"/>
  <c r="C323" i="8" s="1"/>
  <c r="Z337" i="9" l="1"/>
  <c r="AB320" i="8"/>
  <c r="Z321" i="8"/>
  <c r="AA337" i="9" l="1"/>
  <c r="C338" i="9" s="1"/>
  <c r="E338" i="9" s="1"/>
  <c r="F338" i="9" s="1"/>
  <c r="AB337" i="9"/>
  <c r="AB321" i="8"/>
  <c r="Z322" i="8"/>
  <c r="Q338" i="9" l="1"/>
  <c r="R338" i="9" s="1"/>
  <c r="U338" i="9" s="1"/>
  <c r="X338" i="9"/>
  <c r="Y338" i="9"/>
  <c r="AB322" i="8"/>
  <c r="E323" i="8"/>
  <c r="F323" i="8" s="1"/>
  <c r="Z338" i="9" l="1"/>
  <c r="Q323" i="8"/>
  <c r="R323" i="8" s="1"/>
  <c r="U323" i="8" s="1"/>
  <c r="X323" i="8"/>
  <c r="Y323" i="8"/>
  <c r="AB338" i="9" l="1"/>
  <c r="AA338" i="9"/>
  <c r="C339" i="9" s="1"/>
  <c r="E339" i="9" s="1"/>
  <c r="F339" i="9" s="1"/>
  <c r="Z323" i="8"/>
  <c r="AA323" i="8" s="1"/>
  <c r="C324" i="8" s="1"/>
  <c r="X339" i="9" l="1"/>
  <c r="Y339" i="9"/>
  <c r="Q339" i="9"/>
  <c r="R339" i="9" s="1"/>
  <c r="U339" i="9" s="1"/>
  <c r="AB323" i="8"/>
  <c r="E324" i="8"/>
  <c r="F324" i="8" s="1"/>
  <c r="Z339" i="9" l="1"/>
  <c r="X324" i="8"/>
  <c r="Q324" i="8"/>
  <c r="R324" i="8" s="1"/>
  <c r="U324" i="8" s="1"/>
  <c r="Y324" i="8"/>
  <c r="I379" i="7"/>
  <c r="M379" i="7" s="1"/>
  <c r="I377" i="7"/>
  <c r="M377" i="7" s="1"/>
  <c r="O377" i="7" s="1"/>
  <c r="I375" i="7"/>
  <c r="M375" i="7" s="1"/>
  <c r="O375" i="7" s="1"/>
  <c r="I378" i="7"/>
  <c r="M378" i="7" s="1"/>
  <c r="O378" i="7" s="1"/>
  <c r="I376" i="7"/>
  <c r="M376" i="7" s="1"/>
  <c r="O376" i="7" s="1"/>
  <c r="AB339" i="9" l="1"/>
  <c r="AA339" i="9"/>
  <c r="C340" i="9" s="1"/>
  <c r="E340" i="9" s="1"/>
  <c r="F340" i="9" s="1"/>
  <c r="Z324" i="8"/>
  <c r="AA324" i="8" s="1"/>
  <c r="C325" i="8" s="1"/>
  <c r="X340" i="9" l="1"/>
  <c r="Y340" i="9"/>
  <c r="Q340" i="9"/>
  <c r="R340" i="9" s="1"/>
  <c r="U340" i="9" s="1"/>
  <c r="AB324" i="8"/>
  <c r="E325" i="8"/>
  <c r="F325" i="8" s="1"/>
  <c r="Z340" i="9" l="1"/>
  <c r="Q325" i="8"/>
  <c r="R325" i="8" s="1"/>
  <c r="U325" i="8" s="1"/>
  <c r="Y325" i="8"/>
  <c r="X325" i="8"/>
  <c r="AB340" i="9" l="1"/>
  <c r="AA340" i="9"/>
  <c r="C341" i="9" s="1"/>
  <c r="E341" i="9" s="1"/>
  <c r="F341" i="9" s="1"/>
  <c r="Z325" i="8"/>
  <c r="AA325" i="8" s="1"/>
  <c r="C326" i="8" s="1"/>
  <c r="Q341" i="9" l="1"/>
  <c r="R341" i="9" s="1"/>
  <c r="U341" i="9" s="1"/>
  <c r="X341" i="9"/>
  <c r="Y341" i="9"/>
  <c r="AB325" i="8"/>
  <c r="E326" i="8"/>
  <c r="Q326" i="8" l="1"/>
  <c r="R326" i="8" s="1"/>
  <c r="U326" i="8" s="1"/>
  <c r="F326" i="8"/>
  <c r="Z341" i="9"/>
  <c r="AB341" i="9" s="1"/>
  <c r="X326" i="8"/>
  <c r="Y326" i="8"/>
  <c r="Z326" i="8" l="1"/>
  <c r="Z342" i="9"/>
  <c r="AB342" i="9" s="1"/>
  <c r="AA341" i="9"/>
  <c r="AB326" i="8" l="1"/>
  <c r="AA326" i="8"/>
  <c r="C327" i="8" s="1"/>
  <c r="E327" i="8" s="1"/>
  <c r="F327" i="8" s="1"/>
  <c r="Z343" i="9"/>
  <c r="AB343" i="9" s="1"/>
  <c r="AA342" i="9"/>
  <c r="Y327" i="8" l="1"/>
  <c r="Q327" i="8"/>
  <c r="R327" i="8" s="1"/>
  <c r="U327" i="8" s="1"/>
  <c r="X327" i="8"/>
  <c r="AA343" i="9"/>
  <c r="C344" i="9" s="1"/>
  <c r="E344" i="9" s="1"/>
  <c r="F344" i="9" s="1"/>
  <c r="Z327" i="8" l="1"/>
  <c r="X344" i="9"/>
  <c r="Q344" i="9"/>
  <c r="R344" i="9" s="1"/>
  <c r="U344" i="9" s="1"/>
  <c r="Y344" i="9"/>
  <c r="AB327" i="8" l="1"/>
  <c r="AA327" i="8"/>
  <c r="C330" i="8" s="1"/>
  <c r="Z328" i="8"/>
  <c r="AB328" i="8" s="1"/>
  <c r="Z344" i="9"/>
  <c r="AA344" i="9" s="1"/>
  <c r="C345" i="9" s="1"/>
  <c r="E345" i="9" s="1"/>
  <c r="F345" i="9" s="1"/>
  <c r="Z329" i="8"/>
  <c r="AB344" i="9" l="1"/>
  <c r="Q345" i="9"/>
  <c r="R345" i="9" s="1"/>
  <c r="U345" i="9" s="1"/>
  <c r="Y345" i="9"/>
  <c r="X345" i="9"/>
  <c r="AB329" i="8"/>
  <c r="E330" i="8"/>
  <c r="F330" i="8" s="1"/>
  <c r="Z345" i="9" l="1"/>
  <c r="Q330" i="8"/>
  <c r="R330" i="8" s="1"/>
  <c r="U330" i="8" s="1"/>
  <c r="Y330" i="8"/>
  <c r="X330" i="8"/>
  <c r="AB345" i="9" l="1"/>
  <c r="AA345" i="9"/>
  <c r="C346" i="9" s="1"/>
  <c r="E346" i="9" s="1"/>
  <c r="F346" i="9" s="1"/>
  <c r="Z330" i="8"/>
  <c r="AA330" i="8" s="1"/>
  <c r="C331" i="8" s="1"/>
  <c r="Y346" i="9" l="1"/>
  <c r="X346" i="9"/>
  <c r="Q346" i="9"/>
  <c r="R346" i="9" s="1"/>
  <c r="U346" i="9" s="1"/>
  <c r="AB330" i="8"/>
  <c r="E331" i="8"/>
  <c r="F331" i="8" s="1"/>
  <c r="Z346" i="9" l="1"/>
  <c r="X331" i="8"/>
  <c r="Q331" i="8"/>
  <c r="R331" i="8" s="1"/>
  <c r="U331" i="8" s="1"/>
  <c r="Y331" i="8"/>
  <c r="AA346" i="9" l="1"/>
  <c r="C347" i="9" s="1"/>
  <c r="E347" i="9" s="1"/>
  <c r="F347" i="9" s="1"/>
  <c r="AB346" i="9"/>
  <c r="Z331" i="8"/>
  <c r="AA331" i="8" s="1"/>
  <c r="C332" i="8" s="1"/>
  <c r="Q347" i="9" l="1"/>
  <c r="R347" i="9" s="1"/>
  <c r="U347" i="9" s="1"/>
  <c r="Y347" i="9"/>
  <c r="X347" i="9"/>
  <c r="AB331" i="8"/>
  <c r="E332" i="8"/>
  <c r="F332" i="8" s="1"/>
  <c r="Z347" i="9" l="1"/>
  <c r="Q332" i="8"/>
  <c r="R332" i="8" s="1"/>
  <c r="U332" i="8" s="1"/>
  <c r="Y332" i="8"/>
  <c r="X332" i="8"/>
  <c r="AB347" i="9" l="1"/>
  <c r="AA347" i="9"/>
  <c r="C348" i="9" s="1"/>
  <c r="E348" i="9" s="1"/>
  <c r="F348" i="9" s="1"/>
  <c r="Z332" i="8"/>
  <c r="AA332" i="8" s="1"/>
  <c r="C333" i="8" s="1"/>
  <c r="Y348" i="9" l="1"/>
  <c r="X348" i="9"/>
  <c r="Q348" i="9"/>
  <c r="R348" i="9" s="1"/>
  <c r="U348" i="9" s="1"/>
  <c r="AB332" i="8"/>
  <c r="E333" i="8"/>
  <c r="F333" i="8" s="1"/>
  <c r="Z348" i="9" l="1"/>
  <c r="X333" i="8"/>
  <c r="Q333" i="8"/>
  <c r="R333" i="8" s="1"/>
  <c r="U333" i="8" s="1"/>
  <c r="Y333" i="8"/>
  <c r="AA348" i="9" l="1"/>
  <c r="AB348" i="9"/>
  <c r="Z349" i="9"/>
  <c r="Z333" i="8"/>
  <c r="AA333" i="8" s="1"/>
  <c r="C334" i="8" s="1"/>
  <c r="AB349" i="9" l="1"/>
  <c r="AA349" i="9"/>
  <c r="Z350" i="9"/>
  <c r="AB333" i="8"/>
  <c r="E334" i="8"/>
  <c r="F334" i="8" s="1"/>
  <c r="AA350" i="9" l="1"/>
  <c r="C351" i="9" s="1"/>
  <c r="E351" i="9" s="1"/>
  <c r="F351" i="9" s="1"/>
  <c r="AB350" i="9"/>
  <c r="Q334" i="8"/>
  <c r="R334" i="8" s="1"/>
  <c r="U334" i="8" s="1"/>
  <c r="Y334" i="8"/>
  <c r="X334" i="8"/>
  <c r="Q351" i="9" l="1"/>
  <c r="R351" i="9" s="1"/>
  <c r="U351" i="9" s="1"/>
  <c r="Y351" i="9"/>
  <c r="X351" i="9"/>
  <c r="Z334" i="8"/>
  <c r="AA334" i="8" s="1"/>
  <c r="C337" i="8" s="1"/>
  <c r="Z351" i="9" l="1"/>
  <c r="AB334" i="8"/>
  <c r="Z335" i="8"/>
  <c r="AB351" i="9" l="1"/>
  <c r="AA351" i="9"/>
  <c r="C352" i="9" s="1"/>
  <c r="E352" i="9" s="1"/>
  <c r="F352" i="9" s="1"/>
  <c r="AB335" i="8"/>
  <c r="Z336" i="8"/>
  <c r="Y352" i="9" l="1"/>
  <c r="X352" i="9"/>
  <c r="Q352" i="9"/>
  <c r="R352" i="9" s="1"/>
  <c r="U352" i="9" s="1"/>
  <c r="AB336" i="8"/>
  <c r="E337" i="8"/>
  <c r="F337" i="8" s="1"/>
  <c r="Z352" i="9" l="1"/>
  <c r="X337" i="8"/>
  <c r="Q337" i="8"/>
  <c r="R337" i="8" s="1"/>
  <c r="U337" i="8" s="1"/>
  <c r="Y337" i="8"/>
  <c r="AA352" i="9" l="1"/>
  <c r="C353" i="9" s="1"/>
  <c r="E353" i="9" s="1"/>
  <c r="F353" i="9" s="1"/>
  <c r="AB352" i="9"/>
  <c r="Z337" i="8"/>
  <c r="AA337" i="8" s="1"/>
  <c r="C338" i="8" s="1"/>
  <c r="Q353" i="9" l="1"/>
  <c r="R353" i="9" s="1"/>
  <c r="U353" i="9" s="1"/>
  <c r="Y353" i="9"/>
  <c r="X353" i="9"/>
  <c r="AB337" i="8"/>
  <c r="E338" i="8"/>
  <c r="F338" i="8" s="1"/>
  <c r="Z353" i="9" l="1"/>
  <c r="Q338" i="8"/>
  <c r="R338" i="8" s="1"/>
  <c r="U338" i="8" s="1"/>
  <c r="Y338" i="8"/>
  <c r="X338" i="8"/>
  <c r="AB353" i="9" l="1"/>
  <c r="AA353" i="9"/>
  <c r="C354" i="9" s="1"/>
  <c r="E354" i="9" s="1"/>
  <c r="F354" i="9" s="1"/>
  <c r="Z338" i="8"/>
  <c r="AA338" i="8" s="1"/>
  <c r="C339" i="8" s="1"/>
  <c r="Y354" i="9" l="1"/>
  <c r="X354" i="9"/>
  <c r="Q354" i="9"/>
  <c r="R354" i="9" s="1"/>
  <c r="U354" i="9" s="1"/>
  <c r="AB338" i="8"/>
  <c r="E339" i="8"/>
  <c r="F339" i="8" s="1"/>
  <c r="Z354" i="9" l="1"/>
  <c r="X339" i="8"/>
  <c r="Q339" i="8"/>
  <c r="R339" i="8" s="1"/>
  <c r="U339" i="8" s="1"/>
  <c r="Y339" i="8"/>
  <c r="AA354" i="9" l="1"/>
  <c r="C355" i="9" s="1"/>
  <c r="E355" i="9" s="1"/>
  <c r="F355" i="9" s="1"/>
  <c r="AB354" i="9"/>
  <c r="Z339" i="8"/>
  <c r="AA339" i="8" s="1"/>
  <c r="C340" i="8" s="1"/>
  <c r="Q355" i="9" l="1"/>
  <c r="R355" i="9" s="1"/>
  <c r="U355" i="9" s="1"/>
  <c r="Y355" i="9"/>
  <c r="X355" i="9"/>
  <c r="AB339" i="8"/>
  <c r="E340" i="8"/>
  <c r="F340" i="8" s="1"/>
  <c r="Z355" i="9" l="1"/>
  <c r="Q340" i="8"/>
  <c r="R340" i="8" s="1"/>
  <c r="U340" i="8" s="1"/>
  <c r="Y340" i="8"/>
  <c r="X340" i="8"/>
  <c r="AB355" i="9" l="1"/>
  <c r="AA355" i="9"/>
  <c r="Z356" i="9"/>
  <c r="Z340" i="8"/>
  <c r="AA340" i="8" s="1"/>
  <c r="C341" i="8" s="1"/>
  <c r="AA356" i="9" l="1"/>
  <c r="AB356" i="9"/>
  <c r="Z357" i="9"/>
  <c r="AB340" i="8"/>
  <c r="E341" i="8"/>
  <c r="F341" i="8" s="1"/>
  <c r="AB357" i="9" l="1"/>
  <c r="AA357" i="9"/>
  <c r="C358" i="9" s="1"/>
  <c r="E358" i="9" s="1"/>
  <c r="F358" i="9" s="1"/>
  <c r="Y341" i="8"/>
  <c r="X341" i="8"/>
  <c r="Q341" i="8"/>
  <c r="R341" i="8" s="1"/>
  <c r="U341" i="8" s="1"/>
  <c r="Y358" i="9" l="1"/>
  <c r="X358" i="9"/>
  <c r="Q358" i="9"/>
  <c r="R358" i="9" s="1"/>
  <c r="U358" i="9" s="1"/>
  <c r="Z341" i="8"/>
  <c r="AA341" i="8" s="1"/>
  <c r="C344" i="8" s="1"/>
  <c r="Z358" i="9" l="1"/>
  <c r="AB341" i="8"/>
  <c r="Z342" i="8"/>
  <c r="AB358" i="9" l="1"/>
  <c r="AA358" i="9"/>
  <c r="C359" i="9" s="1"/>
  <c r="E359" i="9" s="1"/>
  <c r="F359" i="9" s="1"/>
  <c r="AB342" i="8"/>
  <c r="Z343" i="8"/>
  <c r="Q359" i="9" l="1"/>
  <c r="R359" i="9" s="1"/>
  <c r="U359" i="9" s="1"/>
  <c r="Y359" i="9"/>
  <c r="X359" i="9"/>
  <c r="AB343" i="8"/>
  <c r="E344" i="8"/>
  <c r="F344" i="8" s="1"/>
  <c r="Z359" i="9" l="1"/>
  <c r="Y344" i="8"/>
  <c r="X344" i="8"/>
  <c r="Q344" i="8"/>
  <c r="R344" i="8" s="1"/>
  <c r="U344" i="8" s="1"/>
  <c r="AB359" i="9" l="1"/>
  <c r="AA359" i="9"/>
  <c r="C360" i="9" s="1"/>
  <c r="E360" i="9" s="1"/>
  <c r="F360" i="9" s="1"/>
  <c r="Z344" i="8"/>
  <c r="AA344" i="8" s="1"/>
  <c r="C345" i="8" s="1"/>
  <c r="Y360" i="9" l="1"/>
  <c r="X360" i="9"/>
  <c r="Q360" i="9"/>
  <c r="R360" i="9" s="1"/>
  <c r="U360" i="9" s="1"/>
  <c r="AB344" i="8"/>
  <c r="E345" i="8"/>
  <c r="F345" i="8" s="1"/>
  <c r="Z360" i="9" l="1"/>
  <c r="Y345" i="8"/>
  <c r="X345" i="8"/>
  <c r="Q345" i="8"/>
  <c r="R345" i="8" s="1"/>
  <c r="U345" i="8" s="1"/>
  <c r="AA360" i="9" l="1"/>
  <c r="C361" i="9" s="1"/>
  <c r="E361" i="9" s="1"/>
  <c r="F361" i="9" s="1"/>
  <c r="AB360" i="9"/>
  <c r="Z345" i="8"/>
  <c r="AA345" i="8" s="1"/>
  <c r="C346" i="8" s="1"/>
  <c r="Q361" i="9" l="1"/>
  <c r="R361" i="9" s="1"/>
  <c r="U361" i="9" s="1"/>
  <c r="Y361" i="9"/>
  <c r="X361" i="9"/>
  <c r="AB345" i="8"/>
  <c r="E346" i="8"/>
  <c r="F346" i="8" s="1"/>
  <c r="Z361" i="9" l="1"/>
  <c r="Y346" i="8"/>
  <c r="Q346" i="8"/>
  <c r="R346" i="8" s="1"/>
  <c r="U346" i="8" s="1"/>
  <c r="X346" i="8"/>
  <c r="AB361" i="9" l="1"/>
  <c r="AA361" i="9"/>
  <c r="C362" i="9" s="1"/>
  <c r="E362" i="9" s="1"/>
  <c r="F362" i="9" s="1"/>
  <c r="Z346" i="8"/>
  <c r="AA346" i="8" s="1"/>
  <c r="C347" i="8" s="1"/>
  <c r="Y362" i="9" l="1"/>
  <c r="X362" i="9"/>
  <c r="Q362" i="9"/>
  <c r="R362" i="9" s="1"/>
  <c r="U362" i="9" s="1"/>
  <c r="AB346" i="8"/>
  <c r="E347" i="8"/>
  <c r="F347" i="8" s="1"/>
  <c r="Z362" i="9" l="1"/>
  <c r="Y347" i="8"/>
  <c r="Q347" i="8"/>
  <c r="R347" i="8" s="1"/>
  <c r="U347" i="8" s="1"/>
  <c r="X347" i="8"/>
  <c r="AB362" i="9" l="1"/>
  <c r="AA362" i="9"/>
  <c r="Z363" i="9"/>
  <c r="Z347" i="8"/>
  <c r="AA347" i="8" s="1"/>
  <c r="C348" i="8" s="1"/>
  <c r="AB363" i="9" l="1"/>
  <c r="AA363" i="9"/>
  <c r="Z364" i="9"/>
  <c r="AB347" i="8"/>
  <c r="E348" i="8"/>
  <c r="F348" i="8" s="1"/>
  <c r="AB364" i="9" l="1"/>
  <c r="AA364" i="9"/>
  <c r="C365" i="9" s="1"/>
  <c r="E365" i="9" s="1"/>
  <c r="F365" i="9" s="1"/>
  <c r="Y348" i="8"/>
  <c r="X348" i="8"/>
  <c r="Q348" i="8"/>
  <c r="R348" i="8" s="1"/>
  <c r="U348" i="8" s="1"/>
  <c r="Q365" i="9" l="1"/>
  <c r="R365" i="9" s="1"/>
  <c r="U365" i="9" s="1"/>
  <c r="Y365" i="9"/>
  <c r="X365" i="9"/>
  <c r="Z348" i="8"/>
  <c r="AA348" i="8" s="1"/>
  <c r="C351" i="8" s="1"/>
  <c r="Z365" i="9" l="1"/>
  <c r="AB348" i="8"/>
  <c r="Z349" i="8"/>
  <c r="AB365" i="9" l="1"/>
  <c r="AA365" i="9"/>
  <c r="C366" i="9" s="1"/>
  <c r="E366" i="9" s="1"/>
  <c r="F366" i="9" s="1"/>
  <c r="AB349" i="8"/>
  <c r="Z350" i="8"/>
  <c r="Y366" i="9" l="1"/>
  <c r="X366" i="9"/>
  <c r="Q366" i="9"/>
  <c r="R366" i="9" s="1"/>
  <c r="U366" i="9" s="1"/>
  <c r="AB350" i="8"/>
  <c r="E351" i="8"/>
  <c r="F351" i="8" s="1"/>
  <c r="Z366" i="9" l="1"/>
  <c r="Y351" i="8"/>
  <c r="X351" i="8"/>
  <c r="Q351" i="8"/>
  <c r="R351" i="8" s="1"/>
  <c r="U351" i="8" s="1"/>
  <c r="AB366" i="9" l="1"/>
  <c r="AA366" i="9"/>
  <c r="C367" i="9" s="1"/>
  <c r="E367" i="9" s="1"/>
  <c r="F367" i="9" s="1"/>
  <c r="Z351" i="8"/>
  <c r="AA351" i="8" s="1"/>
  <c r="C352" i="8" s="1"/>
  <c r="Q367" i="9" l="1"/>
  <c r="R367" i="9" s="1"/>
  <c r="U367" i="9" s="1"/>
  <c r="Y367" i="9"/>
  <c r="X367" i="9"/>
  <c r="AB351" i="8"/>
  <c r="E352" i="8"/>
  <c r="F352" i="8" s="1"/>
  <c r="Z367" i="9" l="1"/>
  <c r="Y352" i="8"/>
  <c r="X352" i="8"/>
  <c r="Q352" i="8"/>
  <c r="R352" i="8" s="1"/>
  <c r="U352" i="8" s="1"/>
  <c r="AB367" i="9" l="1"/>
  <c r="AA367" i="9"/>
  <c r="C368" i="9" s="1"/>
  <c r="E368" i="9" s="1"/>
  <c r="F368" i="9" s="1"/>
  <c r="Z352" i="8"/>
  <c r="AA352" i="8" s="1"/>
  <c r="C353" i="8" s="1"/>
  <c r="Y368" i="9" l="1"/>
  <c r="X368" i="9"/>
  <c r="Q368" i="9"/>
  <c r="R368" i="9" s="1"/>
  <c r="U368" i="9" s="1"/>
  <c r="AB352" i="8"/>
  <c r="E353" i="8"/>
  <c r="F353" i="8" s="1"/>
  <c r="Z368" i="9" l="1"/>
  <c r="Q353" i="8"/>
  <c r="R353" i="8" s="1"/>
  <c r="U353" i="8" s="1"/>
  <c r="X353" i="8"/>
  <c r="Y353" i="8"/>
  <c r="AA368" i="9" l="1"/>
  <c r="C369" i="9" s="1"/>
  <c r="E369" i="9" s="1"/>
  <c r="F369" i="9" s="1"/>
  <c r="AB368" i="9"/>
  <c r="Z353" i="8"/>
  <c r="AA353" i="8" s="1"/>
  <c r="C354" i="8" s="1"/>
  <c r="Q369" i="9" l="1"/>
  <c r="R369" i="9" s="1"/>
  <c r="U369" i="9" s="1"/>
  <c r="Y369" i="9"/>
  <c r="X369" i="9"/>
  <c r="AB353" i="8"/>
  <c r="E354" i="8"/>
  <c r="F354" i="8" s="1"/>
  <c r="Z369" i="9" l="1"/>
  <c r="X354" i="8"/>
  <c r="Q354" i="8"/>
  <c r="R354" i="8" s="1"/>
  <c r="U354" i="8" s="1"/>
  <c r="Y354" i="8"/>
  <c r="AB369" i="9" l="1"/>
  <c r="AA369" i="9"/>
  <c r="Z370" i="9"/>
  <c r="Z354" i="8"/>
  <c r="AA354" i="8" s="1"/>
  <c r="C355" i="8" s="1"/>
  <c r="AB370" i="9" l="1"/>
  <c r="AA370" i="9"/>
  <c r="Z371" i="9"/>
  <c r="AB354" i="8"/>
  <c r="E355" i="8"/>
  <c r="Q355" i="8" l="1"/>
  <c r="R355" i="8" s="1"/>
  <c r="U355" i="8" s="1"/>
  <c r="F355" i="8"/>
  <c r="AB371" i="9"/>
  <c r="AA371" i="9"/>
  <c r="C372" i="9" s="1"/>
  <c r="E372" i="9" s="1"/>
  <c r="F372" i="9" s="1"/>
  <c r="Y355" i="8"/>
  <c r="X355" i="8"/>
  <c r="Z355" i="8" l="1"/>
  <c r="AA355" i="8" s="1"/>
  <c r="C358" i="8" s="1"/>
  <c r="Y372" i="9"/>
  <c r="X372" i="9"/>
  <c r="Q372" i="9"/>
  <c r="R372" i="9" s="1"/>
  <c r="U372" i="9" s="1"/>
  <c r="Z356" i="8" l="1"/>
  <c r="AB356" i="8" s="1"/>
  <c r="AB355" i="8"/>
  <c r="Z372" i="9"/>
  <c r="Z357" i="8" l="1"/>
  <c r="E358" i="8" s="1"/>
  <c r="F358" i="8" s="1"/>
  <c r="AA372" i="9"/>
  <c r="C373" i="9" s="1"/>
  <c r="E373" i="9" s="1"/>
  <c r="F373" i="9" s="1"/>
  <c r="AB372" i="9"/>
  <c r="AB357" i="8" l="1"/>
  <c r="Q373" i="9"/>
  <c r="R373" i="9" s="1"/>
  <c r="U373" i="9" s="1"/>
  <c r="Y373" i="9"/>
  <c r="X373" i="9"/>
  <c r="X358" i="8"/>
  <c r="Q358" i="8"/>
  <c r="R358" i="8" s="1"/>
  <c r="U358" i="8" s="1"/>
  <c r="Y358" i="8"/>
  <c r="Z373" i="9" l="1"/>
  <c r="Z358" i="8"/>
  <c r="AA358" i="8" s="1"/>
  <c r="C359" i="8" s="1"/>
  <c r="AB373" i="9" l="1"/>
  <c r="AA373" i="9"/>
  <c r="C374" i="9" s="1"/>
  <c r="E374" i="9" s="1"/>
  <c r="F374" i="9" s="1"/>
  <c r="AB358" i="8"/>
  <c r="E359" i="8"/>
  <c r="Q359" i="8" l="1"/>
  <c r="R359" i="8" s="1"/>
  <c r="U359" i="8" s="1"/>
  <c r="F359" i="8"/>
  <c r="Y374" i="9"/>
  <c r="X374" i="9"/>
  <c r="Q374" i="9"/>
  <c r="R374" i="9" s="1"/>
  <c r="U374" i="9" s="1"/>
  <c r="U377" i="9" s="1"/>
  <c r="U379" i="9" s="1"/>
  <c r="Y359" i="8"/>
  <c r="Z359" i="8" s="1"/>
  <c r="AA359" i="8" s="1"/>
  <c r="C360" i="8" s="1"/>
  <c r="X359" i="8"/>
  <c r="Z374" i="9" l="1"/>
  <c r="AB359" i="8"/>
  <c r="E360" i="8"/>
  <c r="F360" i="8" s="1"/>
  <c r="AD374" i="9" l="1"/>
  <c r="AA374" i="9"/>
  <c r="AB374" i="9"/>
  <c r="X360" i="8"/>
  <c r="Q360" i="8"/>
  <c r="R360" i="8" s="1"/>
  <c r="U360" i="8" s="1"/>
  <c r="Y360" i="8"/>
  <c r="AD379" i="9" l="1"/>
  <c r="AF379" i="9" s="1"/>
  <c r="AD377" i="9"/>
  <c r="AF377" i="9" s="1"/>
  <c r="AG377" i="9" s="1"/>
  <c r="AD375" i="9"/>
  <c r="AF375" i="9" s="1"/>
  <c r="AG375" i="9" s="1"/>
  <c r="AD376" i="9"/>
  <c r="AF376" i="9" s="1"/>
  <c r="AG376" i="9" s="1"/>
  <c r="AD378" i="9"/>
  <c r="AF378" i="9" s="1"/>
  <c r="AG378" i="9" s="1"/>
  <c r="Z360" i="8"/>
  <c r="AA360" i="8" s="1"/>
  <c r="C361" i="8" s="1"/>
  <c r="AB360" i="8" l="1"/>
  <c r="E361" i="8"/>
  <c r="F361" i="8" s="1"/>
  <c r="Q361" i="8" l="1"/>
  <c r="R361" i="8" s="1"/>
  <c r="U361" i="8" s="1"/>
  <c r="X361" i="8"/>
  <c r="Y361" i="8"/>
  <c r="Z361" i="8" l="1"/>
  <c r="AA361" i="8" s="1"/>
  <c r="C362" i="8" s="1"/>
  <c r="AB361" i="8" l="1"/>
  <c r="E362" i="8"/>
  <c r="F362" i="8" s="1"/>
  <c r="X362" i="8" l="1"/>
  <c r="Q362" i="8"/>
  <c r="R362" i="8" s="1"/>
  <c r="U362" i="8" s="1"/>
  <c r="Y362" i="8"/>
  <c r="Z362" i="8" l="1"/>
  <c r="AA362" i="8" s="1"/>
  <c r="C365" i="8" s="1"/>
  <c r="AB362" i="8" l="1"/>
  <c r="Z363" i="8"/>
  <c r="Z364" i="8" s="1"/>
  <c r="AB363" i="8" l="1"/>
  <c r="AB364" i="8"/>
  <c r="E365" i="8"/>
  <c r="F365" i="8" s="1"/>
  <c r="Q365" i="8" l="1"/>
  <c r="R365" i="8" s="1"/>
  <c r="U365" i="8" s="1"/>
  <c r="X365" i="8"/>
  <c r="Y365" i="8"/>
  <c r="Z365" i="8" l="1"/>
  <c r="AA365" i="8" s="1"/>
  <c r="C366" i="8" s="1"/>
  <c r="AB365" i="8" l="1"/>
  <c r="E366" i="8"/>
  <c r="F366" i="8" s="1"/>
  <c r="X366" i="8" l="1"/>
  <c r="Q366" i="8"/>
  <c r="R366" i="8" s="1"/>
  <c r="U366" i="8" s="1"/>
  <c r="Y366" i="8"/>
  <c r="Z366" i="8" l="1"/>
  <c r="AA366" i="8" s="1"/>
  <c r="C367" i="8" s="1"/>
  <c r="AB366" i="8" l="1"/>
  <c r="E367" i="8"/>
  <c r="Q367" i="8" l="1"/>
  <c r="R367" i="8" s="1"/>
  <c r="U367" i="8" s="1"/>
  <c r="F367" i="8"/>
  <c r="Y367" i="8"/>
  <c r="Z367" i="8" s="1"/>
  <c r="AA367" i="8" s="1"/>
  <c r="C368" i="8" s="1"/>
  <c r="X367" i="8"/>
  <c r="AB367" i="8" l="1"/>
  <c r="E368" i="8"/>
  <c r="F368" i="8" s="1"/>
  <c r="X368" i="8" l="1"/>
  <c r="Q368" i="8"/>
  <c r="R368" i="8" s="1"/>
  <c r="U368" i="8" s="1"/>
  <c r="Y368" i="8"/>
  <c r="Z368" i="8" l="1"/>
  <c r="AA368" i="8" s="1"/>
  <c r="C369" i="8" s="1"/>
  <c r="AB368" i="8" l="1"/>
  <c r="E369" i="8"/>
  <c r="Q369" i="8" l="1"/>
  <c r="R369" i="8" s="1"/>
  <c r="U369" i="8" s="1"/>
  <c r="F369" i="8"/>
  <c r="Y369" i="8"/>
  <c r="X369" i="8"/>
  <c r="Z369" i="8" l="1"/>
  <c r="AB369" i="8" l="1"/>
  <c r="AA369" i="8"/>
  <c r="C372" i="8" s="1"/>
  <c r="Z370" i="8"/>
  <c r="Z371" i="8" l="1"/>
  <c r="AB371" i="8" s="1"/>
  <c r="AB370" i="8"/>
  <c r="E372" i="8"/>
  <c r="F372" i="8" s="1"/>
  <c r="X372" i="8" l="1"/>
  <c r="Q372" i="8"/>
  <c r="R372" i="8" s="1"/>
  <c r="U372" i="8" s="1"/>
  <c r="Y372" i="8"/>
  <c r="Z372" i="8" l="1"/>
  <c r="AA372" i="8" s="1"/>
  <c r="C373" i="8" s="1"/>
  <c r="AB372" i="8" l="1"/>
  <c r="E373" i="8"/>
  <c r="F373" i="8" s="1"/>
  <c r="Q373" i="8" l="1"/>
  <c r="R373" i="8" s="1"/>
  <c r="U373" i="8" s="1"/>
  <c r="X373" i="8"/>
  <c r="Y373" i="8"/>
  <c r="Z373" i="8" l="1"/>
  <c r="AA373" i="8" s="1"/>
  <c r="C374" i="8" s="1"/>
  <c r="AB373" i="8" l="1"/>
  <c r="E374" i="8"/>
  <c r="F374" i="8" s="1"/>
  <c r="X374" i="8" l="1"/>
  <c r="Q374" i="8"/>
  <c r="R374" i="8" s="1"/>
  <c r="U374" i="8" s="1"/>
  <c r="U377" i="8" s="1"/>
  <c r="U379" i="8" s="1"/>
  <c r="Y374" i="8"/>
  <c r="Z374" i="8" l="1"/>
  <c r="AA374" i="8" s="1"/>
  <c r="AB374" i="8" l="1"/>
  <c r="AD374" i="8"/>
  <c r="AD379" i="8" s="1"/>
  <c r="AF379" i="8" s="1"/>
  <c r="AD378" i="8" l="1"/>
  <c r="AF378" i="8" s="1"/>
  <c r="AG378" i="8" s="1"/>
  <c r="AD376" i="8"/>
  <c r="AF376" i="8" s="1"/>
  <c r="AG376" i="8" s="1"/>
  <c r="AD377" i="8"/>
  <c r="AF377" i="8" s="1"/>
  <c r="AG377" i="8" s="1"/>
  <c r="AD375" i="8"/>
  <c r="AF375" i="8" s="1"/>
  <c r="AG375" i="8" s="1"/>
</calcChain>
</file>

<file path=xl/sharedStrings.xml><?xml version="1.0" encoding="utf-8"?>
<sst xmlns="http://schemas.openxmlformats.org/spreadsheetml/2006/main" count="864" uniqueCount="60">
  <si>
    <t>Sushi</t>
  </si>
  <si>
    <t>Brasca</t>
  </si>
  <si>
    <t>Fran</t>
  </si>
  <si>
    <t>Saldo inicial</t>
  </si>
  <si>
    <t>Caminhão G</t>
  </si>
  <si>
    <t>Matheus</t>
  </si>
  <si>
    <t>Renata</t>
  </si>
  <si>
    <t>Dia</t>
  </si>
  <si>
    <t>Dia a semana</t>
  </si>
  <si>
    <t>Projeção</t>
  </si>
  <si>
    <t>Real</t>
  </si>
  <si>
    <t>Sacas Entregues</t>
  </si>
  <si>
    <t>Saldo sacas entregues</t>
  </si>
  <si>
    <t>Custo Total (R$)</t>
  </si>
  <si>
    <t>Entradas Adicionais</t>
  </si>
  <si>
    <t>Despesas Adicionais (R$)</t>
  </si>
  <si>
    <t>Saldo antes do lucro</t>
  </si>
  <si>
    <t>Lucro Bruto</t>
  </si>
  <si>
    <t>Receita Total (R$)</t>
  </si>
  <si>
    <t>Saldo Disponível (R$)</t>
  </si>
  <si>
    <t>Total de caminhões disponíveis</t>
  </si>
  <si>
    <t>Acréscimo de caminhões</t>
  </si>
  <si>
    <t>Total Divisão</t>
  </si>
  <si>
    <t>Semestre</t>
  </si>
  <si>
    <t>Total</t>
  </si>
  <si>
    <t>Semestre 2</t>
  </si>
  <si>
    <t>Total PLR ANO (Sem1 + Sem 2)</t>
  </si>
  <si>
    <t>Total (fixo + PLR Ano)</t>
  </si>
  <si>
    <t>Descrição</t>
  </si>
  <si>
    <t>ICMS</t>
  </si>
  <si>
    <t>Frete</t>
  </si>
  <si>
    <t>Custo Saca</t>
  </si>
  <si>
    <t>Venda Saca</t>
  </si>
  <si>
    <t>Spread</t>
  </si>
  <si>
    <t>Custo Caminhão</t>
  </si>
  <si>
    <t>Tipo Caminhão</t>
  </si>
  <si>
    <t>Caminhão GG</t>
  </si>
  <si>
    <t>Caminhão N</t>
  </si>
  <si>
    <t>Volume (KG)</t>
  </si>
  <si>
    <t>Distância (KM)</t>
  </si>
  <si>
    <t xml:space="preserve">Seguro </t>
  </si>
  <si>
    <t>VLR Transporte</t>
  </si>
  <si>
    <t>Sacas P/ Caminhão</t>
  </si>
  <si>
    <t>Aliquota ICMS</t>
  </si>
  <si>
    <t>Limite de Caminhões</t>
  </si>
  <si>
    <t>SIMULADOR DE VENDA</t>
  </si>
  <si>
    <t xml:space="preserve"> </t>
  </si>
  <si>
    <t>Despesa 1</t>
  </si>
  <si>
    <t>Despesa 2</t>
  </si>
  <si>
    <t>Despesa 3</t>
  </si>
  <si>
    <t>Despesa 4</t>
  </si>
  <si>
    <t>Despesa 5</t>
  </si>
  <si>
    <t>Despesa 6</t>
  </si>
  <si>
    <t>Despesa 7</t>
  </si>
  <si>
    <t>Despesa 8</t>
  </si>
  <si>
    <t>Despesa 9</t>
  </si>
  <si>
    <t>Despesa 10</t>
  </si>
  <si>
    <t>Total Dia</t>
  </si>
  <si>
    <t>Total acumulado</t>
  </si>
  <si>
    <t>DESPESAS OPERACIONAIS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</si>
</sst>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6" formatCode="_-&quot;R$&quot;\ * #,##0.0000_-;\-&quot;R$&quot;\ * #,##0.0000_-;_-&quot;R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D3E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164" fontId="0" fillId="0" borderId="0" xfId="0" applyNumberFormat="1"/>
    <xf numFmtId="4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5" xfId="0" applyBorder="1"/>
    <xf numFmtId="0" fontId="0" fillId="2" borderId="5" xfId="0" applyFill="1" applyBorder="1"/>
    <xf numFmtId="3" fontId="0" fillId="0" borderId="5" xfId="0" applyNumberFormat="1" applyBorder="1"/>
    <xf numFmtId="44" fontId="0" fillId="0" borderId="5" xfId="1" applyFont="1" applyBorder="1"/>
    <xf numFmtId="1" fontId="0" fillId="0" borderId="5" xfId="0" applyNumberFormat="1" applyBorder="1"/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44" fontId="0" fillId="0" borderId="6" xfId="1" applyFont="1" applyBorder="1"/>
    <xf numFmtId="14" fontId="0" fillId="3" borderId="7" xfId="0" applyNumberFormat="1" applyFill="1" applyBorder="1" applyAlignment="1">
      <alignment horizontal="center"/>
    </xf>
    <xf numFmtId="0" fontId="0" fillId="3" borderId="6" xfId="0" applyFill="1" applyBorder="1"/>
    <xf numFmtId="44" fontId="0" fillId="3" borderId="6" xfId="1" applyFont="1" applyFill="1" applyBorder="1"/>
    <xf numFmtId="0" fontId="0" fillId="3" borderId="0" xfId="0" applyFill="1"/>
    <xf numFmtId="14" fontId="0" fillId="4" borderId="7" xfId="0" applyNumberFormat="1" applyFill="1" applyBorder="1" applyAlignment="1">
      <alignment horizontal="center"/>
    </xf>
    <xf numFmtId="0" fontId="0" fillId="4" borderId="6" xfId="0" applyFill="1" applyBorder="1"/>
    <xf numFmtId="44" fontId="0" fillId="4" borderId="6" xfId="1" applyFont="1" applyFill="1" applyBorder="1"/>
    <xf numFmtId="0" fontId="0" fillId="4" borderId="0" xfId="0" applyFill="1"/>
    <xf numFmtId="44" fontId="0" fillId="4" borderId="0" xfId="0" applyNumberFormat="1" applyFill="1"/>
    <xf numFmtId="14" fontId="0" fillId="5" borderId="7" xfId="0" applyNumberFormat="1" applyFill="1" applyBorder="1" applyAlignment="1">
      <alignment horizontal="center"/>
    </xf>
    <xf numFmtId="0" fontId="0" fillId="5" borderId="6" xfId="0" applyFill="1" applyBorder="1"/>
    <xf numFmtId="3" fontId="0" fillId="5" borderId="6" xfId="0" applyNumberFormat="1" applyFill="1" applyBorder="1"/>
    <xf numFmtId="44" fontId="0" fillId="5" borderId="6" xfId="1" applyFont="1" applyFill="1" applyBorder="1"/>
    <xf numFmtId="44" fontId="0" fillId="5" borderId="5" xfId="1" applyFont="1" applyFill="1" applyBorder="1"/>
    <xf numFmtId="43" fontId="0" fillId="3" borderId="0" xfId="0" applyNumberFormat="1" applyFill="1"/>
    <xf numFmtId="43" fontId="0" fillId="0" borderId="0" xfId="0" applyNumberFormat="1"/>
    <xf numFmtId="0" fontId="2" fillId="0" borderId="0" xfId="0" applyFont="1" applyAlignment="1">
      <alignment horizontal="center"/>
    </xf>
    <xf numFmtId="44" fontId="0" fillId="3" borderId="0" xfId="1" applyFont="1" applyFill="1"/>
    <xf numFmtId="0" fontId="2" fillId="0" borderId="0" xfId="0" applyFont="1"/>
    <xf numFmtId="44" fontId="0" fillId="0" borderId="0" xfId="1" applyFont="1" applyAlignment="1">
      <alignment horizontal="center"/>
    </xf>
    <xf numFmtId="3" fontId="0" fillId="0" borderId="0" xfId="1" applyNumberFormat="1" applyFont="1" applyAlignment="1">
      <alignment horizontal="center"/>
    </xf>
    <xf numFmtId="3" fontId="0" fillId="0" borderId="5" xfId="1" applyNumberFormat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4" fontId="0" fillId="6" borderId="4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44" fontId="0" fillId="6" borderId="8" xfId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4" fontId="3" fillId="0" borderId="2" xfId="1" applyFont="1" applyBorder="1" applyAlignment="1">
      <alignment horizontal="center" vertical="center" wrapText="1"/>
    </xf>
    <xf numFmtId="3" fontId="3" fillId="0" borderId="2" xfId="1" applyNumberFormat="1" applyFont="1" applyBorder="1" applyAlignment="1">
      <alignment horizontal="center" vertical="center" wrapText="1"/>
    </xf>
    <xf numFmtId="44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44" fontId="0" fillId="5" borderId="5" xfId="1" applyFont="1" applyFill="1" applyBorder="1" applyAlignment="1">
      <alignment horizontal="center"/>
    </xf>
    <xf numFmtId="3" fontId="0" fillId="5" borderId="5" xfId="1" applyNumberFormat="1" applyFont="1" applyFill="1" applyBorder="1" applyAlignment="1">
      <alignment horizontal="center"/>
    </xf>
    <xf numFmtId="10" fontId="0" fillId="5" borderId="5" xfId="2" applyNumberFormat="1" applyFont="1" applyFill="1" applyBorder="1" applyAlignment="1">
      <alignment horizontal="center"/>
    </xf>
    <xf numFmtId="44" fontId="0" fillId="0" borderId="0" xfId="1" applyFont="1" applyFill="1"/>
    <xf numFmtId="0" fontId="4" fillId="7" borderId="0" xfId="0" applyFont="1" applyFill="1" applyAlignment="1">
      <alignment horizontal="center" vertical="center"/>
    </xf>
    <xf numFmtId="3" fontId="0" fillId="0" borderId="5" xfId="0" applyNumberFormat="1" applyBorder="1" applyAlignment="1">
      <alignment wrapText="1"/>
    </xf>
    <xf numFmtId="0" fontId="0" fillId="5" borderId="0" xfId="0" applyFill="1" applyBorder="1"/>
    <xf numFmtId="166" fontId="0" fillId="0" borderId="0" xfId="1" applyNumberFormat="1" applyFont="1"/>
    <xf numFmtId="44" fontId="3" fillId="0" borderId="11" xfId="1" applyFont="1" applyBorder="1" applyAlignment="1">
      <alignment horizontal="center" vertical="center" wrapText="1"/>
    </xf>
    <xf numFmtId="44" fontId="0" fillId="0" borderId="6" xfId="1" applyFont="1" applyBorder="1" applyAlignment="1">
      <alignment horizontal="center"/>
    </xf>
    <xf numFmtId="44" fontId="0" fillId="8" borderId="6" xfId="1" applyFont="1" applyFill="1" applyBorder="1"/>
    <xf numFmtId="0" fontId="6" fillId="7" borderId="0" xfId="0" applyFont="1" applyFill="1" applyAlignment="1">
      <alignment horizontal="center" vertical="center"/>
    </xf>
    <xf numFmtId="44" fontId="0" fillId="2" borderId="5" xfId="1" applyFont="1" applyFill="1" applyBorder="1"/>
    <xf numFmtId="44" fontId="0" fillId="8" borderId="5" xfId="1" applyFont="1" applyFill="1" applyBorder="1"/>
    <xf numFmtId="0" fontId="3" fillId="0" borderId="2" xfId="0" applyFont="1" applyFill="1" applyBorder="1" applyAlignment="1">
      <alignment horizontal="center"/>
    </xf>
    <xf numFmtId="44" fontId="3" fillId="0" borderId="3" xfId="1" applyFont="1" applyFill="1" applyBorder="1" applyAlignment="1">
      <alignment horizontal="center"/>
    </xf>
    <xf numFmtId="0" fontId="0" fillId="9" borderId="6" xfId="0" applyFill="1" applyBorder="1"/>
  </cellXfs>
  <cellStyles count="3">
    <cellStyle name="Currency" xfId="1" builtinId="4"/>
    <cellStyle name="Normal" xfId="0" builtinId="0"/>
    <cellStyle name="Percent" xfId="2" builtinId="5"/>
  </cellStyles>
  <dxfs count="5"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8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2FA5-22E4-4A37-945B-CBF5338FD9FF}">
  <sheetPr codeName="Sheet1"/>
  <dimension ref="A1:AH379"/>
  <sheetViews>
    <sheetView showGridLines="0" tabSelected="1" zoomScale="85" zoomScaleNormal="85" workbookViewId="0">
      <pane ySplit="7" topLeftCell="A41" activePane="bottomLeft" state="frozen"/>
      <selection pane="bottomLeft" activeCell="C71" sqref="C71:AA72"/>
    </sheetView>
  </sheetViews>
  <sheetFormatPr defaultColWidth="0" defaultRowHeight="14.4" x14ac:dyDescent="0.3"/>
  <cols>
    <col min="1" max="1" width="19" style="1" bestFit="1" customWidth="1"/>
    <col min="2" max="2" width="15.6640625" bestFit="1" customWidth="1"/>
    <col min="3" max="3" width="10.77734375" bestFit="1" customWidth="1"/>
    <col min="4" max="4" width="6.109375" bestFit="1" customWidth="1"/>
    <col min="5" max="5" width="12.33203125" bestFit="1" customWidth="1"/>
    <col min="6" max="6" width="14.109375" bestFit="1" customWidth="1"/>
    <col min="7" max="7" width="13.88671875" style="2" bestFit="1" customWidth="1"/>
    <col min="8" max="8" width="13" style="37" bestFit="1" customWidth="1"/>
    <col min="9" max="9" width="12.33203125" style="38" bestFit="1" customWidth="1"/>
    <col min="10" max="10" width="9.5546875" style="38" bestFit="1" customWidth="1"/>
    <col min="11" max="11" width="14" style="38" bestFit="1" customWidth="1"/>
    <col min="12" max="12" width="11.5546875" style="38" bestFit="1" customWidth="1"/>
    <col min="13" max="13" width="7.44140625" style="38" bestFit="1" customWidth="1"/>
    <col min="14" max="14" width="8.88671875" style="38" bestFit="1" customWidth="1"/>
    <col min="15" max="15" width="12.77734375" style="38" customWidth="1"/>
    <col min="16" max="16" width="7.44140625" style="38" bestFit="1" customWidth="1"/>
    <col min="17" max="17" width="17.5546875" style="38" customWidth="1"/>
    <col min="18" max="18" width="18.88671875" bestFit="1" customWidth="1"/>
    <col min="19" max="19" width="12.77734375" bestFit="1" customWidth="1"/>
    <col min="20" max="20" width="18" bestFit="1" customWidth="1"/>
    <col min="21" max="21" width="17.77734375" style="4" bestFit="1" customWidth="1"/>
    <col min="22" max="22" width="13.77734375" bestFit="1" customWidth="1"/>
    <col min="23" max="23" width="9.21875" customWidth="1"/>
    <col min="24" max="24" width="13.88671875" bestFit="1" customWidth="1"/>
    <col min="25" max="25" width="15.5546875" bestFit="1" customWidth="1"/>
    <col min="26" max="26" width="17.88671875" customWidth="1"/>
    <col min="27" max="27" width="22.77734375" bestFit="1" customWidth="1"/>
    <col min="28" max="28" width="19.21875" customWidth="1"/>
    <col min="29" max="29" width="3.77734375" customWidth="1"/>
    <col min="30" max="30" width="16.5546875" hidden="1" customWidth="1"/>
    <col min="31" max="31" width="14" hidden="1" customWidth="1"/>
    <col min="32" max="32" width="27.6640625" hidden="1" customWidth="1"/>
    <col min="33" max="33" width="19.5546875" hidden="1" customWidth="1"/>
    <col min="34" max="34" width="0" hidden="1" customWidth="1"/>
    <col min="35" max="16384" width="20.33203125" hidden="1"/>
  </cols>
  <sheetData>
    <row r="1" spans="1:30" ht="14.4" customHeight="1" x14ac:dyDescent="0.3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30" ht="14.4" customHeigh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30" ht="15" thickBot="1" x14ac:dyDescent="0.35">
      <c r="B3" s="2"/>
      <c r="D3" s="1"/>
      <c r="E3" s="2"/>
      <c r="R3" s="3"/>
      <c r="S3" s="3"/>
    </row>
    <row r="4" spans="1:30" ht="15" thickBot="1" x14ac:dyDescent="0.35">
      <c r="A4" s="43" t="s">
        <v>44</v>
      </c>
      <c r="B4" s="44">
        <v>20</v>
      </c>
      <c r="R4" s="2"/>
      <c r="S4" s="2"/>
    </row>
    <row r="5" spans="1:30" ht="15" thickBot="1" x14ac:dyDescent="0.35">
      <c r="A5" s="43" t="s">
        <v>3</v>
      </c>
      <c r="B5" s="45">
        <v>250000</v>
      </c>
      <c r="R5" s="3"/>
      <c r="S5" s="3"/>
    </row>
    <row r="6" spans="1:30" ht="15" thickBot="1" x14ac:dyDescent="0.35"/>
    <row r="7" spans="1:30" s="52" customFormat="1" ht="36.6" thickBot="1" x14ac:dyDescent="0.35">
      <c r="A7" s="46" t="s">
        <v>7</v>
      </c>
      <c r="B7" s="47" t="s">
        <v>8</v>
      </c>
      <c r="C7" s="47" t="s">
        <v>9</v>
      </c>
      <c r="D7" s="47" t="s">
        <v>10</v>
      </c>
      <c r="E7" s="47" t="s">
        <v>11</v>
      </c>
      <c r="F7" s="47" t="s">
        <v>12</v>
      </c>
      <c r="G7" s="48" t="s">
        <v>31</v>
      </c>
      <c r="H7" s="48" t="s">
        <v>35</v>
      </c>
      <c r="I7" s="49" t="s">
        <v>42</v>
      </c>
      <c r="J7" s="49" t="s">
        <v>38</v>
      </c>
      <c r="K7" s="49" t="s">
        <v>34</v>
      </c>
      <c r="L7" s="49" t="s">
        <v>39</v>
      </c>
      <c r="M7" s="49" t="s">
        <v>30</v>
      </c>
      <c r="N7" s="49" t="s">
        <v>40</v>
      </c>
      <c r="O7" s="49" t="s">
        <v>43</v>
      </c>
      <c r="P7" s="49" t="s">
        <v>29</v>
      </c>
      <c r="Q7" s="49" t="s">
        <v>41</v>
      </c>
      <c r="R7" s="47" t="s">
        <v>13</v>
      </c>
      <c r="S7" s="47" t="s">
        <v>14</v>
      </c>
      <c r="T7" s="47" t="s">
        <v>15</v>
      </c>
      <c r="U7" s="50" t="s">
        <v>16</v>
      </c>
      <c r="V7" s="47" t="s">
        <v>32</v>
      </c>
      <c r="W7" s="47" t="s">
        <v>33</v>
      </c>
      <c r="X7" s="47" t="s">
        <v>17</v>
      </c>
      <c r="Y7" s="47" t="s">
        <v>18</v>
      </c>
      <c r="Z7" s="47" t="s">
        <v>19</v>
      </c>
      <c r="AA7" s="51" t="s">
        <v>20</v>
      </c>
      <c r="AB7" s="54" t="s">
        <v>21</v>
      </c>
    </row>
    <row r="8" spans="1:30" x14ac:dyDescent="0.3">
      <c r="A8" s="42">
        <v>45656</v>
      </c>
      <c r="B8" s="8" t="str">
        <f>IF(A8="","",TEXT(A8,"dddd"))</f>
        <v>segunda-feira</v>
      </c>
      <c r="C8" s="28">
        <f t="shared" ref="C8:C71" si="0">IF(OR(D8&lt;&gt;"",OR(B8="Saturday",B8="Sábado",B8="Sunday",B8="Domingo")),0,IF(OR(B8="segunda-feira",B8="Monday"),AA5,AA7))</f>
        <v>0</v>
      </c>
      <c r="D8" s="9">
        <v>0</v>
      </c>
      <c r="E8" s="10">
        <f>IF(D8&lt;&gt;"",D8*$I$8,C8*#REF!)</f>
        <v>0</v>
      </c>
      <c r="F8" s="10">
        <f>E8</f>
        <v>0</v>
      </c>
      <c r="G8" s="11">
        <v>124</v>
      </c>
      <c r="H8" s="40" t="s">
        <v>4</v>
      </c>
      <c r="I8" s="39">
        <f t="shared" ref="I8:I71" si="1">IFERROR(VLOOKUP(H8,Volume_caminhao,2,0),0)</f>
        <v>833</v>
      </c>
      <c r="J8" s="39">
        <f>I8*60</f>
        <v>49980</v>
      </c>
      <c r="K8" s="40">
        <f>I8*G8</f>
        <v>103292</v>
      </c>
      <c r="L8" s="39">
        <v>0</v>
      </c>
      <c r="M8" s="40">
        <f>J8/1000*L8*0.18</f>
        <v>0</v>
      </c>
      <c r="N8" s="40">
        <f>IF(L8=0,0,(I8*G8)*0.002)</f>
        <v>0</v>
      </c>
      <c r="O8" s="41">
        <v>0.12</v>
      </c>
      <c r="P8" s="40">
        <f>O8*M8</f>
        <v>0</v>
      </c>
      <c r="Q8" s="40">
        <f>IF(E8=0,0,SUM(P8,M8:N8))</f>
        <v>0</v>
      </c>
      <c r="R8" s="11">
        <f>E8*$V$8+Q8</f>
        <v>0</v>
      </c>
      <c r="S8" s="11"/>
      <c r="T8" s="11"/>
      <c r="U8" s="11">
        <f>B5-R8-T8</f>
        <v>250000</v>
      </c>
      <c r="V8" s="11">
        <v>130</v>
      </c>
      <c r="W8" s="11">
        <f>V8-G8</f>
        <v>6</v>
      </c>
      <c r="X8" s="11">
        <f>E8*$W$8</f>
        <v>0</v>
      </c>
      <c r="Y8" s="11">
        <f>E8*$V$9</f>
        <v>0</v>
      </c>
      <c r="Z8" s="11">
        <f>B5+Y8-R8+S8-T8</f>
        <v>250000</v>
      </c>
      <c r="AA8" s="12">
        <f>IFERROR(IF(OR(B8="Saturday",B8="Sábado",B8="Sunday",B8="Domingo"),0,MIN(INT(Z8/K8),$B$4)),0)</f>
        <v>2</v>
      </c>
      <c r="AB8" s="53">
        <f>IF(Z8 &gt; (I8 * 135), MIN(50 - C8,INT(Z8 / (I8 * 135))), 0)-C8</f>
        <v>2</v>
      </c>
      <c r="AD8" s="2"/>
    </row>
    <row r="9" spans="1:30" x14ac:dyDescent="0.3">
      <c r="A9" s="14">
        <f>A8+1</f>
        <v>45657</v>
      </c>
      <c r="B9" s="15" t="str">
        <f t="shared" ref="B9:B72" si="2">IF(A9="","",TEXT(A9,"dddd"))</f>
        <v>terça-feira</v>
      </c>
      <c r="C9" s="28">
        <f t="shared" si="0"/>
        <v>0</v>
      </c>
      <c r="D9" s="15">
        <v>0</v>
      </c>
      <c r="E9" s="16">
        <f>IF(D9&gt;0,D9*I9,C9*I9)</f>
        <v>0</v>
      </c>
      <c r="F9" s="60">
        <f>IF(OR(B9="Saturday", B9="Sábado", B9="Sunday", B9="Domingo", E9=0), 0,
IF(MONTH(A9)&lt;&gt;MONTH(A8), E9, E9+SUMIF(A$8:A8, "&gt;="&amp;DATE(YEAR(A9), MONTH(A9), 1), F$8:F8)))</f>
        <v>0</v>
      </c>
      <c r="G9" s="11">
        <v>124</v>
      </c>
      <c r="H9" s="40" t="s">
        <v>4</v>
      </c>
      <c r="I9" s="39">
        <f t="shared" si="1"/>
        <v>833</v>
      </c>
      <c r="J9" s="39">
        <f t="shared" ref="J9:J72" si="3">I9*60</f>
        <v>49980</v>
      </c>
      <c r="K9" s="40">
        <f t="shared" ref="K9:K72" si="4">I9*G9</f>
        <v>103292</v>
      </c>
      <c r="L9" s="39">
        <v>0</v>
      </c>
      <c r="M9" s="40">
        <f>J9/1000*L9*0.18</f>
        <v>0</v>
      </c>
      <c r="N9" s="40">
        <f t="shared" ref="N9:N72" si="5">IF(L9=0,0,(I9*G9)*0.002)</f>
        <v>0</v>
      </c>
      <c r="O9" s="41">
        <v>0.12</v>
      </c>
      <c r="P9" s="40">
        <f t="shared" ref="P9:P72" si="6">O9*M9</f>
        <v>0</v>
      </c>
      <c r="Q9" s="40">
        <f t="shared" ref="Q9:Q72" si="7">IF(E9=0,0,SUM(P9,M9:N9))</f>
        <v>0</v>
      </c>
      <c r="R9" s="11">
        <f>E9*G9+Q9</f>
        <v>0</v>
      </c>
      <c r="S9" s="17"/>
      <c r="T9" s="17"/>
      <c r="U9" s="17">
        <f>IF(E9=0,0,Z8-R9)</f>
        <v>0</v>
      </c>
      <c r="V9" s="17">
        <v>130</v>
      </c>
      <c r="W9" s="11">
        <f t="shared" ref="W9:W72" si="8">V9-G9</f>
        <v>6</v>
      </c>
      <c r="X9" s="11">
        <f>E9*$W$8</f>
        <v>0</v>
      </c>
      <c r="Y9" s="17">
        <f>E9*$V$9</f>
        <v>0</v>
      </c>
      <c r="Z9" s="17">
        <f t="shared" ref="Z9:Z17" si="9">IF(A9="",0,Z8+Y9-R9-T9+S9)</f>
        <v>250000</v>
      </c>
      <c r="AA9" s="12">
        <f t="shared" ref="AA9:AA72" si="10">IFERROR(IF(OR(B9="Saturday",B9="Sábado",B9="Sunday",B9="Domingo"),0,MIN(INT(Z9/K9),$B$4)),0)</f>
        <v>2</v>
      </c>
      <c r="AB9" s="13">
        <f t="shared" ref="AB9:AB72" si="11">IF(Z9 &gt; (I9 * 135), MIN(50 - C9,INT(Z9 / (I9 * 135))), 0)-C9</f>
        <v>2</v>
      </c>
      <c r="AD9" s="2"/>
    </row>
    <row r="10" spans="1:30" x14ac:dyDescent="0.3">
      <c r="A10" s="14">
        <f t="shared" ref="A10:A73" si="12">A9+1</f>
        <v>45658</v>
      </c>
      <c r="B10" s="15" t="str">
        <f>IF(A10="","",TEXT(A10,"dddd"))</f>
        <v>quarta-feira</v>
      </c>
      <c r="C10" s="28">
        <f t="shared" si="0"/>
        <v>0</v>
      </c>
      <c r="D10" s="15">
        <v>0</v>
      </c>
      <c r="E10" s="16">
        <f>IFERROR(IF(D10&gt;0,D10*I10,C10*I10),0)</f>
        <v>0</v>
      </c>
      <c r="F10" s="60">
        <f>IF(OR(B10="Saturday", B10="Sábado", B10="Sunday", B10="Domingo", E10=0), 0,
IF(MONTH(A10)&lt;&gt;MONTH(A9), E10, E10+SUMIF(A$8:A9, "&gt;="&amp;DATE(YEAR(A10), MONTH(A10), 1), F$8:F9)))</f>
        <v>0</v>
      </c>
      <c r="G10" s="11">
        <v>124</v>
      </c>
      <c r="H10" s="40" t="s">
        <v>4</v>
      </c>
      <c r="I10" s="39">
        <f t="shared" si="1"/>
        <v>833</v>
      </c>
      <c r="J10" s="39">
        <f t="shared" si="3"/>
        <v>49980</v>
      </c>
      <c r="K10" s="40">
        <f t="shared" si="4"/>
        <v>103292</v>
      </c>
      <c r="L10" s="39">
        <v>0</v>
      </c>
      <c r="M10" s="40">
        <f t="shared" ref="M10:M73" si="13">J10/1000*L10*0.18</f>
        <v>0</v>
      </c>
      <c r="N10" s="40">
        <f t="shared" si="5"/>
        <v>0</v>
      </c>
      <c r="O10" s="41">
        <v>0.12</v>
      </c>
      <c r="P10" s="40">
        <f t="shared" si="6"/>
        <v>0</v>
      </c>
      <c r="Q10" s="40">
        <f t="shared" si="7"/>
        <v>0</v>
      </c>
      <c r="R10" s="11">
        <f t="shared" ref="R10:R73" si="14">E10*G10+Q10</f>
        <v>0</v>
      </c>
      <c r="S10" s="17"/>
      <c r="T10" s="17"/>
      <c r="U10" s="17">
        <f>IF(E10=0,0,Z9-R10)</f>
        <v>0</v>
      </c>
      <c r="V10" s="17">
        <v>130</v>
      </c>
      <c r="W10" s="11">
        <f t="shared" si="8"/>
        <v>6</v>
      </c>
      <c r="X10" s="11">
        <f t="shared" ref="X10:X73" si="15">E10*$W$8</f>
        <v>0</v>
      </c>
      <c r="Y10" s="17">
        <f t="shared" ref="Y10:Y73" si="16">E10*$V$9</f>
        <v>0</v>
      </c>
      <c r="Z10" s="17">
        <f t="shared" si="9"/>
        <v>250000</v>
      </c>
      <c r="AA10" s="12">
        <f t="shared" si="10"/>
        <v>2</v>
      </c>
      <c r="AB10" s="13">
        <f t="shared" si="11"/>
        <v>2</v>
      </c>
    </row>
    <row r="11" spans="1:30" x14ac:dyDescent="0.3">
      <c r="A11" s="14">
        <f t="shared" si="12"/>
        <v>45659</v>
      </c>
      <c r="B11" s="15" t="str">
        <f t="shared" si="2"/>
        <v>quinta-feira</v>
      </c>
      <c r="C11" s="28">
        <f t="shared" si="0"/>
        <v>0</v>
      </c>
      <c r="D11" s="15">
        <v>0</v>
      </c>
      <c r="E11" s="16">
        <f t="shared" ref="E11:E74" si="17">IFERROR(IF(D11&gt;0,D11*I11,C11*I11),0)</f>
        <v>0</v>
      </c>
      <c r="F11" s="60">
        <f>IF(OR(B11="Saturday", B11="Sábado", B11="Sunday", B11="Domingo", E11=0), 0,
IF(MONTH(A11)&lt;&gt;MONTH(A10), E11, E11+SUMIF(A$8:A10, "&gt;="&amp;DATE(YEAR(A11), MONTH(A11), 1), F$8:F10)))</f>
        <v>0</v>
      </c>
      <c r="G11" s="11">
        <v>124</v>
      </c>
      <c r="H11" s="40" t="s">
        <v>4</v>
      </c>
      <c r="I11" s="39">
        <f t="shared" si="1"/>
        <v>833</v>
      </c>
      <c r="J11" s="39">
        <f t="shared" si="3"/>
        <v>49980</v>
      </c>
      <c r="K11" s="40">
        <f t="shared" si="4"/>
        <v>103292</v>
      </c>
      <c r="L11" s="39">
        <v>0</v>
      </c>
      <c r="M11" s="40">
        <f t="shared" si="13"/>
        <v>0</v>
      </c>
      <c r="N11" s="40">
        <f t="shared" si="5"/>
        <v>0</v>
      </c>
      <c r="O11" s="41">
        <v>0.12</v>
      </c>
      <c r="P11" s="40">
        <f t="shared" si="6"/>
        <v>0</v>
      </c>
      <c r="Q11" s="40">
        <f t="shared" si="7"/>
        <v>0</v>
      </c>
      <c r="R11" s="11">
        <f t="shared" si="14"/>
        <v>0</v>
      </c>
      <c r="S11" s="17"/>
      <c r="T11" s="17"/>
      <c r="U11" s="17">
        <f t="shared" ref="U11:U74" si="18">IF(E11=0,0,Z10-R11)</f>
        <v>0</v>
      </c>
      <c r="V11" s="17">
        <v>130</v>
      </c>
      <c r="W11" s="11">
        <f t="shared" si="8"/>
        <v>6</v>
      </c>
      <c r="X11" s="11">
        <f t="shared" si="15"/>
        <v>0</v>
      </c>
      <c r="Y11" s="17">
        <f t="shared" si="16"/>
        <v>0</v>
      </c>
      <c r="Z11" s="17">
        <f t="shared" si="9"/>
        <v>250000</v>
      </c>
      <c r="AA11" s="12">
        <f t="shared" si="10"/>
        <v>2</v>
      </c>
      <c r="AB11" s="13">
        <f t="shared" si="11"/>
        <v>2</v>
      </c>
    </row>
    <row r="12" spans="1:30" x14ac:dyDescent="0.3">
      <c r="A12" s="14">
        <f t="shared" si="12"/>
        <v>45660</v>
      </c>
      <c r="B12" s="15" t="str">
        <f t="shared" si="2"/>
        <v>sexta-feira</v>
      </c>
      <c r="C12" s="28">
        <f t="shared" si="0"/>
        <v>0</v>
      </c>
      <c r="D12" s="15">
        <v>0</v>
      </c>
      <c r="E12" s="16">
        <f t="shared" si="17"/>
        <v>0</v>
      </c>
      <c r="F12" s="60">
        <f>IF(OR(B12="Saturday", B12="Sábado", B12="Sunday", B12="Domingo", E12=0), 0,
IF(MONTH(A12)&lt;&gt;MONTH(A11), E12, E12+SUMIF(A$8:A11, "&gt;="&amp;DATE(YEAR(A12), MONTH(A12), 1), F$8:F11)))</f>
        <v>0</v>
      </c>
      <c r="G12" s="11">
        <v>124</v>
      </c>
      <c r="H12" s="40" t="s">
        <v>4</v>
      </c>
      <c r="I12" s="39">
        <f t="shared" si="1"/>
        <v>833</v>
      </c>
      <c r="J12" s="39">
        <f t="shared" si="3"/>
        <v>49980</v>
      </c>
      <c r="K12" s="40">
        <f t="shared" si="4"/>
        <v>103292</v>
      </c>
      <c r="L12" s="39">
        <v>0</v>
      </c>
      <c r="M12" s="40">
        <f t="shared" si="13"/>
        <v>0</v>
      </c>
      <c r="N12" s="40">
        <f t="shared" si="5"/>
        <v>0</v>
      </c>
      <c r="O12" s="41">
        <v>0.12</v>
      </c>
      <c r="P12" s="40">
        <f t="shared" si="6"/>
        <v>0</v>
      </c>
      <c r="Q12" s="40">
        <f t="shared" si="7"/>
        <v>0</v>
      </c>
      <c r="R12" s="11">
        <f t="shared" si="14"/>
        <v>0</v>
      </c>
      <c r="S12" s="17"/>
      <c r="T12" s="17"/>
      <c r="U12" s="17">
        <f t="shared" si="18"/>
        <v>0</v>
      </c>
      <c r="V12" s="17">
        <v>130</v>
      </c>
      <c r="W12" s="11">
        <f t="shared" si="8"/>
        <v>6</v>
      </c>
      <c r="X12" s="11">
        <f t="shared" si="15"/>
        <v>0</v>
      </c>
      <c r="Y12" s="17">
        <f t="shared" si="16"/>
        <v>0</v>
      </c>
      <c r="Z12" s="17">
        <f t="shared" si="9"/>
        <v>250000</v>
      </c>
      <c r="AA12" s="12">
        <f t="shared" si="10"/>
        <v>2</v>
      </c>
      <c r="AB12" s="13">
        <f t="shared" si="11"/>
        <v>2</v>
      </c>
    </row>
    <row r="13" spans="1:30" x14ac:dyDescent="0.3">
      <c r="A13" s="14">
        <f t="shared" si="12"/>
        <v>45661</v>
      </c>
      <c r="B13" s="15" t="str">
        <f t="shared" si="2"/>
        <v>sábado</v>
      </c>
      <c r="C13" s="28">
        <f t="shared" si="0"/>
        <v>0</v>
      </c>
      <c r="D13" s="15"/>
      <c r="E13" s="16">
        <f t="shared" si="17"/>
        <v>0</v>
      </c>
      <c r="F13" s="60">
        <f>IF(OR(B13="Saturday", B13="Sábado", B13="Sunday", B13="Domingo", E13=0), 0,
IF(MONTH(A13)&lt;&gt;MONTH(A12), E13, E13+SUMIF(A$8:A12, "&gt;="&amp;DATE(YEAR(A13), MONTH(A13), 1), F$8:F12)))</f>
        <v>0</v>
      </c>
      <c r="G13" s="11">
        <v>124</v>
      </c>
      <c r="H13" s="40" t="s">
        <v>4</v>
      </c>
      <c r="I13" s="39">
        <f t="shared" si="1"/>
        <v>833</v>
      </c>
      <c r="J13" s="39">
        <f t="shared" si="3"/>
        <v>49980</v>
      </c>
      <c r="K13" s="40">
        <f t="shared" si="4"/>
        <v>103292</v>
      </c>
      <c r="L13" s="39">
        <v>0</v>
      </c>
      <c r="M13" s="40">
        <f t="shared" si="13"/>
        <v>0</v>
      </c>
      <c r="N13" s="40">
        <f t="shared" si="5"/>
        <v>0</v>
      </c>
      <c r="O13" s="41">
        <v>0.12</v>
      </c>
      <c r="P13" s="40">
        <f t="shared" si="6"/>
        <v>0</v>
      </c>
      <c r="Q13" s="40">
        <f t="shared" si="7"/>
        <v>0</v>
      </c>
      <c r="R13" s="11">
        <f t="shared" si="14"/>
        <v>0</v>
      </c>
      <c r="S13" s="17"/>
      <c r="T13" s="17"/>
      <c r="U13" s="17">
        <f t="shared" si="18"/>
        <v>0</v>
      </c>
      <c r="V13" s="17">
        <v>130</v>
      </c>
      <c r="W13" s="11">
        <f t="shared" si="8"/>
        <v>6</v>
      </c>
      <c r="X13" s="11">
        <f t="shared" si="15"/>
        <v>0</v>
      </c>
      <c r="Y13" s="17">
        <f t="shared" si="16"/>
        <v>0</v>
      </c>
      <c r="Z13" s="17">
        <f t="shared" si="9"/>
        <v>250000</v>
      </c>
      <c r="AA13" s="12">
        <f t="shared" si="10"/>
        <v>0</v>
      </c>
      <c r="AB13" s="13">
        <f t="shared" si="11"/>
        <v>2</v>
      </c>
    </row>
    <row r="14" spans="1:30" x14ac:dyDescent="0.3">
      <c r="A14" s="14">
        <f t="shared" si="12"/>
        <v>45662</v>
      </c>
      <c r="B14" s="15" t="str">
        <f t="shared" si="2"/>
        <v>domingo</v>
      </c>
      <c r="C14" s="28">
        <f t="shared" si="0"/>
        <v>0</v>
      </c>
      <c r="D14" s="15"/>
      <c r="E14" s="16">
        <f t="shared" si="17"/>
        <v>0</v>
      </c>
      <c r="F14" s="60">
        <f>IF(OR(B14="Saturday", B14="Sábado", B14="Sunday", B14="Domingo", E14=0), 0,
IF(MONTH(A14)&lt;&gt;MONTH(A13), E14, E14+SUMIF(A$8:A13, "&gt;="&amp;DATE(YEAR(A14), MONTH(A14), 1), F$8:F13)))</f>
        <v>0</v>
      </c>
      <c r="G14" s="11">
        <v>124</v>
      </c>
      <c r="H14" s="40" t="s">
        <v>4</v>
      </c>
      <c r="I14" s="39">
        <f t="shared" si="1"/>
        <v>833</v>
      </c>
      <c r="J14" s="39">
        <f t="shared" si="3"/>
        <v>49980</v>
      </c>
      <c r="K14" s="40">
        <f t="shared" si="4"/>
        <v>103292</v>
      </c>
      <c r="L14" s="39">
        <v>0</v>
      </c>
      <c r="M14" s="40">
        <f t="shared" si="13"/>
        <v>0</v>
      </c>
      <c r="N14" s="40">
        <f t="shared" si="5"/>
        <v>0</v>
      </c>
      <c r="O14" s="41">
        <v>0.12</v>
      </c>
      <c r="P14" s="40">
        <f t="shared" si="6"/>
        <v>0</v>
      </c>
      <c r="Q14" s="40">
        <f t="shared" si="7"/>
        <v>0</v>
      </c>
      <c r="R14" s="11">
        <f t="shared" si="14"/>
        <v>0</v>
      </c>
      <c r="S14" s="17"/>
      <c r="T14" s="17"/>
      <c r="U14" s="17">
        <f t="shared" si="18"/>
        <v>0</v>
      </c>
      <c r="V14" s="17">
        <v>130</v>
      </c>
      <c r="W14" s="11">
        <f t="shared" si="8"/>
        <v>6</v>
      </c>
      <c r="X14" s="11">
        <f t="shared" si="15"/>
        <v>0</v>
      </c>
      <c r="Y14" s="17">
        <f t="shared" si="16"/>
        <v>0</v>
      </c>
      <c r="Z14" s="17">
        <f t="shared" si="9"/>
        <v>250000</v>
      </c>
      <c r="AA14" s="12">
        <f t="shared" si="10"/>
        <v>0</v>
      </c>
      <c r="AB14" s="13">
        <f t="shared" si="11"/>
        <v>2</v>
      </c>
    </row>
    <row r="15" spans="1:30" x14ac:dyDescent="0.3">
      <c r="A15" s="14">
        <f t="shared" si="12"/>
        <v>45663</v>
      </c>
      <c r="B15" s="15" t="str">
        <f t="shared" si="2"/>
        <v>segunda-feira</v>
      </c>
      <c r="C15" s="28">
        <f t="shared" si="0"/>
        <v>0</v>
      </c>
      <c r="D15" s="15">
        <v>0</v>
      </c>
      <c r="E15" s="16">
        <f t="shared" si="17"/>
        <v>0</v>
      </c>
      <c r="F15" s="60">
        <f>IF(OR(B15="Saturday", B15="Sábado", B15="Sunday", B15="Domingo", E15=0), 0,
IF(MONTH(A15)&lt;&gt;MONTH(A14), E15, E15+SUMIF(A$8:A14, "&gt;="&amp;DATE(YEAR(A15), MONTH(A15), 1), F$8:F14)))</f>
        <v>0</v>
      </c>
      <c r="G15" s="11">
        <v>124</v>
      </c>
      <c r="H15" s="40" t="s">
        <v>4</v>
      </c>
      <c r="I15" s="39">
        <f t="shared" si="1"/>
        <v>833</v>
      </c>
      <c r="J15" s="39">
        <f t="shared" si="3"/>
        <v>49980</v>
      </c>
      <c r="K15" s="40">
        <f t="shared" si="4"/>
        <v>103292</v>
      </c>
      <c r="L15" s="39">
        <v>0</v>
      </c>
      <c r="M15" s="40">
        <f t="shared" si="13"/>
        <v>0</v>
      </c>
      <c r="N15" s="40">
        <f t="shared" si="5"/>
        <v>0</v>
      </c>
      <c r="O15" s="41">
        <v>0.12</v>
      </c>
      <c r="P15" s="40">
        <f t="shared" si="6"/>
        <v>0</v>
      </c>
      <c r="Q15" s="40">
        <f t="shared" si="7"/>
        <v>0</v>
      </c>
      <c r="R15" s="11">
        <f t="shared" si="14"/>
        <v>0</v>
      </c>
      <c r="S15" s="17"/>
      <c r="T15" s="17"/>
      <c r="U15" s="17">
        <f t="shared" si="18"/>
        <v>0</v>
      </c>
      <c r="V15" s="17">
        <v>130</v>
      </c>
      <c r="W15" s="11">
        <f t="shared" si="8"/>
        <v>6</v>
      </c>
      <c r="X15" s="11">
        <f t="shared" si="15"/>
        <v>0</v>
      </c>
      <c r="Y15" s="17">
        <f t="shared" si="16"/>
        <v>0</v>
      </c>
      <c r="Z15" s="17">
        <f t="shared" si="9"/>
        <v>250000</v>
      </c>
      <c r="AA15" s="12">
        <f t="shared" si="10"/>
        <v>2</v>
      </c>
      <c r="AB15" s="13">
        <f t="shared" si="11"/>
        <v>2</v>
      </c>
    </row>
    <row r="16" spans="1:30" x14ac:dyDescent="0.3">
      <c r="A16" s="14">
        <f t="shared" si="12"/>
        <v>45664</v>
      </c>
      <c r="B16" s="15" t="str">
        <f t="shared" si="2"/>
        <v>terça-feira</v>
      </c>
      <c r="C16" s="28">
        <f t="shared" si="0"/>
        <v>0</v>
      </c>
      <c r="D16" s="15">
        <v>0</v>
      </c>
      <c r="E16" s="16">
        <f t="shared" si="17"/>
        <v>0</v>
      </c>
      <c r="F16" s="60">
        <f>IF(OR(B16="Saturday", B16="Sábado", B16="Sunday", B16="Domingo", E16=0), 0,
IF(MONTH(A16)&lt;&gt;MONTH(A15), E16, E16+SUMIF(A$8:A15, "&gt;="&amp;DATE(YEAR(A16), MONTH(A16), 1), F$8:F15)))</f>
        <v>0</v>
      </c>
      <c r="G16" s="11">
        <v>124</v>
      </c>
      <c r="H16" s="40" t="s">
        <v>4</v>
      </c>
      <c r="I16" s="39">
        <f t="shared" si="1"/>
        <v>833</v>
      </c>
      <c r="J16" s="39">
        <f t="shared" si="3"/>
        <v>49980</v>
      </c>
      <c r="K16" s="40">
        <f t="shared" si="4"/>
        <v>103292</v>
      </c>
      <c r="L16" s="39">
        <v>0</v>
      </c>
      <c r="M16" s="40">
        <f t="shared" si="13"/>
        <v>0</v>
      </c>
      <c r="N16" s="40">
        <f t="shared" si="5"/>
        <v>0</v>
      </c>
      <c r="O16" s="41">
        <v>0.12</v>
      </c>
      <c r="P16" s="40">
        <f t="shared" si="6"/>
        <v>0</v>
      </c>
      <c r="Q16" s="40">
        <f t="shared" si="7"/>
        <v>0</v>
      </c>
      <c r="R16" s="11">
        <f t="shared" si="14"/>
        <v>0</v>
      </c>
      <c r="S16" s="17"/>
      <c r="T16" s="17"/>
      <c r="U16" s="17">
        <f t="shared" si="18"/>
        <v>0</v>
      </c>
      <c r="V16" s="17">
        <v>130</v>
      </c>
      <c r="W16" s="11">
        <f t="shared" si="8"/>
        <v>6</v>
      </c>
      <c r="X16" s="11">
        <f t="shared" si="15"/>
        <v>0</v>
      </c>
      <c r="Y16" s="17">
        <f t="shared" si="16"/>
        <v>0</v>
      </c>
      <c r="Z16" s="17">
        <f t="shared" si="9"/>
        <v>250000</v>
      </c>
      <c r="AA16" s="12">
        <f t="shared" si="10"/>
        <v>2</v>
      </c>
      <c r="AB16" s="13">
        <f t="shared" si="11"/>
        <v>2</v>
      </c>
    </row>
    <row r="17" spans="1:30" x14ac:dyDescent="0.3">
      <c r="A17" s="14">
        <f t="shared" si="12"/>
        <v>45665</v>
      </c>
      <c r="B17" s="15" t="str">
        <f t="shared" si="2"/>
        <v>quarta-feira</v>
      </c>
      <c r="C17" s="28">
        <f t="shared" si="0"/>
        <v>0</v>
      </c>
      <c r="D17" s="15">
        <v>0</v>
      </c>
      <c r="E17" s="16">
        <f t="shared" si="17"/>
        <v>0</v>
      </c>
      <c r="F17" s="60">
        <f>IF(OR(B17="Saturday", B17="Sábado", B17="Sunday", B17="Domingo", E17=0), 0,
IF(MONTH(A17)&lt;&gt;MONTH(A16), E17, E17+SUMIF(A$8:A16, "&gt;="&amp;DATE(YEAR(A17), MONTH(A17), 1), F$8:F16)))</f>
        <v>0</v>
      </c>
      <c r="G17" s="11">
        <v>124</v>
      </c>
      <c r="H17" s="40" t="s">
        <v>4</v>
      </c>
      <c r="I17" s="39">
        <f t="shared" si="1"/>
        <v>833</v>
      </c>
      <c r="J17" s="39">
        <f t="shared" si="3"/>
        <v>49980</v>
      </c>
      <c r="K17" s="40">
        <f t="shared" si="4"/>
        <v>103292</v>
      </c>
      <c r="L17" s="39">
        <v>0</v>
      </c>
      <c r="M17" s="40">
        <f t="shared" si="13"/>
        <v>0</v>
      </c>
      <c r="N17" s="40">
        <f t="shared" si="5"/>
        <v>0</v>
      </c>
      <c r="O17" s="41">
        <v>0.12</v>
      </c>
      <c r="P17" s="40">
        <f t="shared" si="6"/>
        <v>0</v>
      </c>
      <c r="Q17" s="40">
        <f t="shared" si="7"/>
        <v>0</v>
      </c>
      <c r="R17" s="11">
        <f t="shared" si="14"/>
        <v>0</v>
      </c>
      <c r="S17" s="17"/>
      <c r="T17" s="17"/>
      <c r="U17" s="17">
        <f t="shared" si="18"/>
        <v>0</v>
      </c>
      <c r="V17" s="17">
        <v>130</v>
      </c>
      <c r="W17" s="11">
        <f t="shared" si="8"/>
        <v>6</v>
      </c>
      <c r="X17" s="11">
        <f t="shared" si="15"/>
        <v>0</v>
      </c>
      <c r="Y17" s="17">
        <f t="shared" si="16"/>
        <v>0</v>
      </c>
      <c r="Z17" s="17">
        <f t="shared" si="9"/>
        <v>250000</v>
      </c>
      <c r="AA17" s="12">
        <f t="shared" si="10"/>
        <v>2</v>
      </c>
      <c r="AB17" s="13">
        <f t="shared" si="11"/>
        <v>2</v>
      </c>
    </row>
    <row r="18" spans="1:30" x14ac:dyDescent="0.3">
      <c r="A18" s="14">
        <f t="shared" si="12"/>
        <v>45666</v>
      </c>
      <c r="B18" s="15" t="str">
        <f t="shared" si="2"/>
        <v>quinta-feira</v>
      </c>
      <c r="C18" s="28">
        <f t="shared" si="0"/>
        <v>0</v>
      </c>
      <c r="D18" s="15">
        <v>0</v>
      </c>
      <c r="E18" s="16">
        <f t="shared" si="17"/>
        <v>0</v>
      </c>
      <c r="F18" s="60">
        <f>IF(OR(B18="Saturday", B18="Sábado", B18="Sunday", B18="Domingo", E18=0), 0,
IF(MONTH(A18)&lt;&gt;MONTH(A17), E18, E18+SUMIF(A$8:A17, "&gt;="&amp;DATE(YEAR(A18), MONTH(A18), 1), F$8:F17)))</f>
        <v>0</v>
      </c>
      <c r="G18" s="11">
        <v>124</v>
      </c>
      <c r="H18" s="40" t="s">
        <v>4</v>
      </c>
      <c r="I18" s="39">
        <f t="shared" si="1"/>
        <v>833</v>
      </c>
      <c r="J18" s="39">
        <f t="shared" si="3"/>
        <v>49980</v>
      </c>
      <c r="K18" s="40">
        <f t="shared" si="4"/>
        <v>103292</v>
      </c>
      <c r="L18" s="39">
        <v>0</v>
      </c>
      <c r="M18" s="40">
        <f t="shared" si="13"/>
        <v>0</v>
      </c>
      <c r="N18" s="40">
        <f t="shared" si="5"/>
        <v>0</v>
      </c>
      <c r="O18" s="41">
        <v>0.12</v>
      </c>
      <c r="P18" s="40">
        <f t="shared" si="6"/>
        <v>0</v>
      </c>
      <c r="Q18" s="40">
        <f t="shared" si="7"/>
        <v>0</v>
      </c>
      <c r="R18" s="11">
        <f t="shared" si="14"/>
        <v>0</v>
      </c>
      <c r="S18" s="17"/>
      <c r="T18" s="17"/>
      <c r="U18" s="17">
        <f t="shared" si="18"/>
        <v>0</v>
      </c>
      <c r="V18" s="17">
        <v>130</v>
      </c>
      <c r="W18" s="11">
        <f t="shared" si="8"/>
        <v>6</v>
      </c>
      <c r="X18" s="11">
        <f t="shared" si="15"/>
        <v>0</v>
      </c>
      <c r="Y18" s="17">
        <f t="shared" si="16"/>
        <v>0</v>
      </c>
      <c r="Z18" s="17">
        <f>IF(A18="",0,Z17+Y18-R18-T18+S18)</f>
        <v>250000</v>
      </c>
      <c r="AA18" s="12">
        <f t="shared" si="10"/>
        <v>2</v>
      </c>
      <c r="AB18" s="13">
        <f t="shared" si="11"/>
        <v>2</v>
      </c>
    </row>
    <row r="19" spans="1:30" s="21" customFormat="1" x14ac:dyDescent="0.3">
      <c r="A19" s="18">
        <f t="shared" si="12"/>
        <v>45667</v>
      </c>
      <c r="B19" s="19" t="str">
        <f t="shared" si="2"/>
        <v>sexta-feira</v>
      </c>
      <c r="C19" s="28">
        <f t="shared" si="0"/>
        <v>2</v>
      </c>
      <c r="D19" s="19"/>
      <c r="E19" s="16">
        <f t="shared" si="17"/>
        <v>1666</v>
      </c>
      <c r="F19" s="60">
        <f>IF(OR(B19="Saturday", B19="Sábado", B19="Sunday", B19="Domingo", E19=0), 0,
IF(MONTH(A19)&lt;&gt;MONTH(A18), E19, E19+SUMIF(A$8:A18, "&gt;="&amp;DATE(YEAR(A19), MONTH(A19), 1), F$8:F18)))</f>
        <v>1666</v>
      </c>
      <c r="G19" s="11">
        <v>124</v>
      </c>
      <c r="H19" s="40" t="s">
        <v>4</v>
      </c>
      <c r="I19" s="39">
        <f t="shared" si="1"/>
        <v>833</v>
      </c>
      <c r="J19" s="39">
        <f t="shared" si="3"/>
        <v>49980</v>
      </c>
      <c r="K19" s="40">
        <f t="shared" si="4"/>
        <v>103292</v>
      </c>
      <c r="L19" s="39">
        <v>0</v>
      </c>
      <c r="M19" s="40">
        <f t="shared" si="13"/>
        <v>0</v>
      </c>
      <c r="N19" s="40">
        <f t="shared" si="5"/>
        <v>0</v>
      </c>
      <c r="O19" s="41">
        <v>0.12</v>
      </c>
      <c r="P19" s="40">
        <f t="shared" si="6"/>
        <v>0</v>
      </c>
      <c r="Q19" s="40">
        <f t="shared" si="7"/>
        <v>0</v>
      </c>
      <c r="R19" s="11">
        <f t="shared" si="14"/>
        <v>206584</v>
      </c>
      <c r="S19" s="20"/>
      <c r="T19" s="20"/>
      <c r="U19" s="17">
        <f t="shared" si="18"/>
        <v>43416</v>
      </c>
      <c r="V19" s="17">
        <v>130</v>
      </c>
      <c r="W19" s="11">
        <f t="shared" si="8"/>
        <v>6</v>
      </c>
      <c r="X19" s="11">
        <f t="shared" si="15"/>
        <v>9996</v>
      </c>
      <c r="Y19" s="17">
        <f t="shared" si="16"/>
        <v>216580</v>
      </c>
      <c r="Z19" s="20">
        <f>IF(A19="",0,Z18+Y19-R19-T19+S19)</f>
        <v>259996</v>
      </c>
      <c r="AA19" s="12">
        <f t="shared" si="10"/>
        <v>2</v>
      </c>
      <c r="AB19" s="13">
        <f t="shared" si="11"/>
        <v>0</v>
      </c>
      <c r="AC19"/>
    </row>
    <row r="20" spans="1:30" x14ac:dyDescent="0.3">
      <c r="A20" s="14">
        <f t="shared" si="12"/>
        <v>45668</v>
      </c>
      <c r="B20" s="15" t="str">
        <f t="shared" si="2"/>
        <v>sábado</v>
      </c>
      <c r="C20" s="28">
        <f t="shared" si="0"/>
        <v>0</v>
      </c>
      <c r="D20" s="15"/>
      <c r="E20" s="16">
        <f t="shared" si="17"/>
        <v>0</v>
      </c>
      <c r="F20" s="60">
        <f>IF(OR(B20="Saturday", B20="Sábado", B20="Sunday", B20="Domingo", E20=0), 0,
IF(MONTH(A20)&lt;&gt;MONTH(A19), E20, E20+SUMIF(A$8:A19, "&gt;="&amp;DATE(YEAR(A20), MONTH(A20), 1), F$8:F19)))</f>
        <v>0</v>
      </c>
      <c r="G20" s="11">
        <v>124</v>
      </c>
      <c r="H20" s="40" t="s">
        <v>4</v>
      </c>
      <c r="I20" s="39">
        <f t="shared" si="1"/>
        <v>833</v>
      </c>
      <c r="J20" s="39">
        <f t="shared" si="3"/>
        <v>49980</v>
      </c>
      <c r="K20" s="40">
        <f t="shared" si="4"/>
        <v>103292</v>
      </c>
      <c r="L20" s="39">
        <v>0</v>
      </c>
      <c r="M20" s="40">
        <f t="shared" si="13"/>
        <v>0</v>
      </c>
      <c r="N20" s="40">
        <f t="shared" si="5"/>
        <v>0</v>
      </c>
      <c r="O20" s="41">
        <v>0.12</v>
      </c>
      <c r="P20" s="40">
        <f t="shared" si="6"/>
        <v>0</v>
      </c>
      <c r="Q20" s="40">
        <f t="shared" si="7"/>
        <v>0</v>
      </c>
      <c r="R20" s="11">
        <f t="shared" si="14"/>
        <v>0</v>
      </c>
      <c r="S20" s="17"/>
      <c r="T20" s="17"/>
      <c r="U20" s="17">
        <f t="shared" si="18"/>
        <v>0</v>
      </c>
      <c r="V20" s="17">
        <v>130</v>
      </c>
      <c r="W20" s="11">
        <f t="shared" si="8"/>
        <v>6</v>
      </c>
      <c r="X20" s="11">
        <f t="shared" si="15"/>
        <v>0</v>
      </c>
      <c r="Y20" s="17">
        <f t="shared" si="16"/>
        <v>0</v>
      </c>
      <c r="Z20" s="17">
        <f t="shared" ref="Z20:Z39" si="19">IF(A20="",0,Z19+Y20-R20-T20+S20)</f>
        <v>259996</v>
      </c>
      <c r="AA20" s="12">
        <f t="shared" si="10"/>
        <v>0</v>
      </c>
      <c r="AB20" s="13">
        <f t="shared" si="11"/>
        <v>2</v>
      </c>
    </row>
    <row r="21" spans="1:30" x14ac:dyDescent="0.3">
      <c r="A21" s="14">
        <f t="shared" si="12"/>
        <v>45669</v>
      </c>
      <c r="B21" s="15" t="str">
        <f t="shared" si="2"/>
        <v>domingo</v>
      </c>
      <c r="C21" s="28">
        <f t="shared" si="0"/>
        <v>0</v>
      </c>
      <c r="D21" s="15"/>
      <c r="E21" s="16">
        <f t="shared" si="17"/>
        <v>0</v>
      </c>
      <c r="F21" s="60">
        <f>IF(OR(B21="Saturday", B21="Sábado", B21="Sunday", B21="Domingo", E21=0), 0,
IF(MONTH(A21)&lt;&gt;MONTH(A20), E21, E21+SUMIF(A$8:A20, "&gt;="&amp;DATE(YEAR(A21), MONTH(A21), 1), F$8:F20)))</f>
        <v>0</v>
      </c>
      <c r="G21" s="11">
        <v>124</v>
      </c>
      <c r="H21" s="40" t="s">
        <v>4</v>
      </c>
      <c r="I21" s="39">
        <f t="shared" si="1"/>
        <v>833</v>
      </c>
      <c r="J21" s="39">
        <f t="shared" si="3"/>
        <v>49980</v>
      </c>
      <c r="K21" s="40">
        <f t="shared" si="4"/>
        <v>103292</v>
      </c>
      <c r="L21" s="39">
        <v>0</v>
      </c>
      <c r="M21" s="40">
        <f t="shared" si="13"/>
        <v>0</v>
      </c>
      <c r="N21" s="40">
        <f t="shared" si="5"/>
        <v>0</v>
      </c>
      <c r="O21" s="41">
        <v>0.12</v>
      </c>
      <c r="P21" s="40">
        <f t="shared" si="6"/>
        <v>0</v>
      </c>
      <c r="Q21" s="40">
        <f t="shared" si="7"/>
        <v>0</v>
      </c>
      <c r="R21" s="11">
        <f t="shared" si="14"/>
        <v>0</v>
      </c>
      <c r="S21" s="17"/>
      <c r="T21" s="17"/>
      <c r="U21" s="17">
        <f t="shared" si="18"/>
        <v>0</v>
      </c>
      <c r="V21" s="17">
        <v>130</v>
      </c>
      <c r="W21" s="11">
        <f t="shared" si="8"/>
        <v>6</v>
      </c>
      <c r="X21" s="11">
        <f t="shared" si="15"/>
        <v>0</v>
      </c>
      <c r="Y21" s="17">
        <f t="shared" si="16"/>
        <v>0</v>
      </c>
      <c r="Z21" s="17">
        <f t="shared" si="19"/>
        <v>259996</v>
      </c>
      <c r="AA21" s="12">
        <f t="shared" si="10"/>
        <v>0</v>
      </c>
      <c r="AB21" s="13">
        <f t="shared" si="11"/>
        <v>2</v>
      </c>
    </row>
    <row r="22" spans="1:30" x14ac:dyDescent="0.3">
      <c r="A22" s="14">
        <f t="shared" si="12"/>
        <v>45670</v>
      </c>
      <c r="B22" s="15" t="str">
        <f t="shared" si="2"/>
        <v>segunda-feira</v>
      </c>
      <c r="C22" s="28">
        <f t="shared" si="0"/>
        <v>0</v>
      </c>
      <c r="D22" s="71">
        <v>0</v>
      </c>
      <c r="E22" s="16">
        <f t="shared" si="17"/>
        <v>0</v>
      </c>
      <c r="F22" s="60">
        <f>IF(OR(B22="Saturday", B22="Sábado", B22="Sunday", B22="Domingo", E22=0), 0,
IF(MONTH(A22)&lt;&gt;MONTH(A21), E22, E22+SUMIF(A$8:A21, "&gt;="&amp;DATE(YEAR(A22), MONTH(A22), 1), F$8:F21)))</f>
        <v>0</v>
      </c>
      <c r="G22" s="11">
        <v>124</v>
      </c>
      <c r="H22" s="40" t="s">
        <v>4</v>
      </c>
      <c r="I22" s="39">
        <f t="shared" si="1"/>
        <v>833</v>
      </c>
      <c r="J22" s="39">
        <f t="shared" si="3"/>
        <v>49980</v>
      </c>
      <c r="K22" s="40">
        <f t="shared" si="4"/>
        <v>103292</v>
      </c>
      <c r="L22" s="39">
        <v>0</v>
      </c>
      <c r="M22" s="40">
        <f t="shared" si="13"/>
        <v>0</v>
      </c>
      <c r="N22" s="40">
        <f t="shared" si="5"/>
        <v>0</v>
      </c>
      <c r="O22" s="41">
        <v>0.12</v>
      </c>
      <c r="P22" s="40">
        <f t="shared" si="6"/>
        <v>0</v>
      </c>
      <c r="Q22" s="40">
        <f t="shared" si="7"/>
        <v>0</v>
      </c>
      <c r="R22" s="11">
        <f t="shared" si="14"/>
        <v>0</v>
      </c>
      <c r="S22" s="17"/>
      <c r="T22" s="17"/>
      <c r="U22" s="17">
        <f t="shared" si="18"/>
        <v>0</v>
      </c>
      <c r="V22" s="17">
        <v>130</v>
      </c>
      <c r="W22" s="11">
        <f t="shared" si="8"/>
        <v>6</v>
      </c>
      <c r="X22" s="11">
        <f t="shared" si="15"/>
        <v>0</v>
      </c>
      <c r="Y22" s="17">
        <f t="shared" si="16"/>
        <v>0</v>
      </c>
      <c r="Z22" s="17">
        <f t="shared" si="19"/>
        <v>259996</v>
      </c>
      <c r="AA22" s="12">
        <f t="shared" si="10"/>
        <v>2</v>
      </c>
      <c r="AB22" s="13">
        <f t="shared" si="11"/>
        <v>2</v>
      </c>
    </row>
    <row r="23" spans="1:30" x14ac:dyDescent="0.3">
      <c r="A23" s="14">
        <f t="shared" si="12"/>
        <v>45671</v>
      </c>
      <c r="B23" s="15" t="str">
        <f t="shared" si="2"/>
        <v>terça-feira</v>
      </c>
      <c r="C23" s="28">
        <f t="shared" si="0"/>
        <v>2</v>
      </c>
      <c r="D23" s="15"/>
      <c r="E23" s="16">
        <f t="shared" si="17"/>
        <v>1666</v>
      </c>
      <c r="F23" s="60">
        <f>IF(OR(B23="Saturday", B23="Sábado", B23="Sunday", B23="Domingo", E23=0), 0,
IF(MONTH(A23)&lt;&gt;MONTH(A22), E23, E23+SUMIF(A$8:A22, "&gt;="&amp;DATE(YEAR(A23), MONTH(A23), 1), F$8:F22)))</f>
        <v>3332</v>
      </c>
      <c r="G23" s="11">
        <v>124</v>
      </c>
      <c r="H23" s="40" t="s">
        <v>4</v>
      </c>
      <c r="I23" s="39">
        <f t="shared" si="1"/>
        <v>833</v>
      </c>
      <c r="J23" s="39">
        <f t="shared" si="3"/>
        <v>49980</v>
      </c>
      <c r="K23" s="40">
        <f t="shared" si="4"/>
        <v>103292</v>
      </c>
      <c r="L23" s="39">
        <v>0</v>
      </c>
      <c r="M23" s="40">
        <f t="shared" si="13"/>
        <v>0</v>
      </c>
      <c r="N23" s="40">
        <f t="shared" si="5"/>
        <v>0</v>
      </c>
      <c r="O23" s="41">
        <v>0.12</v>
      </c>
      <c r="P23" s="40">
        <f t="shared" si="6"/>
        <v>0</v>
      </c>
      <c r="Q23" s="40">
        <f t="shared" si="7"/>
        <v>0</v>
      </c>
      <c r="R23" s="11">
        <f t="shared" si="14"/>
        <v>206584</v>
      </c>
      <c r="S23" s="17"/>
      <c r="T23" s="17"/>
      <c r="U23" s="17">
        <f t="shared" si="18"/>
        <v>53412</v>
      </c>
      <c r="V23" s="17">
        <v>130</v>
      </c>
      <c r="W23" s="11">
        <f t="shared" si="8"/>
        <v>6</v>
      </c>
      <c r="X23" s="11">
        <f t="shared" si="15"/>
        <v>9996</v>
      </c>
      <c r="Y23" s="17">
        <f t="shared" si="16"/>
        <v>216580</v>
      </c>
      <c r="Z23" s="17">
        <f t="shared" si="19"/>
        <v>269992</v>
      </c>
      <c r="AA23" s="12">
        <f t="shared" si="10"/>
        <v>2</v>
      </c>
      <c r="AB23" s="13">
        <f t="shared" si="11"/>
        <v>0</v>
      </c>
    </row>
    <row r="24" spans="1:30" x14ac:dyDescent="0.3">
      <c r="A24" s="14">
        <f t="shared" si="12"/>
        <v>45672</v>
      </c>
      <c r="B24" s="15" t="str">
        <f t="shared" si="2"/>
        <v>quarta-feira</v>
      </c>
      <c r="C24" s="28">
        <f t="shared" si="0"/>
        <v>0</v>
      </c>
      <c r="D24" s="15">
        <v>0</v>
      </c>
      <c r="E24" s="16">
        <f t="shared" si="17"/>
        <v>0</v>
      </c>
      <c r="F24" s="60">
        <f>IF(OR(B24="Saturday", B24="Sábado", B24="Sunday", B24="Domingo", E24=0), 0,
IF(MONTH(A24)&lt;&gt;MONTH(A23), E24, E24+SUMIF(A$8:A23, "&gt;="&amp;DATE(YEAR(A24), MONTH(A24), 1), F$8:F23)))</f>
        <v>0</v>
      </c>
      <c r="G24" s="11">
        <v>124</v>
      </c>
      <c r="H24" s="40" t="s">
        <v>4</v>
      </c>
      <c r="I24" s="39">
        <f t="shared" si="1"/>
        <v>833</v>
      </c>
      <c r="J24" s="39">
        <f t="shared" si="3"/>
        <v>49980</v>
      </c>
      <c r="K24" s="40">
        <f t="shared" si="4"/>
        <v>103292</v>
      </c>
      <c r="L24" s="39">
        <v>0</v>
      </c>
      <c r="M24" s="40">
        <f t="shared" si="13"/>
        <v>0</v>
      </c>
      <c r="N24" s="40">
        <f t="shared" si="5"/>
        <v>0</v>
      </c>
      <c r="O24" s="41">
        <v>0.12</v>
      </c>
      <c r="P24" s="40">
        <f t="shared" si="6"/>
        <v>0</v>
      </c>
      <c r="Q24" s="40">
        <f t="shared" si="7"/>
        <v>0</v>
      </c>
      <c r="R24" s="11">
        <f t="shared" si="14"/>
        <v>0</v>
      </c>
      <c r="S24" s="17"/>
      <c r="T24" s="17"/>
      <c r="U24" s="17">
        <f t="shared" si="18"/>
        <v>0</v>
      </c>
      <c r="V24" s="17">
        <v>130</v>
      </c>
      <c r="W24" s="11">
        <f t="shared" si="8"/>
        <v>6</v>
      </c>
      <c r="X24" s="11">
        <f t="shared" si="15"/>
        <v>0</v>
      </c>
      <c r="Y24" s="17">
        <f t="shared" si="16"/>
        <v>0</v>
      </c>
      <c r="Z24" s="17">
        <f t="shared" si="19"/>
        <v>269992</v>
      </c>
      <c r="AA24" s="12">
        <f t="shared" si="10"/>
        <v>2</v>
      </c>
      <c r="AB24" s="13">
        <f t="shared" si="11"/>
        <v>2</v>
      </c>
    </row>
    <row r="25" spans="1:30" x14ac:dyDescent="0.3">
      <c r="A25" s="14">
        <f t="shared" si="12"/>
        <v>45673</v>
      </c>
      <c r="B25" s="15" t="str">
        <f t="shared" si="2"/>
        <v>quinta-feira</v>
      </c>
      <c r="C25" s="28">
        <f t="shared" si="0"/>
        <v>2</v>
      </c>
      <c r="D25" s="15"/>
      <c r="E25" s="16">
        <f t="shared" si="17"/>
        <v>1666</v>
      </c>
      <c r="F25" s="60">
        <f>IF(OR(B25="Saturday", B25="Sábado", B25="Sunday", B25="Domingo", E25=0), 0,
IF(MONTH(A25)&lt;&gt;MONTH(A24), E25, E25+SUMIF(A$8:A24, "&gt;="&amp;DATE(YEAR(A25), MONTH(A25), 1), F$8:F24)))</f>
        <v>6664</v>
      </c>
      <c r="G25" s="11">
        <v>124</v>
      </c>
      <c r="H25" s="40" t="s">
        <v>4</v>
      </c>
      <c r="I25" s="39">
        <f t="shared" si="1"/>
        <v>833</v>
      </c>
      <c r="J25" s="39">
        <f t="shared" si="3"/>
        <v>49980</v>
      </c>
      <c r="K25" s="40">
        <f t="shared" si="4"/>
        <v>103292</v>
      </c>
      <c r="L25" s="39">
        <v>0</v>
      </c>
      <c r="M25" s="40">
        <f t="shared" si="13"/>
        <v>0</v>
      </c>
      <c r="N25" s="40">
        <f t="shared" si="5"/>
        <v>0</v>
      </c>
      <c r="O25" s="41">
        <v>0.12</v>
      </c>
      <c r="P25" s="40">
        <f t="shared" si="6"/>
        <v>0</v>
      </c>
      <c r="Q25" s="40">
        <f t="shared" si="7"/>
        <v>0</v>
      </c>
      <c r="R25" s="11">
        <f t="shared" si="14"/>
        <v>206584</v>
      </c>
      <c r="S25" s="17"/>
      <c r="T25" s="17"/>
      <c r="U25" s="17">
        <f t="shared" si="18"/>
        <v>63408</v>
      </c>
      <c r="V25" s="17">
        <v>130</v>
      </c>
      <c r="W25" s="11">
        <f t="shared" si="8"/>
        <v>6</v>
      </c>
      <c r="X25" s="11">
        <f t="shared" si="15"/>
        <v>9996</v>
      </c>
      <c r="Y25" s="17">
        <f t="shared" si="16"/>
        <v>216580</v>
      </c>
      <c r="Z25" s="17">
        <f t="shared" si="19"/>
        <v>279988</v>
      </c>
      <c r="AA25" s="12">
        <f t="shared" si="10"/>
        <v>2</v>
      </c>
      <c r="AB25" s="13">
        <f t="shared" si="11"/>
        <v>0</v>
      </c>
    </row>
    <row r="26" spans="1:30" x14ac:dyDescent="0.3">
      <c r="A26" s="14">
        <f t="shared" si="12"/>
        <v>45674</v>
      </c>
      <c r="B26" s="15" t="str">
        <f t="shared" si="2"/>
        <v>sexta-feira</v>
      </c>
      <c r="C26" s="28">
        <f t="shared" si="0"/>
        <v>0</v>
      </c>
      <c r="D26" s="15">
        <v>0</v>
      </c>
      <c r="E26" s="16">
        <f t="shared" si="17"/>
        <v>0</v>
      </c>
      <c r="F26" s="60">
        <f>IF(OR(B26="Saturday", B26="Sábado", B26="Sunday", B26="Domingo", E26=0), 0,
IF(MONTH(A26)&lt;&gt;MONTH(A25), E26, E26+SUMIF(A$8:A25, "&gt;="&amp;DATE(YEAR(A26), MONTH(A26), 1), F$8:F25)))</f>
        <v>0</v>
      </c>
      <c r="G26" s="11">
        <v>124</v>
      </c>
      <c r="H26" s="40" t="s">
        <v>4</v>
      </c>
      <c r="I26" s="39">
        <f t="shared" si="1"/>
        <v>833</v>
      </c>
      <c r="J26" s="39">
        <f t="shared" si="3"/>
        <v>49980</v>
      </c>
      <c r="K26" s="40">
        <f t="shared" si="4"/>
        <v>103292</v>
      </c>
      <c r="L26" s="39">
        <v>0</v>
      </c>
      <c r="M26" s="40">
        <f t="shared" si="13"/>
        <v>0</v>
      </c>
      <c r="N26" s="40">
        <f t="shared" si="5"/>
        <v>0</v>
      </c>
      <c r="O26" s="41">
        <v>0.12</v>
      </c>
      <c r="P26" s="40">
        <f t="shared" si="6"/>
        <v>0</v>
      </c>
      <c r="Q26" s="40">
        <f t="shared" si="7"/>
        <v>0</v>
      </c>
      <c r="R26" s="11">
        <f t="shared" si="14"/>
        <v>0</v>
      </c>
      <c r="S26" s="17"/>
      <c r="T26" s="17"/>
      <c r="U26" s="17">
        <f t="shared" si="18"/>
        <v>0</v>
      </c>
      <c r="V26" s="17">
        <v>130</v>
      </c>
      <c r="W26" s="11">
        <f t="shared" si="8"/>
        <v>6</v>
      </c>
      <c r="X26" s="11">
        <f t="shared" si="15"/>
        <v>0</v>
      </c>
      <c r="Y26" s="17">
        <f t="shared" si="16"/>
        <v>0</v>
      </c>
      <c r="Z26" s="17">
        <f t="shared" si="19"/>
        <v>279988</v>
      </c>
      <c r="AA26" s="12">
        <f t="shared" si="10"/>
        <v>2</v>
      </c>
      <c r="AB26" s="13">
        <f t="shared" si="11"/>
        <v>2</v>
      </c>
      <c r="AC26" s="58"/>
      <c r="AD26" s="4"/>
    </row>
    <row r="27" spans="1:30" x14ac:dyDescent="0.3">
      <c r="A27" s="14">
        <f t="shared" si="12"/>
        <v>45675</v>
      </c>
      <c r="B27" s="15" t="str">
        <f t="shared" si="2"/>
        <v>sábado</v>
      </c>
      <c r="C27" s="28">
        <f t="shared" si="0"/>
        <v>0</v>
      </c>
      <c r="D27" s="15"/>
      <c r="E27" s="16">
        <f t="shared" si="17"/>
        <v>0</v>
      </c>
      <c r="F27" s="60">
        <f>IF(OR(B27="Saturday", B27="Sábado", B27="Sunday", B27="Domingo", E27=0), 0,
IF(MONTH(A27)&lt;&gt;MONTH(A26), E27, E27+SUMIF(A$8:A26, "&gt;="&amp;DATE(YEAR(A27), MONTH(A27), 1), F$8:F26)))</f>
        <v>0</v>
      </c>
      <c r="G27" s="11">
        <v>124</v>
      </c>
      <c r="H27" s="40" t="s">
        <v>4</v>
      </c>
      <c r="I27" s="39">
        <f t="shared" si="1"/>
        <v>833</v>
      </c>
      <c r="J27" s="39">
        <f t="shared" si="3"/>
        <v>49980</v>
      </c>
      <c r="K27" s="40">
        <f t="shared" si="4"/>
        <v>103292</v>
      </c>
      <c r="L27" s="39">
        <v>0</v>
      </c>
      <c r="M27" s="40">
        <f t="shared" si="13"/>
        <v>0</v>
      </c>
      <c r="N27" s="40">
        <f t="shared" si="5"/>
        <v>0</v>
      </c>
      <c r="O27" s="41">
        <v>0.12</v>
      </c>
      <c r="P27" s="40">
        <f t="shared" si="6"/>
        <v>0</v>
      </c>
      <c r="Q27" s="40">
        <f t="shared" si="7"/>
        <v>0</v>
      </c>
      <c r="R27" s="11">
        <f t="shared" si="14"/>
        <v>0</v>
      </c>
      <c r="S27" s="17"/>
      <c r="T27" s="17"/>
      <c r="U27" s="17">
        <f t="shared" si="18"/>
        <v>0</v>
      </c>
      <c r="V27" s="17">
        <v>130</v>
      </c>
      <c r="W27" s="11">
        <f t="shared" si="8"/>
        <v>6</v>
      </c>
      <c r="X27" s="11">
        <f t="shared" si="15"/>
        <v>0</v>
      </c>
      <c r="Y27" s="17">
        <f t="shared" si="16"/>
        <v>0</v>
      </c>
      <c r="Z27" s="17">
        <f t="shared" si="19"/>
        <v>279988</v>
      </c>
      <c r="AA27" s="12">
        <f t="shared" si="10"/>
        <v>0</v>
      </c>
      <c r="AB27" s="13">
        <f t="shared" si="11"/>
        <v>2</v>
      </c>
      <c r="AD27" s="4"/>
    </row>
    <row r="28" spans="1:30" s="25" customFormat="1" x14ac:dyDescent="0.3">
      <c r="A28" s="22">
        <f t="shared" si="12"/>
        <v>45676</v>
      </c>
      <c r="B28" s="23" t="str">
        <f t="shared" si="2"/>
        <v>domingo</v>
      </c>
      <c r="C28" s="28">
        <f t="shared" si="0"/>
        <v>0</v>
      </c>
      <c r="D28" s="23"/>
      <c r="E28" s="16">
        <f t="shared" si="17"/>
        <v>0</v>
      </c>
      <c r="F28" s="60">
        <f>IF(OR(B28="Saturday", B28="Sábado", B28="Sunday", B28="Domingo", E28=0), 0,
IF(MONTH(A28)&lt;&gt;MONTH(A27), E28, E28+SUMIF(A$8:A27, "&gt;="&amp;DATE(YEAR(A28), MONTH(A28), 1), F$8:F27)))</f>
        <v>0</v>
      </c>
      <c r="G28" s="11">
        <v>124</v>
      </c>
      <c r="H28" s="40" t="s">
        <v>4</v>
      </c>
      <c r="I28" s="39">
        <f t="shared" si="1"/>
        <v>833</v>
      </c>
      <c r="J28" s="39">
        <f t="shared" si="3"/>
        <v>49980</v>
      </c>
      <c r="K28" s="40">
        <f t="shared" si="4"/>
        <v>103292</v>
      </c>
      <c r="L28" s="39">
        <v>0</v>
      </c>
      <c r="M28" s="40">
        <f t="shared" si="13"/>
        <v>0</v>
      </c>
      <c r="N28" s="40">
        <f t="shared" si="5"/>
        <v>0</v>
      </c>
      <c r="O28" s="41">
        <v>0.12</v>
      </c>
      <c r="P28" s="40">
        <f t="shared" si="6"/>
        <v>0</v>
      </c>
      <c r="Q28" s="40">
        <f t="shared" si="7"/>
        <v>0</v>
      </c>
      <c r="R28" s="11">
        <f t="shared" si="14"/>
        <v>0</v>
      </c>
      <c r="S28" s="24"/>
      <c r="T28" s="24"/>
      <c r="U28" s="17">
        <f t="shared" si="18"/>
        <v>0</v>
      </c>
      <c r="V28" s="17">
        <v>130</v>
      </c>
      <c r="W28" s="11">
        <f t="shared" si="8"/>
        <v>6</v>
      </c>
      <c r="X28" s="11">
        <f t="shared" si="15"/>
        <v>0</v>
      </c>
      <c r="Y28" s="17">
        <f t="shared" si="16"/>
        <v>0</v>
      </c>
      <c r="Z28" s="17">
        <f t="shared" si="19"/>
        <v>279988</v>
      </c>
      <c r="AA28" s="12">
        <f t="shared" si="10"/>
        <v>0</v>
      </c>
      <c r="AB28" s="13">
        <f t="shared" si="11"/>
        <v>2</v>
      </c>
      <c r="AC28"/>
      <c r="AD28" s="26"/>
    </row>
    <row r="29" spans="1:30" x14ac:dyDescent="0.3">
      <c r="A29" s="14">
        <f t="shared" si="12"/>
        <v>45677</v>
      </c>
      <c r="B29" s="15" t="str">
        <f t="shared" si="2"/>
        <v>segunda-feira</v>
      </c>
      <c r="C29" s="28">
        <f t="shared" si="0"/>
        <v>2</v>
      </c>
      <c r="D29" s="15"/>
      <c r="E29" s="16">
        <f t="shared" si="17"/>
        <v>1666</v>
      </c>
      <c r="F29" s="60">
        <f>IF(OR(B29="Saturday", B29="Sábado", B29="Sunday", B29="Domingo", E29=0), 0,
IF(MONTH(A29)&lt;&gt;MONTH(A28), E29, E29+SUMIF(A$8:A28, "&gt;="&amp;DATE(YEAR(A29), MONTH(A29), 1), F$8:F28)))</f>
        <v>13328</v>
      </c>
      <c r="G29" s="11">
        <v>124</v>
      </c>
      <c r="H29" s="40" t="s">
        <v>4</v>
      </c>
      <c r="I29" s="39">
        <f t="shared" si="1"/>
        <v>833</v>
      </c>
      <c r="J29" s="39">
        <f t="shared" si="3"/>
        <v>49980</v>
      </c>
      <c r="K29" s="40">
        <f t="shared" si="4"/>
        <v>103292</v>
      </c>
      <c r="L29" s="39">
        <v>0</v>
      </c>
      <c r="M29" s="40">
        <f t="shared" si="13"/>
        <v>0</v>
      </c>
      <c r="N29" s="40">
        <f t="shared" si="5"/>
        <v>0</v>
      </c>
      <c r="O29" s="41">
        <v>0.12</v>
      </c>
      <c r="P29" s="40">
        <f t="shared" si="6"/>
        <v>0</v>
      </c>
      <c r="Q29" s="40">
        <f t="shared" si="7"/>
        <v>0</v>
      </c>
      <c r="R29" s="11">
        <f t="shared" si="14"/>
        <v>206584</v>
      </c>
      <c r="S29" s="17"/>
      <c r="T29" s="17"/>
      <c r="U29" s="17">
        <f t="shared" si="18"/>
        <v>73404</v>
      </c>
      <c r="V29" s="17">
        <v>130</v>
      </c>
      <c r="W29" s="11">
        <f t="shared" si="8"/>
        <v>6</v>
      </c>
      <c r="X29" s="11">
        <f t="shared" si="15"/>
        <v>9996</v>
      </c>
      <c r="Y29" s="17">
        <f t="shared" si="16"/>
        <v>216580</v>
      </c>
      <c r="Z29" s="17">
        <f t="shared" si="19"/>
        <v>289984</v>
      </c>
      <c r="AA29" s="12">
        <f t="shared" si="10"/>
        <v>2</v>
      </c>
      <c r="AB29" s="13">
        <f t="shared" si="11"/>
        <v>0</v>
      </c>
      <c r="AD29" s="4"/>
    </row>
    <row r="30" spans="1:30" x14ac:dyDescent="0.3">
      <c r="A30" s="14">
        <f t="shared" si="12"/>
        <v>45678</v>
      </c>
      <c r="B30" s="15" t="str">
        <f t="shared" si="2"/>
        <v>terça-feira</v>
      </c>
      <c r="C30" s="28">
        <f t="shared" si="0"/>
        <v>0</v>
      </c>
      <c r="D30" s="15">
        <v>0</v>
      </c>
      <c r="E30" s="16">
        <f t="shared" si="17"/>
        <v>0</v>
      </c>
      <c r="F30" s="60">
        <f>IF(OR(B30="Saturday", B30="Sábado", B30="Sunday", B30="Domingo", E30=0), 0,
IF(MONTH(A30)&lt;&gt;MONTH(A29), E30, E30+SUMIF(A$8:A29, "&gt;="&amp;DATE(YEAR(A30), MONTH(A30), 1), F$8:F29)))</f>
        <v>0</v>
      </c>
      <c r="G30" s="11">
        <v>124</v>
      </c>
      <c r="H30" s="40" t="s">
        <v>4</v>
      </c>
      <c r="I30" s="39">
        <f t="shared" si="1"/>
        <v>833</v>
      </c>
      <c r="J30" s="39">
        <f t="shared" si="3"/>
        <v>49980</v>
      </c>
      <c r="K30" s="40">
        <f t="shared" si="4"/>
        <v>103292</v>
      </c>
      <c r="L30" s="39">
        <v>0</v>
      </c>
      <c r="M30" s="40">
        <f t="shared" si="13"/>
        <v>0</v>
      </c>
      <c r="N30" s="40">
        <f t="shared" si="5"/>
        <v>0</v>
      </c>
      <c r="O30" s="41">
        <v>0.12</v>
      </c>
      <c r="P30" s="40">
        <f t="shared" si="6"/>
        <v>0</v>
      </c>
      <c r="Q30" s="40">
        <f t="shared" si="7"/>
        <v>0</v>
      </c>
      <c r="R30" s="11">
        <f t="shared" si="14"/>
        <v>0</v>
      </c>
      <c r="S30" s="17"/>
      <c r="T30" s="17"/>
      <c r="U30" s="17">
        <f t="shared" si="18"/>
        <v>0</v>
      </c>
      <c r="V30" s="17">
        <v>130</v>
      </c>
      <c r="W30" s="11">
        <f t="shared" si="8"/>
        <v>6</v>
      </c>
      <c r="X30" s="11">
        <f t="shared" si="15"/>
        <v>0</v>
      </c>
      <c r="Y30" s="17">
        <f t="shared" si="16"/>
        <v>0</v>
      </c>
      <c r="Z30" s="17">
        <f t="shared" si="19"/>
        <v>289984</v>
      </c>
      <c r="AA30" s="12">
        <f t="shared" si="10"/>
        <v>2</v>
      </c>
      <c r="AB30" s="13">
        <f t="shared" si="11"/>
        <v>2</v>
      </c>
    </row>
    <row r="31" spans="1:30" x14ac:dyDescent="0.3">
      <c r="A31" s="14">
        <f t="shared" si="12"/>
        <v>45679</v>
      </c>
      <c r="B31" s="15" t="str">
        <f t="shared" si="2"/>
        <v>quarta-feira</v>
      </c>
      <c r="C31" s="28">
        <f t="shared" si="0"/>
        <v>2</v>
      </c>
      <c r="D31" s="15"/>
      <c r="E31" s="16">
        <f t="shared" si="17"/>
        <v>1666</v>
      </c>
      <c r="F31" s="60">
        <f>IF(OR(B31="Saturday", B31="Sábado", B31="Sunday", B31="Domingo", E31=0), 0,
IF(MONTH(A31)&lt;&gt;MONTH(A30), E31, E31+SUMIF(A$8:A30, "&gt;="&amp;DATE(YEAR(A31), MONTH(A31), 1), F$8:F30)))</f>
        <v>26656</v>
      </c>
      <c r="G31" s="11">
        <v>124</v>
      </c>
      <c r="H31" s="40" t="s">
        <v>4</v>
      </c>
      <c r="I31" s="39">
        <f t="shared" si="1"/>
        <v>833</v>
      </c>
      <c r="J31" s="39">
        <f t="shared" si="3"/>
        <v>49980</v>
      </c>
      <c r="K31" s="40">
        <f t="shared" si="4"/>
        <v>103292</v>
      </c>
      <c r="L31" s="39">
        <v>0</v>
      </c>
      <c r="M31" s="40">
        <f t="shared" si="13"/>
        <v>0</v>
      </c>
      <c r="N31" s="40">
        <f t="shared" si="5"/>
        <v>0</v>
      </c>
      <c r="O31" s="41">
        <v>0.12</v>
      </c>
      <c r="P31" s="40">
        <f t="shared" si="6"/>
        <v>0</v>
      </c>
      <c r="Q31" s="40">
        <f t="shared" si="7"/>
        <v>0</v>
      </c>
      <c r="R31" s="11">
        <f t="shared" si="14"/>
        <v>206584</v>
      </c>
      <c r="S31" s="17"/>
      <c r="T31" s="17"/>
      <c r="U31" s="17">
        <f t="shared" si="18"/>
        <v>83400</v>
      </c>
      <c r="V31" s="17">
        <v>130</v>
      </c>
      <c r="W31" s="11">
        <f t="shared" si="8"/>
        <v>6</v>
      </c>
      <c r="X31" s="11">
        <f t="shared" si="15"/>
        <v>9996</v>
      </c>
      <c r="Y31" s="17">
        <f t="shared" si="16"/>
        <v>216580</v>
      </c>
      <c r="Z31" s="17">
        <f t="shared" si="19"/>
        <v>299980</v>
      </c>
      <c r="AA31" s="12">
        <f t="shared" si="10"/>
        <v>2</v>
      </c>
      <c r="AB31" s="13">
        <f t="shared" si="11"/>
        <v>0</v>
      </c>
    </row>
    <row r="32" spans="1:30" x14ac:dyDescent="0.3">
      <c r="A32" s="14">
        <f t="shared" si="12"/>
        <v>45680</v>
      </c>
      <c r="B32" s="15" t="str">
        <f t="shared" si="2"/>
        <v>quinta-feira</v>
      </c>
      <c r="C32" s="28">
        <f t="shared" si="0"/>
        <v>0</v>
      </c>
      <c r="D32" s="15">
        <v>0</v>
      </c>
      <c r="E32" s="16">
        <f t="shared" si="17"/>
        <v>0</v>
      </c>
      <c r="F32" s="60">
        <f>IF(OR(B32="Saturday", B32="Sábado", B32="Sunday", B32="Domingo", E32=0), 0,
IF(MONTH(A32)&lt;&gt;MONTH(A31), E32, E32+SUMIF(A$8:A31, "&gt;="&amp;DATE(YEAR(A32), MONTH(A32), 1), F$8:F31)))</f>
        <v>0</v>
      </c>
      <c r="G32" s="11">
        <v>124</v>
      </c>
      <c r="H32" s="40" t="s">
        <v>4</v>
      </c>
      <c r="I32" s="39">
        <f t="shared" si="1"/>
        <v>833</v>
      </c>
      <c r="J32" s="39">
        <f t="shared" si="3"/>
        <v>49980</v>
      </c>
      <c r="K32" s="40">
        <f t="shared" si="4"/>
        <v>103292</v>
      </c>
      <c r="L32" s="39">
        <v>0</v>
      </c>
      <c r="M32" s="40">
        <f t="shared" si="13"/>
        <v>0</v>
      </c>
      <c r="N32" s="40">
        <f t="shared" si="5"/>
        <v>0</v>
      </c>
      <c r="O32" s="41">
        <v>0.12</v>
      </c>
      <c r="P32" s="40">
        <f t="shared" si="6"/>
        <v>0</v>
      </c>
      <c r="Q32" s="40">
        <f t="shared" si="7"/>
        <v>0</v>
      </c>
      <c r="R32" s="11">
        <f t="shared" si="14"/>
        <v>0</v>
      </c>
      <c r="S32" s="17"/>
      <c r="T32" s="17"/>
      <c r="U32" s="17">
        <f t="shared" si="18"/>
        <v>0</v>
      </c>
      <c r="V32" s="17">
        <v>130</v>
      </c>
      <c r="W32" s="11">
        <f t="shared" si="8"/>
        <v>6</v>
      </c>
      <c r="X32" s="11">
        <f t="shared" si="15"/>
        <v>0</v>
      </c>
      <c r="Y32" s="17">
        <f t="shared" si="16"/>
        <v>0</v>
      </c>
      <c r="Z32" s="17">
        <f t="shared" si="19"/>
        <v>299980</v>
      </c>
      <c r="AA32" s="12">
        <f t="shared" si="10"/>
        <v>2</v>
      </c>
      <c r="AB32" s="13">
        <f t="shared" si="11"/>
        <v>2</v>
      </c>
    </row>
    <row r="33" spans="1:29" x14ac:dyDescent="0.3">
      <c r="A33" s="14">
        <f t="shared" si="12"/>
        <v>45681</v>
      </c>
      <c r="B33" s="15" t="str">
        <f t="shared" si="2"/>
        <v>sexta-feira</v>
      </c>
      <c r="C33" s="28">
        <f t="shared" si="0"/>
        <v>2</v>
      </c>
      <c r="D33" s="15"/>
      <c r="E33" s="16">
        <f t="shared" si="17"/>
        <v>1666</v>
      </c>
      <c r="F33" s="60">
        <f>IF(OR(B33="Saturday", B33="Sábado", B33="Sunday", B33="Domingo", E33=0), 0,
IF(MONTH(A33)&lt;&gt;MONTH(A32), E33, E33+SUMIF(A$8:A32, "&gt;="&amp;DATE(YEAR(A33), MONTH(A33), 1), F$8:F32)))</f>
        <v>53312</v>
      </c>
      <c r="G33" s="11">
        <v>124</v>
      </c>
      <c r="H33" s="40" t="s">
        <v>4</v>
      </c>
      <c r="I33" s="39">
        <f t="shared" si="1"/>
        <v>833</v>
      </c>
      <c r="J33" s="39">
        <f t="shared" si="3"/>
        <v>49980</v>
      </c>
      <c r="K33" s="40">
        <f t="shared" si="4"/>
        <v>103292</v>
      </c>
      <c r="L33" s="39">
        <v>0</v>
      </c>
      <c r="M33" s="40">
        <f t="shared" si="13"/>
        <v>0</v>
      </c>
      <c r="N33" s="40">
        <f t="shared" si="5"/>
        <v>0</v>
      </c>
      <c r="O33" s="41">
        <v>0.12</v>
      </c>
      <c r="P33" s="40">
        <f t="shared" si="6"/>
        <v>0</v>
      </c>
      <c r="Q33" s="40">
        <f t="shared" si="7"/>
        <v>0</v>
      </c>
      <c r="R33" s="11">
        <f t="shared" si="14"/>
        <v>206584</v>
      </c>
      <c r="S33" s="17"/>
      <c r="T33" s="17"/>
      <c r="U33" s="17">
        <f t="shared" si="18"/>
        <v>93396</v>
      </c>
      <c r="V33" s="17">
        <v>130</v>
      </c>
      <c r="W33" s="11">
        <f t="shared" si="8"/>
        <v>6</v>
      </c>
      <c r="X33" s="11">
        <f t="shared" si="15"/>
        <v>9996</v>
      </c>
      <c r="Y33" s="17">
        <f t="shared" si="16"/>
        <v>216580</v>
      </c>
      <c r="Z33" s="17">
        <f t="shared" si="19"/>
        <v>309976</v>
      </c>
      <c r="AA33" s="12">
        <f t="shared" si="10"/>
        <v>3</v>
      </c>
      <c r="AB33" s="13">
        <f t="shared" si="11"/>
        <v>0</v>
      </c>
    </row>
    <row r="34" spans="1:29" x14ac:dyDescent="0.3">
      <c r="A34" s="14">
        <f t="shared" si="12"/>
        <v>45682</v>
      </c>
      <c r="B34" s="15" t="str">
        <f t="shared" si="2"/>
        <v>sábado</v>
      </c>
      <c r="C34" s="28">
        <f t="shared" si="0"/>
        <v>0</v>
      </c>
      <c r="D34" s="15"/>
      <c r="E34" s="16">
        <f t="shared" si="17"/>
        <v>0</v>
      </c>
      <c r="F34" s="60">
        <f>IF(OR(B34="Saturday", B34="Sábado", B34="Sunday", B34="Domingo", E34=0), 0,
IF(MONTH(A34)&lt;&gt;MONTH(A33), E34, E34+SUMIF(A$8:A33, "&gt;="&amp;DATE(YEAR(A34), MONTH(A34), 1), F$8:F33)))</f>
        <v>0</v>
      </c>
      <c r="G34" s="11">
        <v>124</v>
      </c>
      <c r="H34" s="40" t="s">
        <v>4</v>
      </c>
      <c r="I34" s="39">
        <f t="shared" si="1"/>
        <v>833</v>
      </c>
      <c r="J34" s="39">
        <f t="shared" si="3"/>
        <v>49980</v>
      </c>
      <c r="K34" s="40">
        <f t="shared" si="4"/>
        <v>103292</v>
      </c>
      <c r="L34" s="39">
        <v>0</v>
      </c>
      <c r="M34" s="40">
        <f t="shared" si="13"/>
        <v>0</v>
      </c>
      <c r="N34" s="40">
        <f t="shared" si="5"/>
        <v>0</v>
      </c>
      <c r="O34" s="41">
        <v>0.12</v>
      </c>
      <c r="P34" s="40">
        <f t="shared" si="6"/>
        <v>0</v>
      </c>
      <c r="Q34" s="40">
        <f t="shared" si="7"/>
        <v>0</v>
      </c>
      <c r="R34" s="11">
        <f t="shared" si="14"/>
        <v>0</v>
      </c>
      <c r="S34" s="17"/>
      <c r="T34" s="17"/>
      <c r="U34" s="17">
        <f t="shared" si="18"/>
        <v>0</v>
      </c>
      <c r="V34" s="17">
        <v>130</v>
      </c>
      <c r="W34" s="11">
        <f t="shared" si="8"/>
        <v>6</v>
      </c>
      <c r="X34" s="11">
        <f t="shared" si="15"/>
        <v>0</v>
      </c>
      <c r="Y34" s="17">
        <f t="shared" si="16"/>
        <v>0</v>
      </c>
      <c r="Z34" s="17">
        <f t="shared" si="19"/>
        <v>309976</v>
      </c>
      <c r="AA34" s="12">
        <f t="shared" si="10"/>
        <v>0</v>
      </c>
      <c r="AB34" s="13">
        <f t="shared" si="11"/>
        <v>2</v>
      </c>
    </row>
    <row r="35" spans="1:29" x14ac:dyDescent="0.3">
      <c r="A35" s="14">
        <f t="shared" si="12"/>
        <v>45683</v>
      </c>
      <c r="B35" s="15" t="str">
        <f t="shared" si="2"/>
        <v>domingo</v>
      </c>
      <c r="C35" s="28">
        <f t="shared" si="0"/>
        <v>0</v>
      </c>
      <c r="D35" s="15"/>
      <c r="E35" s="16">
        <f t="shared" si="17"/>
        <v>0</v>
      </c>
      <c r="F35" s="60">
        <f>IF(OR(B35="Saturday", B35="Sábado", B35="Sunday", B35="Domingo", E35=0), 0,
IF(MONTH(A35)&lt;&gt;MONTH(A34), E35, E35+SUMIF(A$8:A34, "&gt;="&amp;DATE(YEAR(A35), MONTH(A35), 1), F$8:F34)))</f>
        <v>0</v>
      </c>
      <c r="G35" s="11">
        <v>124</v>
      </c>
      <c r="H35" s="40" t="s">
        <v>4</v>
      </c>
      <c r="I35" s="39">
        <f t="shared" si="1"/>
        <v>833</v>
      </c>
      <c r="J35" s="39">
        <f t="shared" si="3"/>
        <v>49980</v>
      </c>
      <c r="K35" s="40">
        <f t="shared" si="4"/>
        <v>103292</v>
      </c>
      <c r="L35" s="39">
        <v>0</v>
      </c>
      <c r="M35" s="40">
        <f t="shared" si="13"/>
        <v>0</v>
      </c>
      <c r="N35" s="40">
        <f t="shared" si="5"/>
        <v>0</v>
      </c>
      <c r="O35" s="41">
        <v>0.12</v>
      </c>
      <c r="P35" s="40">
        <f t="shared" si="6"/>
        <v>0</v>
      </c>
      <c r="Q35" s="40">
        <f t="shared" si="7"/>
        <v>0</v>
      </c>
      <c r="R35" s="11">
        <f t="shared" si="14"/>
        <v>0</v>
      </c>
      <c r="S35" s="17"/>
      <c r="T35" s="17"/>
      <c r="U35" s="17">
        <f t="shared" si="18"/>
        <v>0</v>
      </c>
      <c r="V35" s="17">
        <v>130</v>
      </c>
      <c r="W35" s="11">
        <f t="shared" si="8"/>
        <v>6</v>
      </c>
      <c r="X35" s="11">
        <f t="shared" si="15"/>
        <v>0</v>
      </c>
      <c r="Y35" s="17">
        <f t="shared" si="16"/>
        <v>0</v>
      </c>
      <c r="Z35" s="17">
        <f t="shared" si="19"/>
        <v>309976</v>
      </c>
      <c r="AA35" s="12">
        <f t="shared" si="10"/>
        <v>0</v>
      </c>
      <c r="AB35" s="13">
        <f t="shared" si="11"/>
        <v>2</v>
      </c>
    </row>
    <row r="36" spans="1:29" x14ac:dyDescent="0.3">
      <c r="A36" s="14">
        <f t="shared" si="12"/>
        <v>45684</v>
      </c>
      <c r="B36" s="15" t="str">
        <f t="shared" si="2"/>
        <v>segunda-feira</v>
      </c>
      <c r="C36" s="28">
        <f t="shared" si="0"/>
        <v>0</v>
      </c>
      <c r="D36" s="15">
        <v>0</v>
      </c>
      <c r="E36" s="16">
        <f t="shared" si="17"/>
        <v>0</v>
      </c>
      <c r="F36" s="60">
        <f>IF(OR(B36="Saturday", B36="Sábado", B36="Sunday", B36="Domingo", E36=0), 0,
IF(MONTH(A36)&lt;&gt;MONTH(A35), E36, E36+SUMIF(A$8:A35, "&gt;="&amp;DATE(YEAR(A36), MONTH(A36), 1), F$8:F35)))</f>
        <v>0</v>
      </c>
      <c r="G36" s="11">
        <v>124</v>
      </c>
      <c r="H36" s="40" t="s">
        <v>4</v>
      </c>
      <c r="I36" s="39">
        <f t="shared" si="1"/>
        <v>833</v>
      </c>
      <c r="J36" s="39">
        <f t="shared" si="3"/>
        <v>49980</v>
      </c>
      <c r="K36" s="40">
        <f t="shared" si="4"/>
        <v>103292</v>
      </c>
      <c r="L36" s="39">
        <v>0</v>
      </c>
      <c r="M36" s="40">
        <f t="shared" si="13"/>
        <v>0</v>
      </c>
      <c r="N36" s="40">
        <f t="shared" si="5"/>
        <v>0</v>
      </c>
      <c r="O36" s="41">
        <v>0.12</v>
      </c>
      <c r="P36" s="40">
        <f t="shared" si="6"/>
        <v>0</v>
      </c>
      <c r="Q36" s="40">
        <f t="shared" si="7"/>
        <v>0</v>
      </c>
      <c r="R36" s="11">
        <f t="shared" si="14"/>
        <v>0</v>
      </c>
      <c r="S36" s="17"/>
      <c r="T36" s="17"/>
      <c r="U36" s="17">
        <f t="shared" si="18"/>
        <v>0</v>
      </c>
      <c r="V36" s="17">
        <v>130</v>
      </c>
      <c r="W36" s="11">
        <f t="shared" si="8"/>
        <v>6</v>
      </c>
      <c r="X36" s="11">
        <f t="shared" si="15"/>
        <v>0</v>
      </c>
      <c r="Y36" s="17">
        <f t="shared" si="16"/>
        <v>0</v>
      </c>
      <c r="Z36" s="17">
        <f t="shared" si="19"/>
        <v>309976</v>
      </c>
      <c r="AA36" s="12">
        <f t="shared" si="10"/>
        <v>3</v>
      </c>
      <c r="AB36" s="13">
        <f t="shared" si="11"/>
        <v>2</v>
      </c>
    </row>
    <row r="37" spans="1:29" x14ac:dyDescent="0.3">
      <c r="A37" s="14">
        <f t="shared" si="12"/>
        <v>45685</v>
      </c>
      <c r="B37" s="15" t="str">
        <f t="shared" si="2"/>
        <v>terça-feira</v>
      </c>
      <c r="C37" s="28">
        <f t="shared" si="0"/>
        <v>3</v>
      </c>
      <c r="D37" s="15"/>
      <c r="E37" s="16">
        <f t="shared" si="17"/>
        <v>2499</v>
      </c>
      <c r="F37" s="60">
        <f>IF(OR(B37="Saturday", B37="Sábado", B37="Sunday", B37="Domingo", E37=0), 0,
IF(MONTH(A37)&lt;&gt;MONTH(A36), E37, E37+SUMIF(A$8:A36, "&gt;="&amp;DATE(YEAR(A37), MONTH(A37), 1), F$8:F36)))</f>
        <v>107457</v>
      </c>
      <c r="G37" s="11">
        <v>124</v>
      </c>
      <c r="H37" s="40" t="s">
        <v>4</v>
      </c>
      <c r="I37" s="39">
        <f t="shared" si="1"/>
        <v>833</v>
      </c>
      <c r="J37" s="39">
        <f t="shared" si="3"/>
        <v>49980</v>
      </c>
      <c r="K37" s="40">
        <f t="shared" si="4"/>
        <v>103292</v>
      </c>
      <c r="L37" s="39">
        <v>0</v>
      </c>
      <c r="M37" s="40">
        <f t="shared" si="13"/>
        <v>0</v>
      </c>
      <c r="N37" s="40">
        <f t="shared" si="5"/>
        <v>0</v>
      </c>
      <c r="O37" s="41">
        <v>0.12</v>
      </c>
      <c r="P37" s="40">
        <f t="shared" si="6"/>
        <v>0</v>
      </c>
      <c r="Q37" s="40">
        <f t="shared" si="7"/>
        <v>0</v>
      </c>
      <c r="R37" s="11">
        <f t="shared" si="14"/>
        <v>309876</v>
      </c>
      <c r="S37" s="17"/>
      <c r="T37" s="17"/>
      <c r="U37" s="17">
        <f t="shared" si="18"/>
        <v>100</v>
      </c>
      <c r="V37" s="17">
        <v>130</v>
      </c>
      <c r="W37" s="11">
        <f t="shared" si="8"/>
        <v>6</v>
      </c>
      <c r="X37" s="11">
        <f t="shared" si="15"/>
        <v>14994</v>
      </c>
      <c r="Y37" s="17">
        <f t="shared" si="16"/>
        <v>324870</v>
      </c>
      <c r="Z37" s="17">
        <f t="shared" si="19"/>
        <v>324970</v>
      </c>
      <c r="AA37" s="12">
        <f t="shared" si="10"/>
        <v>3</v>
      </c>
      <c r="AB37" s="13">
        <f t="shared" si="11"/>
        <v>-1</v>
      </c>
    </row>
    <row r="38" spans="1:29" x14ac:dyDescent="0.3">
      <c r="A38" s="14">
        <f t="shared" si="12"/>
        <v>45686</v>
      </c>
      <c r="B38" s="15" t="str">
        <f t="shared" si="2"/>
        <v>quarta-feira</v>
      </c>
      <c r="C38" s="28">
        <f t="shared" si="0"/>
        <v>0</v>
      </c>
      <c r="D38" s="71">
        <v>0</v>
      </c>
      <c r="E38" s="16">
        <f t="shared" si="17"/>
        <v>0</v>
      </c>
      <c r="F38" s="60">
        <f>IF(OR(B38="Saturday", B38="Sábado", B38="Sunday", B38="Domingo", E38=0), 0,
IF(MONTH(A38)&lt;&gt;MONTH(A37), E38, E38+SUMIF(A$8:A37, "&gt;="&amp;DATE(YEAR(A38), MONTH(A38), 1), F$8:F37)))</f>
        <v>0</v>
      </c>
      <c r="G38" s="11">
        <v>124</v>
      </c>
      <c r="H38" s="40" t="s">
        <v>4</v>
      </c>
      <c r="I38" s="39">
        <f t="shared" si="1"/>
        <v>833</v>
      </c>
      <c r="J38" s="39">
        <f t="shared" si="3"/>
        <v>49980</v>
      </c>
      <c r="K38" s="40">
        <f t="shared" si="4"/>
        <v>103292</v>
      </c>
      <c r="L38" s="39">
        <v>0</v>
      </c>
      <c r="M38" s="40">
        <f t="shared" si="13"/>
        <v>0</v>
      </c>
      <c r="N38" s="40">
        <f t="shared" si="5"/>
        <v>0</v>
      </c>
      <c r="O38" s="41">
        <v>0.12</v>
      </c>
      <c r="P38" s="40">
        <f t="shared" si="6"/>
        <v>0</v>
      </c>
      <c r="Q38" s="40">
        <f t="shared" si="7"/>
        <v>0</v>
      </c>
      <c r="R38" s="11">
        <f t="shared" si="14"/>
        <v>0</v>
      </c>
      <c r="S38" s="17"/>
      <c r="T38" s="17"/>
      <c r="U38" s="17">
        <f t="shared" si="18"/>
        <v>0</v>
      </c>
      <c r="V38" s="17">
        <v>130</v>
      </c>
      <c r="W38" s="11">
        <f t="shared" si="8"/>
        <v>6</v>
      </c>
      <c r="X38" s="11">
        <f t="shared" si="15"/>
        <v>0</v>
      </c>
      <c r="Y38" s="17">
        <f t="shared" si="16"/>
        <v>0</v>
      </c>
      <c r="Z38" s="17">
        <f t="shared" si="19"/>
        <v>324970</v>
      </c>
      <c r="AA38" s="12">
        <f t="shared" si="10"/>
        <v>3</v>
      </c>
      <c r="AB38" s="13">
        <f t="shared" si="11"/>
        <v>2</v>
      </c>
    </row>
    <row r="39" spans="1:29" x14ac:dyDescent="0.3">
      <c r="A39" s="14">
        <f t="shared" si="12"/>
        <v>45687</v>
      </c>
      <c r="B39" s="15" t="str">
        <f t="shared" si="2"/>
        <v>quinta-feira</v>
      </c>
      <c r="C39" s="28">
        <f t="shared" si="0"/>
        <v>3</v>
      </c>
      <c r="D39" s="15"/>
      <c r="E39" s="16">
        <f t="shared" si="17"/>
        <v>2499</v>
      </c>
      <c r="F39" s="60">
        <f>IF(OR(B39="Saturday", B39="Sábado", B39="Sunday", B39="Domingo", E39=0), 0,
IF(MONTH(A39)&lt;&gt;MONTH(A38), E39, E39+SUMIF(A$8:A38, "&gt;="&amp;DATE(YEAR(A39), MONTH(A39), 1), F$8:F38)))</f>
        <v>214914</v>
      </c>
      <c r="G39" s="11">
        <v>124</v>
      </c>
      <c r="H39" s="40" t="s">
        <v>4</v>
      </c>
      <c r="I39" s="39">
        <f t="shared" si="1"/>
        <v>833</v>
      </c>
      <c r="J39" s="39">
        <f t="shared" si="3"/>
        <v>49980</v>
      </c>
      <c r="K39" s="40">
        <f t="shared" si="4"/>
        <v>103292</v>
      </c>
      <c r="L39" s="39">
        <v>0</v>
      </c>
      <c r="M39" s="40">
        <f t="shared" si="13"/>
        <v>0</v>
      </c>
      <c r="N39" s="40">
        <f t="shared" si="5"/>
        <v>0</v>
      </c>
      <c r="O39" s="41">
        <v>0.12</v>
      </c>
      <c r="P39" s="40">
        <f t="shared" si="6"/>
        <v>0</v>
      </c>
      <c r="Q39" s="40">
        <f t="shared" si="7"/>
        <v>0</v>
      </c>
      <c r="R39" s="11">
        <f t="shared" si="14"/>
        <v>309876</v>
      </c>
      <c r="S39" s="17"/>
      <c r="T39" s="17"/>
      <c r="U39" s="17">
        <f t="shared" si="18"/>
        <v>15094</v>
      </c>
      <c r="V39" s="17">
        <v>130</v>
      </c>
      <c r="W39" s="11">
        <f t="shared" si="8"/>
        <v>6</v>
      </c>
      <c r="X39" s="11">
        <f t="shared" si="15"/>
        <v>14994</v>
      </c>
      <c r="Y39" s="17">
        <f t="shared" si="16"/>
        <v>324870</v>
      </c>
      <c r="Z39" s="17">
        <f t="shared" si="19"/>
        <v>339964</v>
      </c>
      <c r="AA39" s="12">
        <f t="shared" si="10"/>
        <v>3</v>
      </c>
      <c r="AB39" s="13">
        <f t="shared" si="11"/>
        <v>0</v>
      </c>
    </row>
    <row r="40" spans="1:29" x14ac:dyDescent="0.3">
      <c r="A40" s="14">
        <f t="shared" si="12"/>
        <v>45688</v>
      </c>
      <c r="B40" s="15" t="str">
        <f t="shared" si="2"/>
        <v>sexta-feira</v>
      </c>
      <c r="C40" s="28">
        <f t="shared" si="0"/>
        <v>0</v>
      </c>
      <c r="D40" s="15">
        <v>0</v>
      </c>
      <c r="E40" s="16">
        <f t="shared" si="17"/>
        <v>0</v>
      </c>
      <c r="F40" s="60">
        <f>IF(OR(B40="Saturday", B40="Sábado", B40="Sunday", B40="Domingo", E40=0), 0,
IF(MONTH(A40)&lt;&gt;MONTH(A39), E40, E40+SUMIF(A$8:A39, "&gt;="&amp;DATE(YEAR(A40), MONTH(A40), 1), F$8:F39)))</f>
        <v>0</v>
      </c>
      <c r="G40" s="11">
        <v>124</v>
      </c>
      <c r="H40" s="40" t="s">
        <v>4</v>
      </c>
      <c r="I40" s="39">
        <f t="shared" si="1"/>
        <v>833</v>
      </c>
      <c r="J40" s="39">
        <f t="shared" si="3"/>
        <v>49980</v>
      </c>
      <c r="K40" s="40">
        <f t="shared" si="4"/>
        <v>103292</v>
      </c>
      <c r="L40" s="39">
        <v>0</v>
      </c>
      <c r="M40" s="40">
        <f t="shared" si="13"/>
        <v>0</v>
      </c>
      <c r="N40" s="40">
        <f t="shared" si="5"/>
        <v>0</v>
      </c>
      <c r="O40" s="41">
        <v>0.12</v>
      </c>
      <c r="P40" s="40">
        <f t="shared" si="6"/>
        <v>0</v>
      </c>
      <c r="Q40" s="40">
        <f t="shared" si="7"/>
        <v>0</v>
      </c>
      <c r="R40" s="11">
        <f t="shared" si="14"/>
        <v>0</v>
      </c>
      <c r="S40" s="17"/>
      <c r="T40" s="17"/>
      <c r="U40" s="17">
        <f t="shared" si="18"/>
        <v>0</v>
      </c>
      <c r="V40" s="17">
        <v>130</v>
      </c>
      <c r="W40" s="11">
        <f t="shared" si="8"/>
        <v>6</v>
      </c>
      <c r="X40" s="11">
        <f t="shared" si="15"/>
        <v>0</v>
      </c>
      <c r="Y40" s="17">
        <f t="shared" si="16"/>
        <v>0</v>
      </c>
      <c r="Z40" s="17">
        <f>IF(A40="",0,Z39+Y40-R40-T40+S40)</f>
        <v>339964</v>
      </c>
      <c r="AA40" s="12">
        <f t="shared" si="10"/>
        <v>3</v>
      </c>
      <c r="AB40" s="13">
        <f t="shared" si="11"/>
        <v>3</v>
      </c>
    </row>
    <row r="41" spans="1:29" s="25" customFormat="1" x14ac:dyDescent="0.3">
      <c r="A41" s="27">
        <f t="shared" si="12"/>
        <v>45689</v>
      </c>
      <c r="B41" s="28" t="str">
        <f t="shared" si="2"/>
        <v>sábado</v>
      </c>
      <c r="C41" s="28">
        <f t="shared" si="0"/>
        <v>0</v>
      </c>
      <c r="D41" s="28"/>
      <c r="E41" s="29">
        <f t="shared" si="17"/>
        <v>0</v>
      </c>
      <c r="F41" s="60">
        <f>IF(OR(B41="Saturday", B41="Sábado", B41="Sunday", B41="Domingo", E41=0), 0,
IF(MONTH(A41)&lt;&gt;MONTH(A40), E41, E41+SUMIF(A$8:A40, "&gt;="&amp;DATE(YEAR(A41), MONTH(A41), 1), F$8:F40)))</f>
        <v>0</v>
      </c>
      <c r="G41" s="31">
        <v>124</v>
      </c>
      <c r="H41" s="55" t="s">
        <v>4</v>
      </c>
      <c r="I41" s="56">
        <f t="shared" si="1"/>
        <v>833</v>
      </c>
      <c r="J41" s="56">
        <f t="shared" si="3"/>
        <v>49980</v>
      </c>
      <c r="K41" s="55">
        <f t="shared" si="4"/>
        <v>103292</v>
      </c>
      <c r="L41" s="56">
        <v>0</v>
      </c>
      <c r="M41" s="55">
        <f t="shared" si="13"/>
        <v>0</v>
      </c>
      <c r="N41" s="55">
        <f t="shared" si="5"/>
        <v>0</v>
      </c>
      <c r="O41" s="57">
        <v>0.12</v>
      </c>
      <c r="P41" s="55">
        <f t="shared" si="6"/>
        <v>0</v>
      </c>
      <c r="Q41" s="55">
        <f t="shared" si="7"/>
        <v>0</v>
      </c>
      <c r="R41" s="31">
        <f t="shared" si="14"/>
        <v>0</v>
      </c>
      <c r="S41" s="30"/>
      <c r="T41" s="30"/>
      <c r="U41" s="30">
        <f t="shared" si="18"/>
        <v>0</v>
      </c>
      <c r="V41" s="30">
        <v>130</v>
      </c>
      <c r="W41" s="31">
        <f t="shared" si="8"/>
        <v>6</v>
      </c>
      <c r="X41" s="31">
        <f t="shared" si="15"/>
        <v>0</v>
      </c>
      <c r="Y41" s="30">
        <f t="shared" si="16"/>
        <v>0</v>
      </c>
      <c r="Z41" s="30">
        <f>IF(A41="",0,Z40+Y41-R41-T41+S41)</f>
        <v>339964</v>
      </c>
      <c r="AA41" s="12">
        <f t="shared" si="10"/>
        <v>0</v>
      </c>
      <c r="AB41" s="13">
        <f t="shared" si="11"/>
        <v>3</v>
      </c>
      <c r="AC41"/>
    </row>
    <row r="42" spans="1:29" x14ac:dyDescent="0.3">
      <c r="A42" s="27">
        <f t="shared" si="12"/>
        <v>45690</v>
      </c>
      <c r="B42" s="28" t="str">
        <f t="shared" si="2"/>
        <v>domingo</v>
      </c>
      <c r="C42" s="28">
        <f t="shared" si="0"/>
        <v>0</v>
      </c>
      <c r="D42" s="28"/>
      <c r="E42" s="29">
        <f t="shared" si="17"/>
        <v>0</v>
      </c>
      <c r="F42" s="60">
        <f>IF(OR(B42="Saturday", B42="Sábado", B42="Sunday", B42="Domingo", E42=0), 0,
IF(MONTH(A42)&lt;&gt;MONTH(A41), E42, E42+SUMIF(A$8:A41, "&gt;="&amp;DATE(YEAR(A42), MONTH(A42), 1), F$8:F41)))</f>
        <v>0</v>
      </c>
      <c r="G42" s="31">
        <v>124</v>
      </c>
      <c r="H42" s="55" t="s">
        <v>4</v>
      </c>
      <c r="I42" s="56">
        <f t="shared" si="1"/>
        <v>833</v>
      </c>
      <c r="J42" s="56">
        <f t="shared" si="3"/>
        <v>49980</v>
      </c>
      <c r="K42" s="55">
        <f t="shared" si="4"/>
        <v>103292</v>
      </c>
      <c r="L42" s="56">
        <v>0</v>
      </c>
      <c r="M42" s="55">
        <f t="shared" si="13"/>
        <v>0</v>
      </c>
      <c r="N42" s="55">
        <f t="shared" si="5"/>
        <v>0</v>
      </c>
      <c r="O42" s="57">
        <v>0.12</v>
      </c>
      <c r="P42" s="55">
        <f t="shared" si="6"/>
        <v>0</v>
      </c>
      <c r="Q42" s="55">
        <f t="shared" si="7"/>
        <v>0</v>
      </c>
      <c r="R42" s="31">
        <f t="shared" si="14"/>
        <v>0</v>
      </c>
      <c r="S42" s="30"/>
      <c r="T42" s="30"/>
      <c r="U42" s="30">
        <f t="shared" si="18"/>
        <v>0</v>
      </c>
      <c r="V42" s="30">
        <v>130</v>
      </c>
      <c r="W42" s="31">
        <f t="shared" si="8"/>
        <v>6</v>
      </c>
      <c r="X42" s="31">
        <f t="shared" si="15"/>
        <v>0</v>
      </c>
      <c r="Y42" s="30">
        <f t="shared" si="16"/>
        <v>0</v>
      </c>
      <c r="Z42" s="30">
        <f t="shared" ref="Z42:Z68" si="20">IF(A42="",0,Z41+Y42-R42-T42+S42)</f>
        <v>339964</v>
      </c>
      <c r="AA42" s="12">
        <f t="shared" si="10"/>
        <v>0</v>
      </c>
      <c r="AB42" s="13">
        <f t="shared" si="11"/>
        <v>3</v>
      </c>
    </row>
    <row r="43" spans="1:29" x14ac:dyDescent="0.3">
      <c r="A43" s="27">
        <f t="shared" si="12"/>
        <v>45691</v>
      </c>
      <c r="B43" s="28" t="str">
        <f t="shared" si="2"/>
        <v>segunda-feira</v>
      </c>
      <c r="C43" s="28">
        <f t="shared" si="0"/>
        <v>3</v>
      </c>
      <c r="D43" s="28"/>
      <c r="E43" s="29">
        <f t="shared" si="17"/>
        <v>2499</v>
      </c>
      <c r="F43" s="60">
        <f>IF(OR(B43="Saturday", B43="Sábado", B43="Sunday", B43="Domingo", E43=0), 0,
IF(MONTH(A43)&lt;&gt;MONTH(A42), E43, E43+SUMIF(A$8:A42, "&gt;="&amp;DATE(YEAR(A43), MONTH(A43), 1), F$8:F42)))</f>
        <v>2499</v>
      </c>
      <c r="G43" s="31">
        <v>124</v>
      </c>
      <c r="H43" s="55" t="s">
        <v>4</v>
      </c>
      <c r="I43" s="56">
        <f t="shared" si="1"/>
        <v>833</v>
      </c>
      <c r="J43" s="56">
        <f t="shared" si="3"/>
        <v>49980</v>
      </c>
      <c r="K43" s="55">
        <f t="shared" si="4"/>
        <v>103292</v>
      </c>
      <c r="L43" s="56">
        <v>0</v>
      </c>
      <c r="M43" s="55">
        <f t="shared" si="13"/>
        <v>0</v>
      </c>
      <c r="N43" s="55">
        <f t="shared" si="5"/>
        <v>0</v>
      </c>
      <c r="O43" s="57">
        <v>0.12</v>
      </c>
      <c r="P43" s="55">
        <f t="shared" si="6"/>
        <v>0</v>
      </c>
      <c r="Q43" s="55">
        <f t="shared" si="7"/>
        <v>0</v>
      </c>
      <c r="R43" s="31">
        <f t="shared" si="14"/>
        <v>309876</v>
      </c>
      <c r="S43" s="30"/>
      <c r="T43" s="30"/>
      <c r="U43" s="30">
        <f t="shared" si="18"/>
        <v>30088</v>
      </c>
      <c r="V43" s="30">
        <v>130</v>
      </c>
      <c r="W43" s="31">
        <f t="shared" si="8"/>
        <v>6</v>
      </c>
      <c r="X43" s="31">
        <f t="shared" si="15"/>
        <v>14994</v>
      </c>
      <c r="Y43" s="30">
        <f t="shared" si="16"/>
        <v>324870</v>
      </c>
      <c r="Z43" s="30">
        <f t="shared" si="20"/>
        <v>354958</v>
      </c>
      <c r="AA43" s="12">
        <f t="shared" si="10"/>
        <v>3</v>
      </c>
      <c r="AB43" s="13">
        <f t="shared" si="11"/>
        <v>0</v>
      </c>
    </row>
    <row r="44" spans="1:29" x14ac:dyDescent="0.3">
      <c r="A44" s="27">
        <f t="shared" si="12"/>
        <v>45692</v>
      </c>
      <c r="B44" s="28" t="str">
        <f t="shared" si="2"/>
        <v>terça-feira</v>
      </c>
      <c r="C44" s="28">
        <f t="shared" si="0"/>
        <v>0</v>
      </c>
      <c r="D44" s="28">
        <v>0</v>
      </c>
      <c r="E44" s="29">
        <f t="shared" si="17"/>
        <v>0</v>
      </c>
      <c r="F44" s="60">
        <f>IF(OR(B44="Saturday", B44="Sábado", B44="Sunday", B44="Domingo", E44=0), 0,
IF(MONTH(A44)&lt;&gt;MONTH(A43), E44, E44+SUMIF(A$8:A43, "&gt;="&amp;DATE(YEAR(A44), MONTH(A44), 1), F$8:F43)))</f>
        <v>0</v>
      </c>
      <c r="G44" s="31">
        <v>124</v>
      </c>
      <c r="H44" s="55" t="s">
        <v>4</v>
      </c>
      <c r="I44" s="56">
        <f t="shared" si="1"/>
        <v>833</v>
      </c>
      <c r="J44" s="56">
        <f t="shared" si="3"/>
        <v>49980</v>
      </c>
      <c r="K44" s="55">
        <f t="shared" si="4"/>
        <v>103292</v>
      </c>
      <c r="L44" s="56">
        <v>0</v>
      </c>
      <c r="M44" s="55">
        <f t="shared" si="13"/>
        <v>0</v>
      </c>
      <c r="N44" s="55">
        <f t="shared" si="5"/>
        <v>0</v>
      </c>
      <c r="O44" s="57">
        <v>0.12</v>
      </c>
      <c r="P44" s="55">
        <f t="shared" si="6"/>
        <v>0</v>
      </c>
      <c r="Q44" s="55">
        <f t="shared" si="7"/>
        <v>0</v>
      </c>
      <c r="R44" s="31">
        <f t="shared" si="14"/>
        <v>0</v>
      </c>
      <c r="S44" s="30"/>
      <c r="T44" s="30"/>
      <c r="U44" s="30">
        <f t="shared" si="18"/>
        <v>0</v>
      </c>
      <c r="V44" s="30">
        <v>130</v>
      </c>
      <c r="W44" s="31">
        <f t="shared" si="8"/>
        <v>6</v>
      </c>
      <c r="X44" s="31">
        <f t="shared" si="15"/>
        <v>0</v>
      </c>
      <c r="Y44" s="30">
        <f t="shared" si="16"/>
        <v>0</v>
      </c>
      <c r="Z44" s="30">
        <f t="shared" si="20"/>
        <v>354958</v>
      </c>
      <c r="AA44" s="12">
        <f t="shared" si="10"/>
        <v>3</v>
      </c>
      <c r="AB44" s="13">
        <f t="shared" si="11"/>
        <v>3</v>
      </c>
    </row>
    <row r="45" spans="1:29" x14ac:dyDescent="0.3">
      <c r="A45" s="27">
        <f t="shared" si="12"/>
        <v>45693</v>
      </c>
      <c r="B45" s="28" t="str">
        <f t="shared" si="2"/>
        <v>quarta-feira</v>
      </c>
      <c r="C45" s="28">
        <f t="shared" si="0"/>
        <v>3</v>
      </c>
      <c r="D45" s="28"/>
      <c r="E45" s="29">
        <f t="shared" si="17"/>
        <v>2499</v>
      </c>
      <c r="F45" s="60">
        <f>IF(OR(B45="Saturday", B45="Sábado", B45="Sunday", B45="Domingo", E45=0), 0,
IF(MONTH(A45)&lt;&gt;MONTH(A44), E45, E45+SUMIF(A$8:A44, "&gt;="&amp;DATE(YEAR(A45), MONTH(A45), 1), F$8:F44)))</f>
        <v>4998</v>
      </c>
      <c r="G45" s="31">
        <v>124</v>
      </c>
      <c r="H45" s="55" t="s">
        <v>4</v>
      </c>
      <c r="I45" s="56">
        <f t="shared" si="1"/>
        <v>833</v>
      </c>
      <c r="J45" s="56">
        <f t="shared" si="3"/>
        <v>49980</v>
      </c>
      <c r="K45" s="55">
        <f t="shared" si="4"/>
        <v>103292</v>
      </c>
      <c r="L45" s="56">
        <v>0</v>
      </c>
      <c r="M45" s="55">
        <f t="shared" si="13"/>
        <v>0</v>
      </c>
      <c r="N45" s="55">
        <f t="shared" si="5"/>
        <v>0</v>
      </c>
      <c r="O45" s="57">
        <v>0.12</v>
      </c>
      <c r="P45" s="55">
        <f t="shared" si="6"/>
        <v>0</v>
      </c>
      <c r="Q45" s="55">
        <f t="shared" si="7"/>
        <v>0</v>
      </c>
      <c r="R45" s="31">
        <f t="shared" si="14"/>
        <v>309876</v>
      </c>
      <c r="S45" s="30"/>
      <c r="T45" s="30"/>
      <c r="U45" s="30">
        <f t="shared" si="18"/>
        <v>45082</v>
      </c>
      <c r="V45" s="30">
        <v>130</v>
      </c>
      <c r="W45" s="31">
        <f t="shared" si="8"/>
        <v>6</v>
      </c>
      <c r="X45" s="31">
        <f t="shared" si="15"/>
        <v>14994</v>
      </c>
      <c r="Y45" s="30">
        <f t="shared" si="16"/>
        <v>324870</v>
      </c>
      <c r="Z45" s="30">
        <f t="shared" si="20"/>
        <v>369952</v>
      </c>
      <c r="AA45" s="12">
        <f t="shared" si="10"/>
        <v>3</v>
      </c>
      <c r="AB45" s="13">
        <f t="shared" si="11"/>
        <v>0</v>
      </c>
    </row>
    <row r="46" spans="1:29" x14ac:dyDescent="0.3">
      <c r="A46" s="27">
        <f t="shared" si="12"/>
        <v>45694</v>
      </c>
      <c r="B46" s="28" t="str">
        <f t="shared" si="2"/>
        <v>quinta-feira</v>
      </c>
      <c r="C46" s="28">
        <f t="shared" si="0"/>
        <v>0</v>
      </c>
      <c r="D46" s="28">
        <v>0</v>
      </c>
      <c r="E46" s="29">
        <f t="shared" si="17"/>
        <v>0</v>
      </c>
      <c r="F46" s="60">
        <f>IF(OR(B46="Saturday", B46="Sábado", B46="Sunday", B46="Domingo", E46=0), 0,
IF(MONTH(A46)&lt;&gt;MONTH(A45), E46, E46+SUMIF(A$8:A45, "&gt;="&amp;DATE(YEAR(A46), MONTH(A46), 1), F$8:F45)))</f>
        <v>0</v>
      </c>
      <c r="G46" s="31">
        <v>124</v>
      </c>
      <c r="H46" s="55" t="s">
        <v>4</v>
      </c>
      <c r="I46" s="56">
        <f t="shared" si="1"/>
        <v>833</v>
      </c>
      <c r="J46" s="56">
        <f t="shared" si="3"/>
        <v>49980</v>
      </c>
      <c r="K46" s="55">
        <f t="shared" si="4"/>
        <v>103292</v>
      </c>
      <c r="L46" s="56">
        <v>0</v>
      </c>
      <c r="M46" s="55">
        <f t="shared" si="13"/>
        <v>0</v>
      </c>
      <c r="N46" s="55">
        <f t="shared" si="5"/>
        <v>0</v>
      </c>
      <c r="O46" s="57">
        <v>0.12</v>
      </c>
      <c r="P46" s="55">
        <f t="shared" si="6"/>
        <v>0</v>
      </c>
      <c r="Q46" s="55">
        <f t="shared" si="7"/>
        <v>0</v>
      </c>
      <c r="R46" s="31">
        <f t="shared" si="14"/>
        <v>0</v>
      </c>
      <c r="S46" s="30"/>
      <c r="T46" s="30"/>
      <c r="U46" s="30">
        <f t="shared" si="18"/>
        <v>0</v>
      </c>
      <c r="V46" s="30">
        <v>130</v>
      </c>
      <c r="W46" s="31">
        <f t="shared" si="8"/>
        <v>6</v>
      </c>
      <c r="X46" s="31">
        <f t="shared" si="15"/>
        <v>0</v>
      </c>
      <c r="Y46" s="30">
        <f t="shared" si="16"/>
        <v>0</v>
      </c>
      <c r="Z46" s="30">
        <f t="shared" si="20"/>
        <v>369952</v>
      </c>
      <c r="AA46" s="12">
        <f t="shared" si="10"/>
        <v>3</v>
      </c>
      <c r="AB46" s="13">
        <f t="shared" si="11"/>
        <v>3</v>
      </c>
    </row>
    <row r="47" spans="1:29" s="25" customFormat="1" x14ac:dyDescent="0.3">
      <c r="A47" s="27">
        <f t="shared" si="12"/>
        <v>45695</v>
      </c>
      <c r="B47" s="28" t="str">
        <f t="shared" si="2"/>
        <v>sexta-feira</v>
      </c>
      <c r="C47" s="28">
        <f t="shared" si="0"/>
        <v>3</v>
      </c>
      <c r="D47" s="28"/>
      <c r="E47" s="29">
        <f t="shared" si="17"/>
        <v>2499</v>
      </c>
      <c r="F47" s="60">
        <f>IF(OR(B47="Saturday", B47="Sábado", B47="Sunday", B47="Domingo", E47=0), 0,
IF(MONTH(A47)&lt;&gt;MONTH(A46), E47, E47+SUMIF(A$8:A46, "&gt;="&amp;DATE(YEAR(A47), MONTH(A47), 1), F$8:F46)))</f>
        <v>9996</v>
      </c>
      <c r="G47" s="31">
        <v>124</v>
      </c>
      <c r="H47" s="55" t="s">
        <v>4</v>
      </c>
      <c r="I47" s="56">
        <f t="shared" si="1"/>
        <v>833</v>
      </c>
      <c r="J47" s="56">
        <f t="shared" si="3"/>
        <v>49980</v>
      </c>
      <c r="K47" s="55">
        <f t="shared" si="4"/>
        <v>103292</v>
      </c>
      <c r="L47" s="56">
        <v>0</v>
      </c>
      <c r="M47" s="55">
        <f t="shared" si="13"/>
        <v>0</v>
      </c>
      <c r="N47" s="55">
        <f t="shared" si="5"/>
        <v>0</v>
      </c>
      <c r="O47" s="57">
        <v>0.12</v>
      </c>
      <c r="P47" s="55">
        <f t="shared" si="6"/>
        <v>0</v>
      </c>
      <c r="Q47" s="55">
        <f t="shared" si="7"/>
        <v>0</v>
      </c>
      <c r="R47" s="31">
        <f t="shared" si="14"/>
        <v>309876</v>
      </c>
      <c r="S47" s="30"/>
      <c r="T47" s="30"/>
      <c r="U47" s="30">
        <f t="shared" si="18"/>
        <v>60076</v>
      </c>
      <c r="V47" s="30">
        <v>130</v>
      </c>
      <c r="W47" s="31">
        <f t="shared" si="8"/>
        <v>6</v>
      </c>
      <c r="X47" s="31">
        <f t="shared" si="15"/>
        <v>14994</v>
      </c>
      <c r="Y47" s="30">
        <f t="shared" si="16"/>
        <v>324870</v>
      </c>
      <c r="Z47" s="30">
        <f t="shared" si="20"/>
        <v>384946</v>
      </c>
      <c r="AA47" s="12">
        <f t="shared" si="10"/>
        <v>3</v>
      </c>
      <c r="AB47" s="13">
        <f t="shared" si="11"/>
        <v>0</v>
      </c>
      <c r="AC47"/>
    </row>
    <row r="48" spans="1:29" x14ac:dyDescent="0.3">
      <c r="A48" s="27">
        <f t="shared" si="12"/>
        <v>45696</v>
      </c>
      <c r="B48" s="28" t="str">
        <f t="shared" si="2"/>
        <v>sábado</v>
      </c>
      <c r="C48" s="28">
        <f t="shared" si="0"/>
        <v>0</v>
      </c>
      <c r="D48" s="28"/>
      <c r="E48" s="29">
        <f t="shared" si="17"/>
        <v>0</v>
      </c>
      <c r="F48" s="60">
        <f>IF(OR(B48="Saturday", B48="Sábado", B48="Sunday", B48="Domingo", E48=0), 0,
IF(MONTH(A48)&lt;&gt;MONTH(A47), E48, E48+SUMIF(A$8:A47, "&gt;="&amp;DATE(YEAR(A48), MONTH(A48), 1), F$8:F47)))</f>
        <v>0</v>
      </c>
      <c r="G48" s="31">
        <v>124</v>
      </c>
      <c r="H48" s="55" t="s">
        <v>4</v>
      </c>
      <c r="I48" s="56">
        <f t="shared" si="1"/>
        <v>833</v>
      </c>
      <c r="J48" s="56">
        <f t="shared" si="3"/>
        <v>49980</v>
      </c>
      <c r="K48" s="55">
        <f t="shared" si="4"/>
        <v>103292</v>
      </c>
      <c r="L48" s="56">
        <v>0</v>
      </c>
      <c r="M48" s="55">
        <f t="shared" si="13"/>
        <v>0</v>
      </c>
      <c r="N48" s="55">
        <f t="shared" si="5"/>
        <v>0</v>
      </c>
      <c r="O48" s="57">
        <v>0.12</v>
      </c>
      <c r="P48" s="55">
        <f t="shared" si="6"/>
        <v>0</v>
      </c>
      <c r="Q48" s="55">
        <f t="shared" si="7"/>
        <v>0</v>
      </c>
      <c r="R48" s="31">
        <f t="shared" si="14"/>
        <v>0</v>
      </c>
      <c r="S48" s="30"/>
      <c r="T48" s="30"/>
      <c r="U48" s="30">
        <f t="shared" si="18"/>
        <v>0</v>
      </c>
      <c r="V48" s="30">
        <v>130</v>
      </c>
      <c r="W48" s="31">
        <f t="shared" si="8"/>
        <v>6</v>
      </c>
      <c r="X48" s="31">
        <f t="shared" si="15"/>
        <v>0</v>
      </c>
      <c r="Y48" s="30">
        <f t="shared" si="16"/>
        <v>0</v>
      </c>
      <c r="Z48" s="30">
        <f t="shared" si="20"/>
        <v>384946</v>
      </c>
      <c r="AA48" s="12">
        <f t="shared" si="10"/>
        <v>0</v>
      </c>
      <c r="AB48" s="13">
        <f t="shared" si="11"/>
        <v>3</v>
      </c>
    </row>
    <row r="49" spans="1:29" x14ac:dyDescent="0.3">
      <c r="A49" s="27">
        <f t="shared" si="12"/>
        <v>45697</v>
      </c>
      <c r="B49" s="28" t="str">
        <f t="shared" si="2"/>
        <v>domingo</v>
      </c>
      <c r="C49" s="28">
        <f t="shared" si="0"/>
        <v>0</v>
      </c>
      <c r="D49" s="28"/>
      <c r="E49" s="29">
        <f t="shared" si="17"/>
        <v>0</v>
      </c>
      <c r="F49" s="60">
        <f>IF(OR(B49="Saturday", B49="Sábado", B49="Sunday", B49="Domingo", E49=0), 0,
IF(MONTH(A49)&lt;&gt;MONTH(A48), E49, E49+SUMIF(A$8:A48, "&gt;="&amp;DATE(YEAR(A49), MONTH(A49), 1), F$8:F48)))</f>
        <v>0</v>
      </c>
      <c r="G49" s="31">
        <v>124</v>
      </c>
      <c r="H49" s="55" t="s">
        <v>4</v>
      </c>
      <c r="I49" s="56">
        <f t="shared" si="1"/>
        <v>833</v>
      </c>
      <c r="J49" s="56">
        <f t="shared" si="3"/>
        <v>49980</v>
      </c>
      <c r="K49" s="55">
        <f t="shared" si="4"/>
        <v>103292</v>
      </c>
      <c r="L49" s="56">
        <v>0</v>
      </c>
      <c r="M49" s="55">
        <f t="shared" si="13"/>
        <v>0</v>
      </c>
      <c r="N49" s="55">
        <f t="shared" si="5"/>
        <v>0</v>
      </c>
      <c r="O49" s="57">
        <v>0.12</v>
      </c>
      <c r="P49" s="55">
        <f t="shared" si="6"/>
        <v>0</v>
      </c>
      <c r="Q49" s="55">
        <f t="shared" si="7"/>
        <v>0</v>
      </c>
      <c r="R49" s="31">
        <f t="shared" si="14"/>
        <v>0</v>
      </c>
      <c r="S49" s="30"/>
      <c r="T49" s="30"/>
      <c r="U49" s="30">
        <f t="shared" si="18"/>
        <v>0</v>
      </c>
      <c r="V49" s="30">
        <v>130</v>
      </c>
      <c r="W49" s="31">
        <f t="shared" si="8"/>
        <v>6</v>
      </c>
      <c r="X49" s="31">
        <f t="shared" si="15"/>
        <v>0</v>
      </c>
      <c r="Y49" s="30">
        <f t="shared" si="16"/>
        <v>0</v>
      </c>
      <c r="Z49" s="30">
        <f t="shared" si="20"/>
        <v>384946</v>
      </c>
      <c r="AA49" s="12">
        <f t="shared" si="10"/>
        <v>0</v>
      </c>
      <c r="AB49" s="13">
        <f t="shared" si="11"/>
        <v>3</v>
      </c>
    </row>
    <row r="50" spans="1:29" s="21" customFormat="1" x14ac:dyDescent="0.3">
      <c r="A50" s="27">
        <f t="shared" si="12"/>
        <v>45698</v>
      </c>
      <c r="B50" s="28" t="str">
        <f t="shared" si="2"/>
        <v>segunda-feira</v>
      </c>
      <c r="C50" s="28">
        <f t="shared" si="0"/>
        <v>0</v>
      </c>
      <c r="D50" s="28">
        <v>0</v>
      </c>
      <c r="E50" s="29">
        <f t="shared" si="17"/>
        <v>0</v>
      </c>
      <c r="F50" s="60">
        <f>IF(OR(B50="Saturday", B50="Sábado", B50="Sunday", B50="Domingo", E50=0), 0,
IF(MONTH(A50)&lt;&gt;MONTH(A49), E50, E50+SUMIF(A$8:A49, "&gt;="&amp;DATE(YEAR(A50), MONTH(A50), 1), F$8:F49)))</f>
        <v>0</v>
      </c>
      <c r="G50" s="31">
        <v>124</v>
      </c>
      <c r="H50" s="55" t="s">
        <v>4</v>
      </c>
      <c r="I50" s="56">
        <f t="shared" si="1"/>
        <v>833</v>
      </c>
      <c r="J50" s="56">
        <f t="shared" si="3"/>
        <v>49980</v>
      </c>
      <c r="K50" s="55">
        <f t="shared" si="4"/>
        <v>103292</v>
      </c>
      <c r="L50" s="56">
        <v>0</v>
      </c>
      <c r="M50" s="55">
        <f t="shared" si="13"/>
        <v>0</v>
      </c>
      <c r="N50" s="55">
        <f t="shared" si="5"/>
        <v>0</v>
      </c>
      <c r="O50" s="57">
        <v>0.12</v>
      </c>
      <c r="P50" s="55">
        <f t="shared" si="6"/>
        <v>0</v>
      </c>
      <c r="Q50" s="55">
        <f t="shared" si="7"/>
        <v>0</v>
      </c>
      <c r="R50" s="31">
        <f t="shared" si="14"/>
        <v>0</v>
      </c>
      <c r="S50" s="30"/>
      <c r="T50" s="30">
        <f>T19</f>
        <v>0</v>
      </c>
      <c r="U50" s="30">
        <f t="shared" si="18"/>
        <v>0</v>
      </c>
      <c r="V50" s="30">
        <v>130</v>
      </c>
      <c r="W50" s="31">
        <f t="shared" si="8"/>
        <v>6</v>
      </c>
      <c r="X50" s="31">
        <f t="shared" si="15"/>
        <v>0</v>
      </c>
      <c r="Y50" s="30">
        <f t="shared" si="16"/>
        <v>0</v>
      </c>
      <c r="Z50" s="30">
        <f t="shared" si="20"/>
        <v>384946</v>
      </c>
      <c r="AA50" s="12">
        <f t="shared" si="10"/>
        <v>3</v>
      </c>
      <c r="AB50" s="13">
        <f t="shared" si="11"/>
        <v>3</v>
      </c>
      <c r="AC50"/>
    </row>
    <row r="51" spans="1:29" x14ac:dyDescent="0.3">
      <c r="A51" s="27">
        <f t="shared" si="12"/>
        <v>45699</v>
      </c>
      <c r="B51" s="28" t="str">
        <f t="shared" si="2"/>
        <v>terça-feira</v>
      </c>
      <c r="C51" s="28">
        <f t="shared" si="0"/>
        <v>3</v>
      </c>
      <c r="D51" s="28"/>
      <c r="E51" s="29">
        <f t="shared" si="17"/>
        <v>2499</v>
      </c>
      <c r="F51" s="60">
        <f>IF(OR(B51="Saturday", B51="Sábado", B51="Sunday", B51="Domingo", E51=0), 0,
IF(MONTH(A51)&lt;&gt;MONTH(A50), E51, E51+SUMIF(A$8:A50, "&gt;="&amp;DATE(YEAR(A51), MONTH(A51), 1), F$8:F50)))</f>
        <v>19992</v>
      </c>
      <c r="G51" s="31">
        <v>124</v>
      </c>
      <c r="H51" s="55" t="s">
        <v>4</v>
      </c>
      <c r="I51" s="56">
        <f t="shared" si="1"/>
        <v>833</v>
      </c>
      <c r="J51" s="56">
        <f t="shared" si="3"/>
        <v>49980</v>
      </c>
      <c r="K51" s="55">
        <f t="shared" si="4"/>
        <v>103292</v>
      </c>
      <c r="L51" s="56">
        <v>0</v>
      </c>
      <c r="M51" s="55">
        <f t="shared" si="13"/>
        <v>0</v>
      </c>
      <c r="N51" s="55">
        <f t="shared" si="5"/>
        <v>0</v>
      </c>
      <c r="O51" s="57">
        <v>0.12</v>
      </c>
      <c r="P51" s="55">
        <f t="shared" si="6"/>
        <v>0</v>
      </c>
      <c r="Q51" s="55">
        <f t="shared" si="7"/>
        <v>0</v>
      </c>
      <c r="R51" s="31">
        <f t="shared" si="14"/>
        <v>309876</v>
      </c>
      <c r="S51" s="30"/>
      <c r="T51" s="30"/>
      <c r="U51" s="30">
        <f t="shared" si="18"/>
        <v>75070</v>
      </c>
      <c r="V51" s="30">
        <v>130</v>
      </c>
      <c r="W51" s="31">
        <f t="shared" si="8"/>
        <v>6</v>
      </c>
      <c r="X51" s="31">
        <f t="shared" si="15"/>
        <v>14994</v>
      </c>
      <c r="Y51" s="30">
        <f t="shared" si="16"/>
        <v>324870</v>
      </c>
      <c r="Z51" s="30">
        <f t="shared" si="20"/>
        <v>399940</v>
      </c>
      <c r="AA51" s="12">
        <f t="shared" si="10"/>
        <v>3</v>
      </c>
      <c r="AB51" s="13">
        <f t="shared" si="11"/>
        <v>0</v>
      </c>
    </row>
    <row r="52" spans="1:29" x14ac:dyDescent="0.3">
      <c r="A52" s="27">
        <f t="shared" si="12"/>
        <v>45700</v>
      </c>
      <c r="B52" s="28" t="str">
        <f t="shared" si="2"/>
        <v>quarta-feira</v>
      </c>
      <c r="C52" s="28">
        <f t="shared" si="0"/>
        <v>0</v>
      </c>
      <c r="D52" s="28">
        <v>0</v>
      </c>
      <c r="E52" s="29">
        <f t="shared" si="17"/>
        <v>0</v>
      </c>
      <c r="F52" s="60">
        <f>IF(OR(B52="Saturday", B52="Sábado", B52="Sunday", B52="Domingo", E52=0), 0,
IF(MONTH(A52)&lt;&gt;MONTH(A51), E52, E52+SUMIF(A$8:A51, "&gt;="&amp;DATE(YEAR(A52), MONTH(A52), 1), F$8:F51)))</f>
        <v>0</v>
      </c>
      <c r="G52" s="31">
        <v>124</v>
      </c>
      <c r="H52" s="55" t="s">
        <v>4</v>
      </c>
      <c r="I52" s="56">
        <f t="shared" si="1"/>
        <v>833</v>
      </c>
      <c r="J52" s="56">
        <f t="shared" si="3"/>
        <v>49980</v>
      </c>
      <c r="K52" s="55">
        <f t="shared" si="4"/>
        <v>103292</v>
      </c>
      <c r="L52" s="56">
        <v>0</v>
      </c>
      <c r="M52" s="55">
        <f t="shared" si="13"/>
        <v>0</v>
      </c>
      <c r="N52" s="55">
        <f t="shared" si="5"/>
        <v>0</v>
      </c>
      <c r="O52" s="57">
        <v>0.12</v>
      </c>
      <c r="P52" s="55">
        <f t="shared" si="6"/>
        <v>0</v>
      </c>
      <c r="Q52" s="55">
        <f t="shared" si="7"/>
        <v>0</v>
      </c>
      <c r="R52" s="31">
        <f t="shared" si="14"/>
        <v>0</v>
      </c>
      <c r="S52" s="30"/>
      <c r="T52" s="30"/>
      <c r="U52" s="30">
        <f t="shared" si="18"/>
        <v>0</v>
      </c>
      <c r="V52" s="30">
        <v>130</v>
      </c>
      <c r="W52" s="31">
        <f t="shared" si="8"/>
        <v>6</v>
      </c>
      <c r="X52" s="31">
        <f t="shared" si="15"/>
        <v>0</v>
      </c>
      <c r="Y52" s="30">
        <f t="shared" si="16"/>
        <v>0</v>
      </c>
      <c r="Z52" s="30">
        <f t="shared" si="20"/>
        <v>399940</v>
      </c>
      <c r="AA52" s="12">
        <f t="shared" si="10"/>
        <v>3</v>
      </c>
      <c r="AB52" s="13">
        <f t="shared" si="11"/>
        <v>3</v>
      </c>
    </row>
    <row r="53" spans="1:29" x14ac:dyDescent="0.3">
      <c r="A53" s="27">
        <f t="shared" si="12"/>
        <v>45701</v>
      </c>
      <c r="B53" s="28" t="str">
        <f t="shared" si="2"/>
        <v>quinta-feira</v>
      </c>
      <c r="C53" s="28">
        <f t="shared" si="0"/>
        <v>3</v>
      </c>
      <c r="D53" s="28"/>
      <c r="E53" s="29">
        <f t="shared" si="17"/>
        <v>2499</v>
      </c>
      <c r="F53" s="60">
        <f>IF(OR(B53="Saturday", B53="Sábado", B53="Sunday", B53="Domingo", E53=0), 0,
IF(MONTH(A53)&lt;&gt;MONTH(A52), E53, E53+SUMIF(A$8:A52, "&gt;="&amp;DATE(YEAR(A53), MONTH(A53), 1), F$8:F52)))</f>
        <v>39984</v>
      </c>
      <c r="G53" s="31">
        <v>124</v>
      </c>
      <c r="H53" s="55" t="s">
        <v>4</v>
      </c>
      <c r="I53" s="56">
        <f t="shared" si="1"/>
        <v>833</v>
      </c>
      <c r="J53" s="56">
        <f t="shared" si="3"/>
        <v>49980</v>
      </c>
      <c r="K53" s="55">
        <f t="shared" si="4"/>
        <v>103292</v>
      </c>
      <c r="L53" s="56">
        <v>0</v>
      </c>
      <c r="M53" s="55">
        <f t="shared" si="13"/>
        <v>0</v>
      </c>
      <c r="N53" s="55">
        <f t="shared" si="5"/>
        <v>0</v>
      </c>
      <c r="O53" s="57">
        <v>0.12</v>
      </c>
      <c r="P53" s="55">
        <f t="shared" si="6"/>
        <v>0</v>
      </c>
      <c r="Q53" s="55">
        <f t="shared" si="7"/>
        <v>0</v>
      </c>
      <c r="R53" s="31">
        <f t="shared" si="14"/>
        <v>309876</v>
      </c>
      <c r="S53" s="30"/>
      <c r="T53" s="30"/>
      <c r="U53" s="30">
        <f t="shared" si="18"/>
        <v>90064</v>
      </c>
      <c r="V53" s="30">
        <v>130</v>
      </c>
      <c r="W53" s="31">
        <f t="shared" si="8"/>
        <v>6</v>
      </c>
      <c r="X53" s="31">
        <f t="shared" si="15"/>
        <v>14994</v>
      </c>
      <c r="Y53" s="30">
        <f t="shared" si="16"/>
        <v>324870</v>
      </c>
      <c r="Z53" s="30">
        <f t="shared" si="20"/>
        <v>414934</v>
      </c>
      <c r="AA53" s="12">
        <f t="shared" si="10"/>
        <v>4</v>
      </c>
      <c r="AB53" s="13">
        <f t="shared" si="11"/>
        <v>0</v>
      </c>
    </row>
    <row r="54" spans="1:29" x14ac:dyDescent="0.3">
      <c r="A54" s="27">
        <f t="shared" si="12"/>
        <v>45702</v>
      </c>
      <c r="B54" s="28" t="str">
        <f t="shared" si="2"/>
        <v>sexta-feira</v>
      </c>
      <c r="C54" s="28">
        <f t="shared" si="0"/>
        <v>0</v>
      </c>
      <c r="D54" s="28">
        <v>0</v>
      </c>
      <c r="E54" s="29">
        <f t="shared" si="17"/>
        <v>0</v>
      </c>
      <c r="F54" s="60">
        <f>IF(OR(B54="Saturday", B54="Sábado", B54="Sunday", B54="Domingo", E54=0), 0,
IF(MONTH(A54)&lt;&gt;MONTH(A53), E54, E54+SUMIF(A$8:A53, "&gt;="&amp;DATE(YEAR(A54), MONTH(A54), 1), F$8:F53)))</f>
        <v>0</v>
      </c>
      <c r="G54" s="31">
        <v>124</v>
      </c>
      <c r="H54" s="55" t="s">
        <v>4</v>
      </c>
      <c r="I54" s="56">
        <f t="shared" si="1"/>
        <v>833</v>
      </c>
      <c r="J54" s="56">
        <f t="shared" si="3"/>
        <v>49980</v>
      </c>
      <c r="K54" s="55">
        <f t="shared" si="4"/>
        <v>103292</v>
      </c>
      <c r="L54" s="56">
        <v>0</v>
      </c>
      <c r="M54" s="55">
        <f t="shared" si="13"/>
        <v>0</v>
      </c>
      <c r="N54" s="55">
        <f t="shared" si="5"/>
        <v>0</v>
      </c>
      <c r="O54" s="57">
        <v>0.12</v>
      </c>
      <c r="P54" s="55">
        <f t="shared" si="6"/>
        <v>0</v>
      </c>
      <c r="Q54" s="55">
        <f t="shared" si="7"/>
        <v>0</v>
      </c>
      <c r="R54" s="31">
        <f t="shared" si="14"/>
        <v>0</v>
      </c>
      <c r="S54" s="30"/>
      <c r="T54" s="30"/>
      <c r="U54" s="30">
        <f t="shared" si="18"/>
        <v>0</v>
      </c>
      <c r="V54" s="30">
        <v>130</v>
      </c>
      <c r="W54" s="31">
        <f t="shared" si="8"/>
        <v>6</v>
      </c>
      <c r="X54" s="31">
        <f t="shared" si="15"/>
        <v>0</v>
      </c>
      <c r="Y54" s="30">
        <f t="shared" si="16"/>
        <v>0</v>
      </c>
      <c r="Z54" s="30">
        <f t="shared" si="20"/>
        <v>414934</v>
      </c>
      <c r="AA54" s="12">
        <f t="shared" si="10"/>
        <v>4</v>
      </c>
      <c r="AB54" s="13">
        <f t="shared" si="11"/>
        <v>3</v>
      </c>
    </row>
    <row r="55" spans="1:29" x14ac:dyDescent="0.3">
      <c r="A55" s="27">
        <f t="shared" si="12"/>
        <v>45703</v>
      </c>
      <c r="B55" s="28" t="str">
        <f t="shared" si="2"/>
        <v>sábado</v>
      </c>
      <c r="C55" s="28">
        <f t="shared" si="0"/>
        <v>0</v>
      </c>
      <c r="D55" s="28"/>
      <c r="E55" s="29">
        <f t="shared" si="17"/>
        <v>0</v>
      </c>
      <c r="F55" s="60">
        <f>IF(OR(B55="Saturday", B55="Sábado", B55="Sunday", B55="Domingo", E55=0), 0,
IF(MONTH(A55)&lt;&gt;MONTH(A54), E55, E55+SUMIF(A$8:A54, "&gt;="&amp;DATE(YEAR(A55), MONTH(A55), 1), F$8:F54)))</f>
        <v>0</v>
      </c>
      <c r="G55" s="31">
        <v>124</v>
      </c>
      <c r="H55" s="55" t="s">
        <v>4</v>
      </c>
      <c r="I55" s="56">
        <f t="shared" si="1"/>
        <v>833</v>
      </c>
      <c r="J55" s="56">
        <f t="shared" si="3"/>
        <v>49980</v>
      </c>
      <c r="K55" s="55">
        <f t="shared" si="4"/>
        <v>103292</v>
      </c>
      <c r="L55" s="56">
        <v>0</v>
      </c>
      <c r="M55" s="55">
        <f t="shared" si="13"/>
        <v>0</v>
      </c>
      <c r="N55" s="55">
        <f t="shared" si="5"/>
        <v>0</v>
      </c>
      <c r="O55" s="57">
        <v>0.12</v>
      </c>
      <c r="P55" s="55">
        <f t="shared" si="6"/>
        <v>0</v>
      </c>
      <c r="Q55" s="55">
        <f t="shared" si="7"/>
        <v>0</v>
      </c>
      <c r="R55" s="31">
        <f t="shared" si="14"/>
        <v>0</v>
      </c>
      <c r="S55" s="30"/>
      <c r="T55" s="30"/>
      <c r="U55" s="30">
        <f t="shared" si="18"/>
        <v>0</v>
      </c>
      <c r="V55" s="30">
        <v>130</v>
      </c>
      <c r="W55" s="31">
        <f t="shared" si="8"/>
        <v>6</v>
      </c>
      <c r="X55" s="31">
        <f t="shared" si="15"/>
        <v>0</v>
      </c>
      <c r="Y55" s="30">
        <f t="shared" si="16"/>
        <v>0</v>
      </c>
      <c r="Z55" s="30">
        <f t="shared" si="20"/>
        <v>414934</v>
      </c>
      <c r="AA55" s="12">
        <f t="shared" si="10"/>
        <v>0</v>
      </c>
      <c r="AB55" s="13">
        <f t="shared" si="11"/>
        <v>3</v>
      </c>
    </row>
    <row r="56" spans="1:29" x14ac:dyDescent="0.3">
      <c r="A56" s="27">
        <f t="shared" si="12"/>
        <v>45704</v>
      </c>
      <c r="B56" s="28" t="str">
        <f t="shared" si="2"/>
        <v>domingo</v>
      </c>
      <c r="C56" s="28">
        <f t="shared" si="0"/>
        <v>0</v>
      </c>
      <c r="D56" s="28"/>
      <c r="E56" s="29">
        <f t="shared" si="17"/>
        <v>0</v>
      </c>
      <c r="F56" s="60">
        <f>IF(OR(B56="Saturday", B56="Sábado", B56="Sunday", B56="Domingo", E56=0), 0,
IF(MONTH(A56)&lt;&gt;MONTH(A55), E56, E56+SUMIF(A$8:A55, "&gt;="&amp;DATE(YEAR(A56), MONTH(A56), 1), F$8:F55)))</f>
        <v>0</v>
      </c>
      <c r="G56" s="31">
        <v>124</v>
      </c>
      <c r="H56" s="55" t="s">
        <v>4</v>
      </c>
      <c r="I56" s="56">
        <f t="shared" si="1"/>
        <v>833</v>
      </c>
      <c r="J56" s="56">
        <f t="shared" si="3"/>
        <v>49980</v>
      </c>
      <c r="K56" s="55">
        <f t="shared" si="4"/>
        <v>103292</v>
      </c>
      <c r="L56" s="56">
        <v>0</v>
      </c>
      <c r="M56" s="55">
        <f t="shared" si="13"/>
        <v>0</v>
      </c>
      <c r="N56" s="55">
        <f t="shared" si="5"/>
        <v>0</v>
      </c>
      <c r="O56" s="57">
        <v>0.12</v>
      </c>
      <c r="P56" s="55">
        <f t="shared" si="6"/>
        <v>0</v>
      </c>
      <c r="Q56" s="55">
        <f t="shared" si="7"/>
        <v>0</v>
      </c>
      <c r="R56" s="31">
        <f t="shared" si="14"/>
        <v>0</v>
      </c>
      <c r="S56" s="30"/>
      <c r="T56" s="30"/>
      <c r="U56" s="30">
        <f t="shared" si="18"/>
        <v>0</v>
      </c>
      <c r="V56" s="30">
        <v>130</v>
      </c>
      <c r="W56" s="31">
        <f t="shared" si="8"/>
        <v>6</v>
      </c>
      <c r="X56" s="31">
        <f t="shared" si="15"/>
        <v>0</v>
      </c>
      <c r="Y56" s="30">
        <f t="shared" si="16"/>
        <v>0</v>
      </c>
      <c r="Z56" s="30">
        <f t="shared" si="20"/>
        <v>414934</v>
      </c>
      <c r="AA56" s="12">
        <f t="shared" si="10"/>
        <v>0</v>
      </c>
      <c r="AB56" s="13">
        <f t="shared" si="11"/>
        <v>3</v>
      </c>
    </row>
    <row r="57" spans="1:29" x14ac:dyDescent="0.3">
      <c r="A57" s="27">
        <f t="shared" si="12"/>
        <v>45705</v>
      </c>
      <c r="B57" s="28" t="str">
        <f t="shared" si="2"/>
        <v>segunda-feira</v>
      </c>
      <c r="C57" s="28">
        <f t="shared" si="0"/>
        <v>4</v>
      </c>
      <c r="D57" s="28"/>
      <c r="E57" s="29">
        <f t="shared" si="17"/>
        <v>3332</v>
      </c>
      <c r="F57" s="60">
        <f>IF(OR(B57="Saturday", B57="Sábado", B57="Sunday", B57="Domingo", E57=0), 0,
IF(MONTH(A57)&lt;&gt;MONTH(A56), E57, E57+SUMIF(A$8:A56, "&gt;="&amp;DATE(YEAR(A57), MONTH(A57), 1), F$8:F56)))</f>
        <v>80801</v>
      </c>
      <c r="G57" s="31">
        <v>124</v>
      </c>
      <c r="H57" s="55" t="s">
        <v>4</v>
      </c>
      <c r="I57" s="56">
        <f t="shared" si="1"/>
        <v>833</v>
      </c>
      <c r="J57" s="56">
        <f t="shared" si="3"/>
        <v>49980</v>
      </c>
      <c r="K57" s="55">
        <f t="shared" si="4"/>
        <v>103292</v>
      </c>
      <c r="L57" s="56">
        <v>0</v>
      </c>
      <c r="M57" s="55">
        <f t="shared" si="13"/>
        <v>0</v>
      </c>
      <c r="N57" s="55">
        <f t="shared" si="5"/>
        <v>0</v>
      </c>
      <c r="O57" s="57">
        <v>0.12</v>
      </c>
      <c r="P57" s="55">
        <f t="shared" si="6"/>
        <v>0</v>
      </c>
      <c r="Q57" s="55">
        <f t="shared" si="7"/>
        <v>0</v>
      </c>
      <c r="R57" s="31">
        <f t="shared" si="14"/>
        <v>413168</v>
      </c>
      <c r="S57" s="30"/>
      <c r="T57" s="30"/>
      <c r="U57" s="30">
        <f t="shared" si="18"/>
        <v>1766</v>
      </c>
      <c r="V57" s="30">
        <v>130</v>
      </c>
      <c r="W57" s="31">
        <f t="shared" si="8"/>
        <v>6</v>
      </c>
      <c r="X57" s="31">
        <f t="shared" si="15"/>
        <v>19992</v>
      </c>
      <c r="Y57" s="30">
        <f t="shared" si="16"/>
        <v>433160</v>
      </c>
      <c r="Z57" s="30">
        <f t="shared" si="20"/>
        <v>434926</v>
      </c>
      <c r="AA57" s="12">
        <f t="shared" si="10"/>
        <v>4</v>
      </c>
      <c r="AB57" s="13">
        <f t="shared" si="11"/>
        <v>-1</v>
      </c>
      <c r="AC57" s="4"/>
    </row>
    <row r="58" spans="1:29" x14ac:dyDescent="0.3">
      <c r="A58" s="27">
        <f t="shared" si="12"/>
        <v>45706</v>
      </c>
      <c r="B58" s="28" t="str">
        <f t="shared" si="2"/>
        <v>terça-feira</v>
      </c>
      <c r="C58" s="28">
        <f t="shared" si="0"/>
        <v>0</v>
      </c>
      <c r="D58" s="28">
        <v>0</v>
      </c>
      <c r="E58" s="29">
        <f t="shared" si="17"/>
        <v>0</v>
      </c>
      <c r="F58" s="60">
        <f>IF(OR(B58="Saturday", B58="Sábado", B58="Sunday", B58="Domingo", E58=0), 0,
IF(MONTH(A58)&lt;&gt;MONTH(A57), E58, E58+SUMIF(A$8:A57, "&gt;="&amp;DATE(YEAR(A58), MONTH(A58), 1), F$8:F57)))</f>
        <v>0</v>
      </c>
      <c r="G58" s="31">
        <v>124</v>
      </c>
      <c r="H58" s="55" t="s">
        <v>4</v>
      </c>
      <c r="I58" s="56">
        <f t="shared" si="1"/>
        <v>833</v>
      </c>
      <c r="J58" s="56">
        <f t="shared" si="3"/>
        <v>49980</v>
      </c>
      <c r="K58" s="55">
        <f t="shared" si="4"/>
        <v>103292</v>
      </c>
      <c r="L58" s="56">
        <v>0</v>
      </c>
      <c r="M58" s="55">
        <f t="shared" si="13"/>
        <v>0</v>
      </c>
      <c r="N58" s="55">
        <f t="shared" si="5"/>
        <v>0</v>
      </c>
      <c r="O58" s="57">
        <v>0.12</v>
      </c>
      <c r="P58" s="55">
        <f t="shared" si="6"/>
        <v>0</v>
      </c>
      <c r="Q58" s="55">
        <f t="shared" si="7"/>
        <v>0</v>
      </c>
      <c r="R58" s="31">
        <f t="shared" si="14"/>
        <v>0</v>
      </c>
      <c r="S58" s="30"/>
      <c r="T58" s="30"/>
      <c r="U58" s="30">
        <f t="shared" si="18"/>
        <v>0</v>
      </c>
      <c r="V58" s="30">
        <v>130</v>
      </c>
      <c r="W58" s="31">
        <f t="shared" si="8"/>
        <v>6</v>
      </c>
      <c r="X58" s="31">
        <f t="shared" si="15"/>
        <v>0</v>
      </c>
      <c r="Y58" s="30">
        <f t="shared" si="16"/>
        <v>0</v>
      </c>
      <c r="Z58" s="30">
        <f t="shared" si="20"/>
        <v>434926</v>
      </c>
      <c r="AA58" s="12">
        <f t="shared" si="10"/>
        <v>4</v>
      </c>
      <c r="AB58" s="13">
        <f t="shared" si="11"/>
        <v>3</v>
      </c>
    </row>
    <row r="59" spans="1:29" x14ac:dyDescent="0.3">
      <c r="A59" s="27">
        <f t="shared" si="12"/>
        <v>45707</v>
      </c>
      <c r="B59" s="28" t="str">
        <f t="shared" si="2"/>
        <v>quarta-feira</v>
      </c>
      <c r="C59" s="28">
        <f t="shared" si="0"/>
        <v>4</v>
      </c>
      <c r="D59" s="28"/>
      <c r="E59" s="29">
        <f t="shared" si="17"/>
        <v>3332</v>
      </c>
      <c r="F59" s="60">
        <f>IF(OR(B59="Saturday", B59="Sábado", B59="Sunday", B59="Domingo", E59=0), 0,
IF(MONTH(A59)&lt;&gt;MONTH(A58), E59, E59+SUMIF(A$8:A58, "&gt;="&amp;DATE(YEAR(A59), MONTH(A59), 1), F$8:F58)))</f>
        <v>161602</v>
      </c>
      <c r="G59" s="31">
        <v>124</v>
      </c>
      <c r="H59" s="55" t="s">
        <v>4</v>
      </c>
      <c r="I59" s="56">
        <f t="shared" si="1"/>
        <v>833</v>
      </c>
      <c r="J59" s="56">
        <f t="shared" si="3"/>
        <v>49980</v>
      </c>
      <c r="K59" s="55">
        <f t="shared" si="4"/>
        <v>103292</v>
      </c>
      <c r="L59" s="56">
        <v>0</v>
      </c>
      <c r="M59" s="55">
        <f t="shared" si="13"/>
        <v>0</v>
      </c>
      <c r="N59" s="55">
        <f t="shared" si="5"/>
        <v>0</v>
      </c>
      <c r="O59" s="57">
        <v>0.12</v>
      </c>
      <c r="P59" s="55">
        <f t="shared" si="6"/>
        <v>0</v>
      </c>
      <c r="Q59" s="55">
        <f t="shared" si="7"/>
        <v>0</v>
      </c>
      <c r="R59" s="31">
        <f t="shared" si="14"/>
        <v>413168</v>
      </c>
      <c r="S59" s="30"/>
      <c r="T59" s="30"/>
      <c r="U59" s="30">
        <f t="shared" si="18"/>
        <v>21758</v>
      </c>
      <c r="V59" s="30">
        <v>130</v>
      </c>
      <c r="W59" s="31">
        <f t="shared" si="8"/>
        <v>6</v>
      </c>
      <c r="X59" s="31">
        <f t="shared" si="15"/>
        <v>19992</v>
      </c>
      <c r="Y59" s="30">
        <f t="shared" si="16"/>
        <v>433160</v>
      </c>
      <c r="Z59" s="30">
        <f t="shared" si="20"/>
        <v>454918</v>
      </c>
      <c r="AA59" s="12">
        <f t="shared" si="10"/>
        <v>4</v>
      </c>
      <c r="AB59" s="13">
        <f t="shared" si="11"/>
        <v>0</v>
      </c>
    </row>
    <row r="60" spans="1:29" x14ac:dyDescent="0.3">
      <c r="A60" s="27">
        <f t="shared" si="12"/>
        <v>45708</v>
      </c>
      <c r="B60" s="28" t="str">
        <f t="shared" si="2"/>
        <v>quinta-feira</v>
      </c>
      <c r="C60" s="28">
        <f t="shared" si="0"/>
        <v>0</v>
      </c>
      <c r="D60" s="28">
        <v>0</v>
      </c>
      <c r="E60" s="29">
        <f t="shared" si="17"/>
        <v>0</v>
      </c>
      <c r="F60" s="60">
        <f>IF(OR(B60="Saturday", B60="Sábado", B60="Sunday", B60="Domingo", E60=0), 0,
IF(MONTH(A60)&lt;&gt;MONTH(A59), E60, E60+SUMIF(A$8:A59, "&gt;="&amp;DATE(YEAR(A60), MONTH(A60), 1), F$8:F59)))</f>
        <v>0</v>
      </c>
      <c r="G60" s="31">
        <v>124</v>
      </c>
      <c r="H60" s="55" t="s">
        <v>4</v>
      </c>
      <c r="I60" s="56">
        <f t="shared" si="1"/>
        <v>833</v>
      </c>
      <c r="J60" s="56">
        <f t="shared" si="3"/>
        <v>49980</v>
      </c>
      <c r="K60" s="55">
        <f t="shared" si="4"/>
        <v>103292</v>
      </c>
      <c r="L60" s="56">
        <v>0</v>
      </c>
      <c r="M60" s="55">
        <f t="shared" si="13"/>
        <v>0</v>
      </c>
      <c r="N60" s="55">
        <f t="shared" si="5"/>
        <v>0</v>
      </c>
      <c r="O60" s="57">
        <v>0.12</v>
      </c>
      <c r="P60" s="55">
        <f t="shared" si="6"/>
        <v>0</v>
      </c>
      <c r="Q60" s="55">
        <f t="shared" si="7"/>
        <v>0</v>
      </c>
      <c r="R60" s="31">
        <f t="shared" si="14"/>
        <v>0</v>
      </c>
      <c r="S60" s="30"/>
      <c r="T60" s="30"/>
      <c r="U60" s="30">
        <f t="shared" si="18"/>
        <v>0</v>
      </c>
      <c r="V60" s="30">
        <v>130</v>
      </c>
      <c r="W60" s="31">
        <f t="shared" si="8"/>
        <v>6</v>
      </c>
      <c r="X60" s="31">
        <f t="shared" si="15"/>
        <v>0</v>
      </c>
      <c r="Y60" s="30">
        <f t="shared" si="16"/>
        <v>0</v>
      </c>
      <c r="Z60" s="30">
        <f t="shared" si="20"/>
        <v>454918</v>
      </c>
      <c r="AA60" s="12">
        <f t="shared" si="10"/>
        <v>4</v>
      </c>
      <c r="AB60" s="13">
        <f t="shared" si="11"/>
        <v>4</v>
      </c>
    </row>
    <row r="61" spans="1:29" x14ac:dyDescent="0.3">
      <c r="A61" s="27">
        <f t="shared" si="12"/>
        <v>45709</v>
      </c>
      <c r="B61" s="28" t="str">
        <f t="shared" si="2"/>
        <v>sexta-feira</v>
      </c>
      <c r="C61" s="28">
        <f t="shared" si="0"/>
        <v>4</v>
      </c>
      <c r="D61" s="28"/>
      <c r="E61" s="29">
        <f t="shared" si="17"/>
        <v>3332</v>
      </c>
      <c r="F61" s="60">
        <f>IF(OR(B61="Saturday", B61="Sábado", B61="Sunday", B61="Domingo", E61=0), 0,
IF(MONTH(A61)&lt;&gt;MONTH(A60), E61, E61+SUMIF(A$8:A60, "&gt;="&amp;DATE(YEAR(A61), MONTH(A61), 1), F$8:F60)))</f>
        <v>323204</v>
      </c>
      <c r="G61" s="31">
        <v>124</v>
      </c>
      <c r="H61" s="55" t="s">
        <v>4</v>
      </c>
      <c r="I61" s="56">
        <f t="shared" si="1"/>
        <v>833</v>
      </c>
      <c r="J61" s="56">
        <f t="shared" si="3"/>
        <v>49980</v>
      </c>
      <c r="K61" s="55">
        <f t="shared" si="4"/>
        <v>103292</v>
      </c>
      <c r="L61" s="56">
        <v>0</v>
      </c>
      <c r="M61" s="55">
        <f t="shared" si="13"/>
        <v>0</v>
      </c>
      <c r="N61" s="55">
        <f t="shared" si="5"/>
        <v>0</v>
      </c>
      <c r="O61" s="57">
        <v>0.12</v>
      </c>
      <c r="P61" s="55">
        <f t="shared" si="6"/>
        <v>0</v>
      </c>
      <c r="Q61" s="55">
        <f t="shared" si="7"/>
        <v>0</v>
      </c>
      <c r="R61" s="31">
        <f t="shared" si="14"/>
        <v>413168</v>
      </c>
      <c r="S61" s="30"/>
      <c r="T61" s="30"/>
      <c r="U61" s="30">
        <f t="shared" si="18"/>
        <v>41750</v>
      </c>
      <c r="V61" s="30">
        <v>130</v>
      </c>
      <c r="W61" s="31">
        <f t="shared" si="8"/>
        <v>6</v>
      </c>
      <c r="X61" s="31">
        <f t="shared" si="15"/>
        <v>19992</v>
      </c>
      <c r="Y61" s="30">
        <f t="shared" si="16"/>
        <v>433160</v>
      </c>
      <c r="Z61" s="30">
        <f t="shared" si="20"/>
        <v>474910</v>
      </c>
      <c r="AA61" s="12">
        <f t="shared" si="10"/>
        <v>4</v>
      </c>
      <c r="AB61" s="13">
        <f t="shared" si="11"/>
        <v>0</v>
      </c>
    </row>
    <row r="62" spans="1:29" x14ac:dyDescent="0.3">
      <c r="A62" s="27">
        <f t="shared" si="12"/>
        <v>45710</v>
      </c>
      <c r="B62" s="28" t="str">
        <f t="shared" si="2"/>
        <v>sábado</v>
      </c>
      <c r="C62" s="28">
        <f t="shared" si="0"/>
        <v>0</v>
      </c>
      <c r="D62" s="28"/>
      <c r="E62" s="29">
        <f t="shared" si="17"/>
        <v>0</v>
      </c>
      <c r="F62" s="60">
        <f>IF(OR(B62="Saturday", B62="Sábado", B62="Sunday", B62="Domingo", E62=0), 0,
IF(MONTH(A62)&lt;&gt;MONTH(A61), E62, E62+SUMIF(A$8:A61, "&gt;="&amp;DATE(YEAR(A62), MONTH(A62), 1), F$8:F61)))</f>
        <v>0</v>
      </c>
      <c r="G62" s="31">
        <v>124</v>
      </c>
      <c r="H62" s="55" t="s">
        <v>4</v>
      </c>
      <c r="I62" s="56">
        <f t="shared" si="1"/>
        <v>833</v>
      </c>
      <c r="J62" s="56">
        <f t="shared" si="3"/>
        <v>49980</v>
      </c>
      <c r="K62" s="55">
        <f t="shared" si="4"/>
        <v>103292</v>
      </c>
      <c r="L62" s="56">
        <v>0</v>
      </c>
      <c r="M62" s="55">
        <f t="shared" si="13"/>
        <v>0</v>
      </c>
      <c r="N62" s="55">
        <f t="shared" si="5"/>
        <v>0</v>
      </c>
      <c r="O62" s="57">
        <v>0.12</v>
      </c>
      <c r="P62" s="55">
        <f t="shared" si="6"/>
        <v>0</v>
      </c>
      <c r="Q62" s="55">
        <f t="shared" si="7"/>
        <v>0</v>
      </c>
      <c r="R62" s="31">
        <f t="shared" si="14"/>
        <v>0</v>
      </c>
      <c r="S62" s="30"/>
      <c r="T62" s="30"/>
      <c r="U62" s="30">
        <f t="shared" si="18"/>
        <v>0</v>
      </c>
      <c r="V62" s="30">
        <v>130</v>
      </c>
      <c r="W62" s="31">
        <f t="shared" si="8"/>
        <v>6</v>
      </c>
      <c r="X62" s="31">
        <f t="shared" si="15"/>
        <v>0</v>
      </c>
      <c r="Y62" s="30">
        <f t="shared" si="16"/>
        <v>0</v>
      </c>
      <c r="Z62" s="30">
        <f t="shared" si="20"/>
        <v>474910</v>
      </c>
      <c r="AA62" s="12">
        <f t="shared" si="10"/>
        <v>0</v>
      </c>
      <c r="AB62" s="13">
        <f t="shared" si="11"/>
        <v>4</v>
      </c>
    </row>
    <row r="63" spans="1:29" x14ac:dyDescent="0.3">
      <c r="A63" s="27">
        <f t="shared" si="12"/>
        <v>45711</v>
      </c>
      <c r="B63" s="28" t="str">
        <f t="shared" si="2"/>
        <v>domingo</v>
      </c>
      <c r="C63" s="28">
        <f t="shared" si="0"/>
        <v>0</v>
      </c>
      <c r="D63" s="28"/>
      <c r="E63" s="29">
        <f t="shared" si="17"/>
        <v>0</v>
      </c>
      <c r="F63" s="60">
        <f>IF(OR(B63="Saturday", B63="Sábado", B63="Sunday", B63="Domingo", E63=0), 0,
IF(MONTH(A63)&lt;&gt;MONTH(A62), E63, E63+SUMIF(A$8:A62, "&gt;="&amp;DATE(YEAR(A63), MONTH(A63), 1), F$8:F62)))</f>
        <v>0</v>
      </c>
      <c r="G63" s="31">
        <v>124</v>
      </c>
      <c r="H63" s="55" t="s">
        <v>4</v>
      </c>
      <c r="I63" s="56">
        <f t="shared" si="1"/>
        <v>833</v>
      </c>
      <c r="J63" s="56">
        <f t="shared" si="3"/>
        <v>49980</v>
      </c>
      <c r="K63" s="55">
        <f t="shared" si="4"/>
        <v>103292</v>
      </c>
      <c r="L63" s="56">
        <v>0</v>
      </c>
      <c r="M63" s="55">
        <f t="shared" si="13"/>
        <v>0</v>
      </c>
      <c r="N63" s="55">
        <f t="shared" si="5"/>
        <v>0</v>
      </c>
      <c r="O63" s="57">
        <v>0.12</v>
      </c>
      <c r="P63" s="55">
        <f t="shared" si="6"/>
        <v>0</v>
      </c>
      <c r="Q63" s="55">
        <f t="shared" si="7"/>
        <v>0</v>
      </c>
      <c r="R63" s="31">
        <f t="shared" si="14"/>
        <v>0</v>
      </c>
      <c r="S63" s="30"/>
      <c r="T63" s="30"/>
      <c r="U63" s="30">
        <f t="shared" si="18"/>
        <v>0</v>
      </c>
      <c r="V63" s="30">
        <v>130</v>
      </c>
      <c r="W63" s="31">
        <f t="shared" si="8"/>
        <v>6</v>
      </c>
      <c r="X63" s="31">
        <f t="shared" si="15"/>
        <v>0</v>
      </c>
      <c r="Y63" s="30">
        <f t="shared" si="16"/>
        <v>0</v>
      </c>
      <c r="Z63" s="30">
        <f t="shared" si="20"/>
        <v>474910</v>
      </c>
      <c r="AA63" s="12">
        <f t="shared" si="10"/>
        <v>0</v>
      </c>
      <c r="AB63" s="13">
        <f t="shared" si="11"/>
        <v>4</v>
      </c>
    </row>
    <row r="64" spans="1:29" x14ac:dyDescent="0.3">
      <c r="A64" s="27">
        <f t="shared" si="12"/>
        <v>45712</v>
      </c>
      <c r="B64" s="28" t="str">
        <f t="shared" si="2"/>
        <v>segunda-feira</v>
      </c>
      <c r="C64" s="28">
        <f t="shared" si="0"/>
        <v>0</v>
      </c>
      <c r="D64" s="28">
        <v>0</v>
      </c>
      <c r="E64" s="29">
        <f t="shared" si="17"/>
        <v>0</v>
      </c>
      <c r="F64" s="60">
        <f>IF(OR(B64="Saturday", B64="Sábado", B64="Sunday", B64="Domingo", E64=0), 0,
IF(MONTH(A64)&lt;&gt;MONTH(A63), E64, E64+SUMIF(A$8:A63, "&gt;="&amp;DATE(YEAR(A64), MONTH(A64), 1), F$8:F63)))</f>
        <v>0</v>
      </c>
      <c r="G64" s="31">
        <v>124</v>
      </c>
      <c r="H64" s="55" t="s">
        <v>4</v>
      </c>
      <c r="I64" s="56">
        <f t="shared" si="1"/>
        <v>833</v>
      </c>
      <c r="J64" s="56">
        <f t="shared" si="3"/>
        <v>49980</v>
      </c>
      <c r="K64" s="55">
        <f t="shared" si="4"/>
        <v>103292</v>
      </c>
      <c r="L64" s="56">
        <v>0</v>
      </c>
      <c r="M64" s="55">
        <f t="shared" si="13"/>
        <v>0</v>
      </c>
      <c r="N64" s="55">
        <f t="shared" si="5"/>
        <v>0</v>
      </c>
      <c r="O64" s="57">
        <v>0.12</v>
      </c>
      <c r="P64" s="55">
        <f t="shared" si="6"/>
        <v>0</v>
      </c>
      <c r="Q64" s="55">
        <f t="shared" si="7"/>
        <v>0</v>
      </c>
      <c r="R64" s="31">
        <f t="shared" si="14"/>
        <v>0</v>
      </c>
      <c r="S64" s="30"/>
      <c r="T64" s="30"/>
      <c r="U64" s="30">
        <f t="shared" si="18"/>
        <v>0</v>
      </c>
      <c r="V64" s="30">
        <v>130</v>
      </c>
      <c r="W64" s="31">
        <f t="shared" si="8"/>
        <v>6</v>
      </c>
      <c r="X64" s="31">
        <f t="shared" si="15"/>
        <v>0</v>
      </c>
      <c r="Y64" s="30">
        <f t="shared" si="16"/>
        <v>0</v>
      </c>
      <c r="Z64" s="30">
        <f t="shared" si="20"/>
        <v>474910</v>
      </c>
      <c r="AA64" s="12">
        <f t="shared" si="10"/>
        <v>4</v>
      </c>
      <c r="AB64" s="13">
        <f t="shared" si="11"/>
        <v>4</v>
      </c>
    </row>
    <row r="65" spans="1:29" x14ac:dyDescent="0.3">
      <c r="A65" s="27">
        <f t="shared" si="12"/>
        <v>45713</v>
      </c>
      <c r="B65" s="28" t="str">
        <f t="shared" si="2"/>
        <v>terça-feira</v>
      </c>
      <c r="C65" s="28">
        <f t="shared" si="0"/>
        <v>4</v>
      </c>
      <c r="D65" s="28"/>
      <c r="E65" s="29">
        <f t="shared" si="17"/>
        <v>3332</v>
      </c>
      <c r="F65" s="60">
        <f>IF(OR(B65="Saturday", B65="Sábado", B65="Sunday", B65="Domingo", E65=0), 0,
IF(MONTH(A65)&lt;&gt;MONTH(A64), E65, E65+SUMIF(A$8:A64, "&gt;="&amp;DATE(YEAR(A65), MONTH(A65), 1), F$8:F64)))</f>
        <v>646408</v>
      </c>
      <c r="G65" s="31">
        <v>124</v>
      </c>
      <c r="H65" s="55" t="s">
        <v>4</v>
      </c>
      <c r="I65" s="56">
        <f t="shared" si="1"/>
        <v>833</v>
      </c>
      <c r="J65" s="56">
        <f t="shared" si="3"/>
        <v>49980</v>
      </c>
      <c r="K65" s="55">
        <f t="shared" si="4"/>
        <v>103292</v>
      </c>
      <c r="L65" s="56">
        <v>0</v>
      </c>
      <c r="M65" s="55">
        <f t="shared" si="13"/>
        <v>0</v>
      </c>
      <c r="N65" s="55">
        <f t="shared" si="5"/>
        <v>0</v>
      </c>
      <c r="O65" s="57">
        <v>0.12</v>
      </c>
      <c r="P65" s="55">
        <f t="shared" si="6"/>
        <v>0</v>
      </c>
      <c r="Q65" s="55">
        <f t="shared" si="7"/>
        <v>0</v>
      </c>
      <c r="R65" s="31">
        <f t="shared" si="14"/>
        <v>413168</v>
      </c>
      <c r="S65" s="30"/>
      <c r="T65" s="30"/>
      <c r="U65" s="30">
        <f t="shared" si="18"/>
        <v>61742</v>
      </c>
      <c r="V65" s="30">
        <v>130</v>
      </c>
      <c r="W65" s="31">
        <f t="shared" si="8"/>
        <v>6</v>
      </c>
      <c r="X65" s="31">
        <f t="shared" si="15"/>
        <v>19992</v>
      </c>
      <c r="Y65" s="30">
        <f t="shared" si="16"/>
        <v>433160</v>
      </c>
      <c r="Z65" s="30">
        <f t="shared" si="20"/>
        <v>494902</v>
      </c>
      <c r="AA65" s="12">
        <f t="shared" si="10"/>
        <v>4</v>
      </c>
      <c r="AB65" s="13">
        <f t="shared" si="11"/>
        <v>0</v>
      </c>
    </row>
    <row r="66" spans="1:29" x14ac:dyDescent="0.3">
      <c r="A66" s="27">
        <f t="shared" si="12"/>
        <v>45714</v>
      </c>
      <c r="B66" s="28" t="str">
        <f t="shared" si="2"/>
        <v>quarta-feira</v>
      </c>
      <c r="C66" s="28">
        <f t="shared" si="0"/>
        <v>0</v>
      </c>
      <c r="D66" s="28">
        <v>0</v>
      </c>
      <c r="E66" s="29">
        <f t="shared" si="17"/>
        <v>0</v>
      </c>
      <c r="F66" s="60">
        <f>IF(OR(B66="Saturday", B66="Sábado", B66="Sunday", B66="Domingo", E66=0), 0,
IF(MONTH(A66)&lt;&gt;MONTH(A65), E66, E66+SUMIF(A$8:A65, "&gt;="&amp;DATE(YEAR(A66), MONTH(A66), 1), F$8:F65)))</f>
        <v>0</v>
      </c>
      <c r="G66" s="31">
        <v>124</v>
      </c>
      <c r="H66" s="55" t="s">
        <v>4</v>
      </c>
      <c r="I66" s="56">
        <f t="shared" si="1"/>
        <v>833</v>
      </c>
      <c r="J66" s="56">
        <f t="shared" si="3"/>
        <v>49980</v>
      </c>
      <c r="K66" s="55">
        <f t="shared" si="4"/>
        <v>103292</v>
      </c>
      <c r="L66" s="56">
        <v>0</v>
      </c>
      <c r="M66" s="55">
        <f t="shared" si="13"/>
        <v>0</v>
      </c>
      <c r="N66" s="55">
        <f t="shared" si="5"/>
        <v>0</v>
      </c>
      <c r="O66" s="57">
        <v>0.12</v>
      </c>
      <c r="P66" s="55">
        <f t="shared" si="6"/>
        <v>0</v>
      </c>
      <c r="Q66" s="55">
        <f t="shared" si="7"/>
        <v>0</v>
      </c>
      <c r="R66" s="31">
        <f t="shared" si="14"/>
        <v>0</v>
      </c>
      <c r="S66" s="30"/>
      <c r="T66" s="30"/>
      <c r="U66" s="30">
        <f t="shared" si="18"/>
        <v>0</v>
      </c>
      <c r="V66" s="30">
        <v>130</v>
      </c>
      <c r="W66" s="31">
        <f t="shared" si="8"/>
        <v>6</v>
      </c>
      <c r="X66" s="31">
        <f t="shared" si="15"/>
        <v>0</v>
      </c>
      <c r="Y66" s="30">
        <f t="shared" si="16"/>
        <v>0</v>
      </c>
      <c r="Z66" s="30">
        <f t="shared" si="20"/>
        <v>494902</v>
      </c>
      <c r="AA66" s="12">
        <f t="shared" si="10"/>
        <v>4</v>
      </c>
      <c r="AB66" s="13">
        <f t="shared" si="11"/>
        <v>4</v>
      </c>
    </row>
    <row r="67" spans="1:29" x14ac:dyDescent="0.3">
      <c r="A67" s="27">
        <f t="shared" si="12"/>
        <v>45715</v>
      </c>
      <c r="B67" s="28" t="str">
        <f t="shared" si="2"/>
        <v>quinta-feira</v>
      </c>
      <c r="C67" s="28">
        <f t="shared" si="0"/>
        <v>4</v>
      </c>
      <c r="D67" s="28"/>
      <c r="E67" s="29">
        <f t="shared" si="17"/>
        <v>3332</v>
      </c>
      <c r="F67" s="60">
        <f>IF(OR(B67="Saturday", B67="Sábado", B67="Sunday", B67="Domingo", E67=0), 0,
IF(MONTH(A67)&lt;&gt;MONTH(A66), E67, E67+SUMIF(A$8:A66, "&gt;="&amp;DATE(YEAR(A67), MONTH(A67), 1), F$8:F66)))</f>
        <v>1292816</v>
      </c>
      <c r="G67" s="31">
        <v>124</v>
      </c>
      <c r="H67" s="55" t="s">
        <v>4</v>
      </c>
      <c r="I67" s="56">
        <f t="shared" si="1"/>
        <v>833</v>
      </c>
      <c r="J67" s="56">
        <f t="shared" si="3"/>
        <v>49980</v>
      </c>
      <c r="K67" s="55">
        <f t="shared" si="4"/>
        <v>103292</v>
      </c>
      <c r="L67" s="56">
        <v>0</v>
      </c>
      <c r="M67" s="55">
        <f t="shared" si="13"/>
        <v>0</v>
      </c>
      <c r="N67" s="55">
        <f t="shared" si="5"/>
        <v>0</v>
      </c>
      <c r="O67" s="57">
        <v>0.12</v>
      </c>
      <c r="P67" s="55">
        <f t="shared" si="6"/>
        <v>0</v>
      </c>
      <c r="Q67" s="55">
        <f t="shared" si="7"/>
        <v>0</v>
      </c>
      <c r="R67" s="31">
        <f t="shared" si="14"/>
        <v>413168</v>
      </c>
      <c r="S67" s="30"/>
      <c r="T67" s="30"/>
      <c r="U67" s="30">
        <f t="shared" si="18"/>
        <v>81734</v>
      </c>
      <c r="V67" s="30">
        <v>130</v>
      </c>
      <c r="W67" s="31">
        <f t="shared" si="8"/>
        <v>6</v>
      </c>
      <c r="X67" s="31">
        <f t="shared" si="15"/>
        <v>19992</v>
      </c>
      <c r="Y67" s="30">
        <f t="shared" si="16"/>
        <v>433160</v>
      </c>
      <c r="Z67" s="30">
        <f t="shared" si="20"/>
        <v>514894</v>
      </c>
      <c r="AA67" s="12">
        <f t="shared" si="10"/>
        <v>4</v>
      </c>
      <c r="AB67" s="13">
        <f t="shared" si="11"/>
        <v>0</v>
      </c>
    </row>
    <row r="68" spans="1:29" x14ac:dyDescent="0.3">
      <c r="A68" s="27">
        <f t="shared" si="12"/>
        <v>45716</v>
      </c>
      <c r="B68" s="28" t="str">
        <f t="shared" si="2"/>
        <v>sexta-feira</v>
      </c>
      <c r="C68" s="28">
        <f t="shared" si="0"/>
        <v>0</v>
      </c>
      <c r="D68" s="28">
        <v>0</v>
      </c>
      <c r="E68" s="29">
        <f t="shared" si="17"/>
        <v>0</v>
      </c>
      <c r="F68" s="60">
        <f>IF(OR(B68="Saturday", B68="Sábado", B68="Sunday", B68="Domingo", E68=0), 0,
IF(MONTH(A68)&lt;&gt;MONTH(A67), E68, E68+SUMIF(A$8:A67, "&gt;="&amp;DATE(YEAR(A68), MONTH(A68), 1), F$8:F67)))</f>
        <v>0</v>
      </c>
      <c r="G68" s="31">
        <v>124</v>
      </c>
      <c r="H68" s="55" t="s">
        <v>4</v>
      </c>
      <c r="I68" s="56">
        <f t="shared" si="1"/>
        <v>833</v>
      </c>
      <c r="J68" s="56">
        <f t="shared" si="3"/>
        <v>49980</v>
      </c>
      <c r="K68" s="55">
        <f t="shared" si="4"/>
        <v>103292</v>
      </c>
      <c r="L68" s="56">
        <v>0</v>
      </c>
      <c r="M68" s="55">
        <f t="shared" si="13"/>
        <v>0</v>
      </c>
      <c r="N68" s="55">
        <f t="shared" si="5"/>
        <v>0</v>
      </c>
      <c r="O68" s="57">
        <v>0.12</v>
      </c>
      <c r="P68" s="55">
        <f t="shared" si="6"/>
        <v>0</v>
      </c>
      <c r="Q68" s="55">
        <f t="shared" si="7"/>
        <v>0</v>
      </c>
      <c r="R68" s="31">
        <f t="shared" si="14"/>
        <v>0</v>
      </c>
      <c r="S68" s="30"/>
      <c r="T68" s="30"/>
      <c r="U68" s="30">
        <f t="shared" si="18"/>
        <v>0</v>
      </c>
      <c r="V68" s="30">
        <v>130</v>
      </c>
      <c r="W68" s="31">
        <f t="shared" si="8"/>
        <v>6</v>
      </c>
      <c r="X68" s="31">
        <f t="shared" si="15"/>
        <v>0</v>
      </c>
      <c r="Y68" s="30">
        <f t="shared" si="16"/>
        <v>0</v>
      </c>
      <c r="Z68" s="30">
        <f t="shared" si="20"/>
        <v>514894</v>
      </c>
      <c r="AA68" s="12">
        <f t="shared" si="10"/>
        <v>4</v>
      </c>
      <c r="AB68" s="13">
        <f t="shared" si="11"/>
        <v>4</v>
      </c>
    </row>
    <row r="69" spans="1:29" x14ac:dyDescent="0.3">
      <c r="A69" s="14">
        <f t="shared" si="12"/>
        <v>45717</v>
      </c>
      <c r="B69" s="15" t="str">
        <f t="shared" si="2"/>
        <v>sábado</v>
      </c>
      <c r="C69" s="28">
        <f t="shared" si="0"/>
        <v>0</v>
      </c>
      <c r="D69" s="15"/>
      <c r="E69" s="16">
        <f t="shared" si="17"/>
        <v>0</v>
      </c>
      <c r="F69" s="60">
        <f>IF(OR(B69="Saturday", B69="Sábado", B69="Sunday", B69="Domingo", E69=0), 0,
IF(MONTH(A69)&lt;&gt;MONTH(A68), E69, E69+SUMIF(A$8:A68, "&gt;="&amp;DATE(YEAR(A69), MONTH(A69), 1), F$8:F68)))</f>
        <v>0</v>
      </c>
      <c r="G69" s="11">
        <v>124</v>
      </c>
      <c r="H69" s="40" t="s">
        <v>4</v>
      </c>
      <c r="I69" s="39">
        <f t="shared" si="1"/>
        <v>833</v>
      </c>
      <c r="J69" s="39">
        <f t="shared" si="3"/>
        <v>49980</v>
      </c>
      <c r="K69" s="40">
        <f t="shared" si="4"/>
        <v>103292</v>
      </c>
      <c r="L69" s="39">
        <v>0</v>
      </c>
      <c r="M69" s="40">
        <f t="shared" si="13"/>
        <v>0</v>
      </c>
      <c r="N69" s="40">
        <f t="shared" si="5"/>
        <v>0</v>
      </c>
      <c r="O69" s="41">
        <v>0.12</v>
      </c>
      <c r="P69" s="40">
        <f t="shared" si="6"/>
        <v>0</v>
      </c>
      <c r="Q69" s="40">
        <f t="shared" si="7"/>
        <v>0</v>
      </c>
      <c r="R69" s="11">
        <f t="shared" si="14"/>
        <v>0</v>
      </c>
      <c r="S69" s="17"/>
      <c r="T69" s="17"/>
      <c r="U69" s="17">
        <f t="shared" si="18"/>
        <v>0</v>
      </c>
      <c r="V69" s="17">
        <v>130</v>
      </c>
      <c r="W69" s="11">
        <f t="shared" si="8"/>
        <v>6</v>
      </c>
      <c r="X69" s="11">
        <f t="shared" si="15"/>
        <v>0</v>
      </c>
      <c r="Y69" s="17">
        <f t="shared" si="16"/>
        <v>0</v>
      </c>
      <c r="Z69" s="17">
        <f t="shared" ref="Z69:Z132" si="21">IF(A69="",0,Z68+Y69-R69-T69)</f>
        <v>514894</v>
      </c>
      <c r="AA69" s="12">
        <f t="shared" si="10"/>
        <v>0</v>
      </c>
      <c r="AB69" s="13">
        <f t="shared" si="11"/>
        <v>4</v>
      </c>
    </row>
    <row r="70" spans="1:29" x14ac:dyDescent="0.3">
      <c r="A70" s="14">
        <f t="shared" si="12"/>
        <v>45718</v>
      </c>
      <c r="B70" s="15" t="str">
        <f t="shared" si="2"/>
        <v>domingo</v>
      </c>
      <c r="C70" s="28">
        <f t="shared" si="0"/>
        <v>0</v>
      </c>
      <c r="D70" s="15"/>
      <c r="E70" s="16">
        <f t="shared" si="17"/>
        <v>0</v>
      </c>
      <c r="F70" s="60">
        <f>IF(OR(B70="Saturday", B70="Sábado", B70="Sunday", B70="Domingo", E70=0), 0,
IF(MONTH(A70)&lt;&gt;MONTH(A69), E70, E70+SUMIF(A$8:A69, "&gt;="&amp;DATE(YEAR(A70), MONTH(A70), 1), F$8:F69)))</f>
        <v>0</v>
      </c>
      <c r="G70" s="11">
        <v>124</v>
      </c>
      <c r="H70" s="40" t="s">
        <v>4</v>
      </c>
      <c r="I70" s="39">
        <f t="shared" si="1"/>
        <v>833</v>
      </c>
      <c r="J70" s="39">
        <f t="shared" si="3"/>
        <v>49980</v>
      </c>
      <c r="K70" s="40">
        <f t="shared" si="4"/>
        <v>103292</v>
      </c>
      <c r="L70" s="39">
        <v>0</v>
      </c>
      <c r="M70" s="40">
        <f t="shared" si="13"/>
        <v>0</v>
      </c>
      <c r="N70" s="40">
        <f t="shared" si="5"/>
        <v>0</v>
      </c>
      <c r="O70" s="41">
        <v>0.12</v>
      </c>
      <c r="P70" s="40">
        <f t="shared" si="6"/>
        <v>0</v>
      </c>
      <c r="Q70" s="40">
        <f t="shared" si="7"/>
        <v>0</v>
      </c>
      <c r="R70" s="11">
        <f t="shared" si="14"/>
        <v>0</v>
      </c>
      <c r="S70" s="17"/>
      <c r="T70" s="17"/>
      <c r="U70" s="17">
        <f t="shared" si="18"/>
        <v>0</v>
      </c>
      <c r="V70" s="17">
        <v>130</v>
      </c>
      <c r="W70" s="11">
        <f t="shared" si="8"/>
        <v>6</v>
      </c>
      <c r="X70" s="11">
        <f t="shared" si="15"/>
        <v>0</v>
      </c>
      <c r="Y70" s="17">
        <f t="shared" si="16"/>
        <v>0</v>
      </c>
      <c r="Z70" s="17">
        <f t="shared" si="21"/>
        <v>514894</v>
      </c>
      <c r="AA70" s="12">
        <f t="shared" si="10"/>
        <v>0</v>
      </c>
      <c r="AB70" s="13">
        <f t="shared" si="11"/>
        <v>4</v>
      </c>
    </row>
    <row r="71" spans="1:29" x14ac:dyDescent="0.3">
      <c r="A71" s="14">
        <f t="shared" si="12"/>
        <v>45719</v>
      </c>
      <c r="B71" s="15" t="str">
        <f t="shared" si="2"/>
        <v>segunda-feira</v>
      </c>
      <c r="C71" s="28">
        <f t="shared" si="0"/>
        <v>4</v>
      </c>
      <c r="D71" s="15"/>
      <c r="E71" s="16">
        <f t="shared" si="17"/>
        <v>3332</v>
      </c>
      <c r="F71" s="60">
        <f>IF(OR(B71="Saturday", B71="Sábado", B71="Sunday", B71="Domingo", E71=0), 0,
IF(MONTH(A71)&lt;&gt;MONTH(A70), E71, E71+SUMIF(A$8:A70, "&gt;="&amp;DATE(YEAR(A71), MONTH(A71), 1), F$8:F70)))</f>
        <v>3332</v>
      </c>
      <c r="G71" s="11">
        <v>124</v>
      </c>
      <c r="H71" s="40" t="s">
        <v>4</v>
      </c>
      <c r="I71" s="39">
        <f t="shared" si="1"/>
        <v>833</v>
      </c>
      <c r="J71" s="39">
        <f t="shared" si="3"/>
        <v>49980</v>
      </c>
      <c r="K71" s="40">
        <f t="shared" si="4"/>
        <v>103292</v>
      </c>
      <c r="L71" s="39">
        <v>0</v>
      </c>
      <c r="M71" s="40">
        <f t="shared" si="13"/>
        <v>0</v>
      </c>
      <c r="N71" s="40">
        <f t="shared" si="5"/>
        <v>0</v>
      </c>
      <c r="O71" s="41">
        <v>0.12</v>
      </c>
      <c r="P71" s="40">
        <f t="shared" si="6"/>
        <v>0</v>
      </c>
      <c r="Q71" s="40">
        <f t="shared" si="7"/>
        <v>0</v>
      </c>
      <c r="R71" s="11">
        <f t="shared" si="14"/>
        <v>413168</v>
      </c>
      <c r="S71" s="17"/>
      <c r="T71" s="17"/>
      <c r="U71" s="17">
        <f t="shared" si="18"/>
        <v>101726</v>
      </c>
      <c r="V71" s="17">
        <v>130</v>
      </c>
      <c r="W71" s="11">
        <f t="shared" si="8"/>
        <v>6</v>
      </c>
      <c r="X71" s="11">
        <f t="shared" si="15"/>
        <v>19992</v>
      </c>
      <c r="Y71" s="17">
        <f t="shared" si="16"/>
        <v>433160</v>
      </c>
      <c r="Z71" s="17">
        <f t="shared" si="21"/>
        <v>534886</v>
      </c>
      <c r="AA71" s="12">
        <f t="shared" si="10"/>
        <v>5</v>
      </c>
      <c r="AB71" s="13">
        <f t="shared" si="11"/>
        <v>0</v>
      </c>
    </row>
    <row r="72" spans="1:29" x14ac:dyDescent="0.3">
      <c r="A72" s="14">
        <f t="shared" si="12"/>
        <v>45720</v>
      </c>
      <c r="B72" s="15" t="str">
        <f t="shared" si="2"/>
        <v>terça-feira</v>
      </c>
      <c r="C72" s="28">
        <f t="shared" ref="C72:C135" si="22">IF(OR(D72&lt;&gt;"",OR(B72="Saturday",B72="Sábado",B72="Sunday",B72="Domingo")),0,IF(OR(B72="segunda-feira",B72="Monday"),AA69,AA71))</f>
        <v>5</v>
      </c>
      <c r="D72" s="15"/>
      <c r="E72" s="16">
        <f t="shared" si="17"/>
        <v>4165</v>
      </c>
      <c r="F72" s="60">
        <f>IF(OR(B72="Saturday", B72="Sábado", B72="Sunday", B72="Domingo", E72=0), 0,
IF(MONTH(A72)&lt;&gt;MONTH(A71), E72, E72+SUMIF(A$8:A71, "&gt;="&amp;DATE(YEAR(A72), MONTH(A72), 1), F$8:F71)))</f>
        <v>7497</v>
      </c>
      <c r="G72" s="11">
        <v>124</v>
      </c>
      <c r="H72" s="40" t="s">
        <v>4</v>
      </c>
      <c r="I72" s="39">
        <f t="shared" ref="I72:I135" si="23">IFERROR(VLOOKUP(H72,Volume_caminhao,2,0),0)</f>
        <v>833</v>
      </c>
      <c r="J72" s="39">
        <f t="shared" si="3"/>
        <v>49980</v>
      </c>
      <c r="K72" s="40">
        <f t="shared" si="4"/>
        <v>103292</v>
      </c>
      <c r="L72" s="39">
        <v>0</v>
      </c>
      <c r="M72" s="40">
        <f t="shared" si="13"/>
        <v>0</v>
      </c>
      <c r="N72" s="40">
        <f t="shared" si="5"/>
        <v>0</v>
      </c>
      <c r="O72" s="41">
        <v>0.12</v>
      </c>
      <c r="P72" s="40">
        <f t="shared" si="6"/>
        <v>0</v>
      </c>
      <c r="Q72" s="40">
        <f t="shared" si="7"/>
        <v>0</v>
      </c>
      <c r="R72" s="11">
        <f t="shared" si="14"/>
        <v>516460</v>
      </c>
      <c r="S72" s="17"/>
      <c r="T72" s="17"/>
      <c r="U72" s="17">
        <f t="shared" si="18"/>
        <v>18426</v>
      </c>
      <c r="V72" s="17">
        <v>130</v>
      </c>
      <c r="W72" s="11">
        <f t="shared" si="8"/>
        <v>6</v>
      </c>
      <c r="X72" s="11">
        <f t="shared" si="15"/>
        <v>24990</v>
      </c>
      <c r="Y72" s="17">
        <f t="shared" si="16"/>
        <v>541450</v>
      </c>
      <c r="Z72" s="17">
        <f t="shared" si="21"/>
        <v>559876</v>
      </c>
      <c r="AA72" s="12">
        <f t="shared" si="10"/>
        <v>5</v>
      </c>
      <c r="AB72" s="13">
        <f t="shared" si="11"/>
        <v>-1</v>
      </c>
    </row>
    <row r="73" spans="1:29" x14ac:dyDescent="0.3">
      <c r="A73" s="14">
        <f t="shared" si="12"/>
        <v>45721</v>
      </c>
      <c r="B73" s="15" t="str">
        <f t="shared" ref="B73:B136" si="24">IF(A73="","",TEXT(A73,"dddd"))</f>
        <v>quarta-feira</v>
      </c>
      <c r="C73" s="28">
        <f t="shared" si="22"/>
        <v>5</v>
      </c>
      <c r="D73" s="15"/>
      <c r="E73" s="16">
        <f t="shared" si="17"/>
        <v>4165</v>
      </c>
      <c r="F73" s="60">
        <f>IF(OR(B73="Saturday", B73="Sábado", B73="Sunday", B73="Domingo", E73=0), 0,
IF(MONTH(A73)&lt;&gt;MONTH(A72), E73, E73+SUMIF(A$8:A72, "&gt;="&amp;DATE(YEAR(A73), MONTH(A73), 1), F$8:F72)))</f>
        <v>14994</v>
      </c>
      <c r="G73" s="11">
        <v>124</v>
      </c>
      <c r="H73" s="40" t="s">
        <v>4</v>
      </c>
      <c r="I73" s="39">
        <f t="shared" si="23"/>
        <v>833</v>
      </c>
      <c r="J73" s="39">
        <f t="shared" ref="J73:J136" si="25">I73*60</f>
        <v>49980</v>
      </c>
      <c r="K73" s="40">
        <f t="shared" ref="K73:K136" si="26">I73*G73</f>
        <v>103292</v>
      </c>
      <c r="L73" s="39">
        <v>0</v>
      </c>
      <c r="M73" s="40">
        <f t="shared" si="13"/>
        <v>0</v>
      </c>
      <c r="N73" s="40">
        <f t="shared" ref="N73:N136" si="27">IF(L73=0,0,(I73*G73)*0.002)</f>
        <v>0</v>
      </c>
      <c r="O73" s="41">
        <v>0.12</v>
      </c>
      <c r="P73" s="40">
        <f t="shared" ref="P73:P136" si="28">O73*M73</f>
        <v>0</v>
      </c>
      <c r="Q73" s="40">
        <f t="shared" ref="Q73:Q136" si="29">IF(E73=0,0,SUM(P73,M73:N73))</f>
        <v>0</v>
      </c>
      <c r="R73" s="11">
        <f t="shared" si="14"/>
        <v>516460</v>
      </c>
      <c r="S73" s="17"/>
      <c r="T73" s="17"/>
      <c r="U73" s="17">
        <f t="shared" si="18"/>
        <v>43416</v>
      </c>
      <c r="V73" s="17">
        <v>130</v>
      </c>
      <c r="W73" s="11">
        <f t="shared" ref="W73:W136" si="30">V73-G73</f>
        <v>6</v>
      </c>
      <c r="X73" s="11">
        <f t="shared" si="15"/>
        <v>24990</v>
      </c>
      <c r="Y73" s="17">
        <f t="shared" si="16"/>
        <v>541450</v>
      </c>
      <c r="Z73" s="17">
        <f t="shared" si="21"/>
        <v>584866</v>
      </c>
      <c r="AA73" s="12">
        <f t="shared" ref="AA73:AA136" si="31">IFERROR(IF(OR(B73="Saturday",B73="Sábado",B73="Sunday",B73="Domingo"),0,MIN(INT(Z73/K73),$B$4)),0)</f>
        <v>5</v>
      </c>
      <c r="AB73" s="13">
        <f t="shared" ref="AB73:AB136" si="32">IF(Z73 &gt; (I73 * 135), MIN(50 - C73,INT(Z73 / (I73 * 135))), 0)-C73</f>
        <v>0</v>
      </c>
    </row>
    <row r="74" spans="1:29" x14ac:dyDescent="0.3">
      <c r="A74" s="14">
        <f t="shared" ref="A74:A137" si="33">A73+1</f>
        <v>45722</v>
      </c>
      <c r="B74" s="15" t="str">
        <f t="shared" si="24"/>
        <v>quinta-feira</v>
      </c>
      <c r="C74" s="28">
        <f t="shared" si="22"/>
        <v>5</v>
      </c>
      <c r="D74" s="15"/>
      <c r="E74" s="16">
        <f t="shared" si="17"/>
        <v>4165</v>
      </c>
      <c r="F74" s="60">
        <f>IF(OR(B74="Saturday", B74="Sábado", B74="Sunday", B74="Domingo", E74=0), 0,
IF(MONTH(A74)&lt;&gt;MONTH(A73), E74, E74+SUMIF(A$8:A73, "&gt;="&amp;DATE(YEAR(A74), MONTH(A74), 1), F$8:F73)))</f>
        <v>29988</v>
      </c>
      <c r="G74" s="11">
        <v>124</v>
      </c>
      <c r="H74" s="40" t="s">
        <v>4</v>
      </c>
      <c r="I74" s="39">
        <f t="shared" si="23"/>
        <v>833</v>
      </c>
      <c r="J74" s="39">
        <f t="shared" si="25"/>
        <v>49980</v>
      </c>
      <c r="K74" s="40">
        <f t="shared" si="26"/>
        <v>103292</v>
      </c>
      <c r="L74" s="39">
        <v>0</v>
      </c>
      <c r="M74" s="40">
        <f t="shared" ref="M74:M137" si="34">J74/1000*L74*0.18</f>
        <v>0</v>
      </c>
      <c r="N74" s="40">
        <f t="shared" si="27"/>
        <v>0</v>
      </c>
      <c r="O74" s="41">
        <v>0.12</v>
      </c>
      <c r="P74" s="40">
        <f t="shared" si="28"/>
        <v>0</v>
      </c>
      <c r="Q74" s="40">
        <f t="shared" si="29"/>
        <v>0</v>
      </c>
      <c r="R74" s="11">
        <f t="shared" ref="R74:R137" si="35">E74*G74+Q74</f>
        <v>516460</v>
      </c>
      <c r="S74" s="17"/>
      <c r="T74" s="17"/>
      <c r="U74" s="17">
        <f t="shared" si="18"/>
        <v>68406</v>
      </c>
      <c r="V74" s="17">
        <v>130</v>
      </c>
      <c r="W74" s="11">
        <f t="shared" si="30"/>
        <v>6</v>
      </c>
      <c r="X74" s="11">
        <f t="shared" ref="X74:X137" si="36">E74*$W$8</f>
        <v>24990</v>
      </c>
      <c r="Y74" s="17">
        <f t="shared" ref="Y74:Y137" si="37">E74*$V$9</f>
        <v>541450</v>
      </c>
      <c r="Z74" s="17">
        <f t="shared" si="21"/>
        <v>609856</v>
      </c>
      <c r="AA74" s="12">
        <f t="shared" si="31"/>
        <v>5</v>
      </c>
      <c r="AB74" s="13">
        <f t="shared" si="32"/>
        <v>0</v>
      </c>
    </row>
    <row r="75" spans="1:29" x14ac:dyDescent="0.3">
      <c r="A75" s="14">
        <f t="shared" si="33"/>
        <v>45723</v>
      </c>
      <c r="B75" s="15" t="str">
        <f t="shared" si="24"/>
        <v>sexta-feira</v>
      </c>
      <c r="C75" s="28">
        <f t="shared" si="22"/>
        <v>5</v>
      </c>
      <c r="D75" s="15"/>
      <c r="E75" s="16">
        <f t="shared" ref="E75:E138" si="38">IFERROR(IF(D75&gt;0,D75*I75,C75*I75),0)</f>
        <v>4165</v>
      </c>
      <c r="F75" s="60">
        <f>IF(OR(B75="Saturday", B75="Sábado", B75="Sunday", B75="Domingo", E75=0), 0,
IF(MONTH(A75)&lt;&gt;MONTH(A74), E75, E75+SUMIF(A$8:A74, "&gt;="&amp;DATE(YEAR(A75), MONTH(A75), 1), F$8:F74)))</f>
        <v>59976</v>
      </c>
      <c r="G75" s="11">
        <v>124</v>
      </c>
      <c r="H75" s="40" t="s">
        <v>4</v>
      </c>
      <c r="I75" s="39">
        <f t="shared" si="23"/>
        <v>833</v>
      </c>
      <c r="J75" s="39">
        <f t="shared" si="25"/>
        <v>49980</v>
      </c>
      <c r="K75" s="40">
        <f t="shared" si="26"/>
        <v>103292</v>
      </c>
      <c r="L75" s="39">
        <v>0</v>
      </c>
      <c r="M75" s="40">
        <f t="shared" si="34"/>
        <v>0</v>
      </c>
      <c r="N75" s="40">
        <f t="shared" si="27"/>
        <v>0</v>
      </c>
      <c r="O75" s="41">
        <v>0.12</v>
      </c>
      <c r="P75" s="40">
        <f t="shared" si="28"/>
        <v>0</v>
      </c>
      <c r="Q75" s="40">
        <f t="shared" si="29"/>
        <v>0</v>
      </c>
      <c r="R75" s="11">
        <f t="shared" si="35"/>
        <v>516460</v>
      </c>
      <c r="S75" s="17"/>
      <c r="T75" s="17"/>
      <c r="U75" s="17">
        <f t="shared" ref="U75:U138" si="39">IF(E75=0,0,Z74-R75)</f>
        <v>93396</v>
      </c>
      <c r="V75" s="17">
        <v>130</v>
      </c>
      <c r="W75" s="11">
        <f t="shared" si="30"/>
        <v>6</v>
      </c>
      <c r="X75" s="11">
        <f t="shared" si="36"/>
        <v>24990</v>
      </c>
      <c r="Y75" s="17">
        <f t="shared" si="37"/>
        <v>541450</v>
      </c>
      <c r="Z75" s="17">
        <f t="shared" si="21"/>
        <v>634846</v>
      </c>
      <c r="AA75" s="12">
        <f t="shared" si="31"/>
        <v>6</v>
      </c>
      <c r="AB75" s="13">
        <f t="shared" si="32"/>
        <v>0</v>
      </c>
    </row>
    <row r="76" spans="1:29" x14ac:dyDescent="0.3">
      <c r="A76" s="14">
        <f t="shared" si="33"/>
        <v>45724</v>
      </c>
      <c r="B76" s="15" t="str">
        <f t="shared" si="24"/>
        <v>sábado</v>
      </c>
      <c r="C76" s="28">
        <f t="shared" si="22"/>
        <v>0</v>
      </c>
      <c r="D76" s="15"/>
      <c r="E76" s="16">
        <f t="shared" si="38"/>
        <v>0</v>
      </c>
      <c r="F76" s="60">
        <f>IF(OR(B76="Saturday", B76="Sábado", B76="Sunday", B76="Domingo", E76=0), 0,
IF(MONTH(A76)&lt;&gt;MONTH(A75), E76, E76+SUMIF(A$8:A75, "&gt;="&amp;DATE(YEAR(A76), MONTH(A76), 1), F$8:F75)))</f>
        <v>0</v>
      </c>
      <c r="G76" s="11">
        <v>124</v>
      </c>
      <c r="H76" s="40" t="s">
        <v>4</v>
      </c>
      <c r="I76" s="39">
        <f t="shared" si="23"/>
        <v>833</v>
      </c>
      <c r="J76" s="39">
        <f t="shared" si="25"/>
        <v>49980</v>
      </c>
      <c r="K76" s="40">
        <f t="shared" si="26"/>
        <v>103292</v>
      </c>
      <c r="L76" s="39">
        <v>0</v>
      </c>
      <c r="M76" s="40">
        <f t="shared" si="34"/>
        <v>0</v>
      </c>
      <c r="N76" s="40">
        <f t="shared" si="27"/>
        <v>0</v>
      </c>
      <c r="O76" s="41">
        <v>0.12</v>
      </c>
      <c r="P76" s="40">
        <f t="shared" si="28"/>
        <v>0</v>
      </c>
      <c r="Q76" s="40">
        <f t="shared" si="29"/>
        <v>0</v>
      </c>
      <c r="R76" s="11">
        <f t="shared" si="35"/>
        <v>0</v>
      </c>
      <c r="S76" s="17"/>
      <c r="T76" s="17"/>
      <c r="U76" s="17">
        <f t="shared" si="39"/>
        <v>0</v>
      </c>
      <c r="V76" s="17">
        <v>130</v>
      </c>
      <c r="W76" s="11">
        <f t="shared" si="30"/>
        <v>6</v>
      </c>
      <c r="X76" s="11">
        <f t="shared" si="36"/>
        <v>0</v>
      </c>
      <c r="Y76" s="17">
        <f t="shared" si="37"/>
        <v>0</v>
      </c>
      <c r="Z76" s="17">
        <f t="shared" si="21"/>
        <v>634846</v>
      </c>
      <c r="AA76" s="12">
        <f t="shared" si="31"/>
        <v>0</v>
      </c>
      <c r="AB76" s="13">
        <f t="shared" si="32"/>
        <v>5</v>
      </c>
    </row>
    <row r="77" spans="1:29" x14ac:dyDescent="0.3">
      <c r="A77" s="14">
        <f t="shared" si="33"/>
        <v>45725</v>
      </c>
      <c r="B77" s="15" t="str">
        <f t="shared" si="24"/>
        <v>domingo</v>
      </c>
      <c r="C77" s="28">
        <f t="shared" si="22"/>
        <v>0</v>
      </c>
      <c r="D77" s="15"/>
      <c r="E77" s="16">
        <f t="shared" si="38"/>
        <v>0</v>
      </c>
      <c r="F77" s="60">
        <f>IF(OR(B77="Saturday", B77="Sábado", B77="Sunday", B77="Domingo", E77=0), 0,
IF(MONTH(A77)&lt;&gt;MONTH(A76), E77, E77+SUMIF(A$8:A76, "&gt;="&amp;DATE(YEAR(A77), MONTH(A77), 1), F$8:F76)))</f>
        <v>0</v>
      </c>
      <c r="G77" s="11">
        <v>124</v>
      </c>
      <c r="H77" s="40" t="s">
        <v>4</v>
      </c>
      <c r="I77" s="39">
        <f t="shared" si="23"/>
        <v>833</v>
      </c>
      <c r="J77" s="39">
        <f t="shared" si="25"/>
        <v>49980</v>
      </c>
      <c r="K77" s="40">
        <f t="shared" si="26"/>
        <v>103292</v>
      </c>
      <c r="L77" s="39">
        <v>0</v>
      </c>
      <c r="M77" s="40">
        <f t="shared" si="34"/>
        <v>0</v>
      </c>
      <c r="N77" s="40">
        <f t="shared" si="27"/>
        <v>0</v>
      </c>
      <c r="O77" s="41">
        <v>0.12</v>
      </c>
      <c r="P77" s="40">
        <f t="shared" si="28"/>
        <v>0</v>
      </c>
      <c r="Q77" s="40">
        <f t="shared" si="29"/>
        <v>0</v>
      </c>
      <c r="R77" s="11">
        <f t="shared" si="35"/>
        <v>0</v>
      </c>
      <c r="S77" s="17"/>
      <c r="T77" s="17"/>
      <c r="U77" s="17">
        <f t="shared" si="39"/>
        <v>0</v>
      </c>
      <c r="V77" s="17">
        <v>130</v>
      </c>
      <c r="W77" s="11">
        <f t="shared" si="30"/>
        <v>6</v>
      </c>
      <c r="X77" s="11">
        <f t="shared" si="36"/>
        <v>0</v>
      </c>
      <c r="Y77" s="17">
        <f t="shared" si="37"/>
        <v>0</v>
      </c>
      <c r="Z77" s="17">
        <f t="shared" si="21"/>
        <v>634846</v>
      </c>
      <c r="AA77" s="12">
        <f t="shared" si="31"/>
        <v>0</v>
      </c>
      <c r="AB77" s="13">
        <f t="shared" si="32"/>
        <v>5</v>
      </c>
    </row>
    <row r="78" spans="1:29" s="21" customFormat="1" x14ac:dyDescent="0.3">
      <c r="A78" s="18">
        <f t="shared" si="33"/>
        <v>45726</v>
      </c>
      <c r="B78" s="19" t="str">
        <f t="shared" si="24"/>
        <v>segunda-feira</v>
      </c>
      <c r="C78" s="28">
        <f t="shared" si="22"/>
        <v>6</v>
      </c>
      <c r="D78" s="19"/>
      <c r="E78" s="16">
        <f t="shared" si="38"/>
        <v>4998</v>
      </c>
      <c r="F78" s="60">
        <f>IF(OR(B78="Saturday", B78="Sábado", B78="Sunday", B78="Domingo", E78=0), 0,
IF(MONTH(A78)&lt;&gt;MONTH(A77), E78, E78+SUMIF(A$8:A77, "&gt;="&amp;DATE(YEAR(A78), MONTH(A78), 1), F$8:F77)))</f>
        <v>120785</v>
      </c>
      <c r="G78" s="11">
        <v>124</v>
      </c>
      <c r="H78" s="40" t="s">
        <v>4</v>
      </c>
      <c r="I78" s="39">
        <f t="shared" si="23"/>
        <v>833</v>
      </c>
      <c r="J78" s="39">
        <f t="shared" si="25"/>
        <v>49980</v>
      </c>
      <c r="K78" s="40">
        <f t="shared" si="26"/>
        <v>103292</v>
      </c>
      <c r="L78" s="39">
        <v>0</v>
      </c>
      <c r="M78" s="40">
        <f t="shared" si="34"/>
        <v>0</v>
      </c>
      <c r="N78" s="40">
        <f t="shared" si="27"/>
        <v>0</v>
      </c>
      <c r="O78" s="41">
        <v>0.12</v>
      </c>
      <c r="P78" s="40">
        <f t="shared" si="28"/>
        <v>0</v>
      </c>
      <c r="Q78" s="40">
        <f t="shared" si="29"/>
        <v>0</v>
      </c>
      <c r="R78" s="11">
        <f t="shared" si="35"/>
        <v>619752</v>
      </c>
      <c r="S78" s="20"/>
      <c r="T78" s="20">
        <f>T50</f>
        <v>0</v>
      </c>
      <c r="U78" s="17">
        <f t="shared" si="39"/>
        <v>15094</v>
      </c>
      <c r="V78" s="17">
        <v>130</v>
      </c>
      <c r="W78" s="11">
        <f t="shared" si="30"/>
        <v>6</v>
      </c>
      <c r="X78" s="11">
        <f t="shared" si="36"/>
        <v>29988</v>
      </c>
      <c r="Y78" s="17">
        <f t="shared" si="37"/>
        <v>649740</v>
      </c>
      <c r="Z78" s="20">
        <f t="shared" si="21"/>
        <v>664834</v>
      </c>
      <c r="AA78" s="12">
        <f t="shared" si="31"/>
        <v>6</v>
      </c>
      <c r="AB78" s="13">
        <f t="shared" si="32"/>
        <v>-1</v>
      </c>
      <c r="AC78"/>
    </row>
    <row r="79" spans="1:29" x14ac:dyDescent="0.3">
      <c r="A79" s="14">
        <f t="shared" si="33"/>
        <v>45727</v>
      </c>
      <c r="B79" s="15" t="str">
        <f t="shared" si="24"/>
        <v>terça-feira</v>
      </c>
      <c r="C79" s="28">
        <f t="shared" si="22"/>
        <v>6</v>
      </c>
      <c r="D79" s="15"/>
      <c r="E79" s="16">
        <f t="shared" si="38"/>
        <v>4998</v>
      </c>
      <c r="F79" s="60">
        <f>IF(OR(B79="Saturday", B79="Sábado", B79="Sunday", B79="Domingo", E79=0), 0,
IF(MONTH(A79)&lt;&gt;MONTH(A78), E79, E79+SUMIF(A$8:A78, "&gt;="&amp;DATE(YEAR(A79), MONTH(A79), 1), F$8:F78)))</f>
        <v>241570</v>
      </c>
      <c r="G79" s="11">
        <v>124</v>
      </c>
      <c r="H79" s="40" t="s">
        <v>4</v>
      </c>
      <c r="I79" s="39">
        <f t="shared" si="23"/>
        <v>833</v>
      </c>
      <c r="J79" s="39">
        <f t="shared" si="25"/>
        <v>49980</v>
      </c>
      <c r="K79" s="40">
        <f t="shared" si="26"/>
        <v>103292</v>
      </c>
      <c r="L79" s="39">
        <v>0</v>
      </c>
      <c r="M79" s="40">
        <f t="shared" si="34"/>
        <v>0</v>
      </c>
      <c r="N79" s="40">
        <f t="shared" si="27"/>
        <v>0</v>
      </c>
      <c r="O79" s="41">
        <v>0.12</v>
      </c>
      <c r="P79" s="40">
        <f t="shared" si="28"/>
        <v>0</v>
      </c>
      <c r="Q79" s="40">
        <f t="shared" si="29"/>
        <v>0</v>
      </c>
      <c r="R79" s="11">
        <f t="shared" si="35"/>
        <v>619752</v>
      </c>
      <c r="S79" s="17"/>
      <c r="T79" s="17"/>
      <c r="U79" s="17">
        <f t="shared" si="39"/>
        <v>45082</v>
      </c>
      <c r="V79" s="17">
        <v>130</v>
      </c>
      <c r="W79" s="11">
        <f t="shared" si="30"/>
        <v>6</v>
      </c>
      <c r="X79" s="11">
        <f t="shared" si="36"/>
        <v>29988</v>
      </c>
      <c r="Y79" s="17">
        <f t="shared" si="37"/>
        <v>649740</v>
      </c>
      <c r="Z79" s="17">
        <f t="shared" si="21"/>
        <v>694822</v>
      </c>
      <c r="AA79" s="12">
        <f t="shared" si="31"/>
        <v>6</v>
      </c>
      <c r="AB79" s="13">
        <f t="shared" si="32"/>
        <v>0</v>
      </c>
    </row>
    <row r="80" spans="1:29" x14ac:dyDescent="0.3">
      <c r="A80" s="14">
        <f t="shared" si="33"/>
        <v>45728</v>
      </c>
      <c r="B80" s="15" t="str">
        <f t="shared" si="24"/>
        <v>quarta-feira</v>
      </c>
      <c r="C80" s="28">
        <f t="shared" si="22"/>
        <v>6</v>
      </c>
      <c r="D80" s="15"/>
      <c r="E80" s="16">
        <f t="shared" si="38"/>
        <v>4998</v>
      </c>
      <c r="F80" s="60">
        <f>IF(OR(B80="Saturday", B80="Sábado", B80="Sunday", B80="Domingo", E80=0), 0,
IF(MONTH(A80)&lt;&gt;MONTH(A79), E80, E80+SUMIF(A$8:A79, "&gt;="&amp;DATE(YEAR(A80), MONTH(A80), 1), F$8:F79)))</f>
        <v>483140</v>
      </c>
      <c r="G80" s="11">
        <v>124</v>
      </c>
      <c r="H80" s="40" t="s">
        <v>4</v>
      </c>
      <c r="I80" s="39">
        <f t="shared" si="23"/>
        <v>833</v>
      </c>
      <c r="J80" s="39">
        <f t="shared" si="25"/>
        <v>49980</v>
      </c>
      <c r="K80" s="40">
        <f t="shared" si="26"/>
        <v>103292</v>
      </c>
      <c r="L80" s="39">
        <v>0</v>
      </c>
      <c r="M80" s="40">
        <f t="shared" si="34"/>
        <v>0</v>
      </c>
      <c r="N80" s="40">
        <f t="shared" si="27"/>
        <v>0</v>
      </c>
      <c r="O80" s="41">
        <v>0.12</v>
      </c>
      <c r="P80" s="40">
        <f t="shared" si="28"/>
        <v>0</v>
      </c>
      <c r="Q80" s="40">
        <f t="shared" si="29"/>
        <v>0</v>
      </c>
      <c r="R80" s="11">
        <f t="shared" si="35"/>
        <v>619752</v>
      </c>
      <c r="S80" s="17"/>
      <c r="T80" s="17"/>
      <c r="U80" s="17">
        <f t="shared" si="39"/>
        <v>75070</v>
      </c>
      <c r="V80" s="17">
        <v>130</v>
      </c>
      <c r="W80" s="11">
        <f t="shared" si="30"/>
        <v>6</v>
      </c>
      <c r="X80" s="11">
        <f t="shared" si="36"/>
        <v>29988</v>
      </c>
      <c r="Y80" s="17">
        <f t="shared" si="37"/>
        <v>649740</v>
      </c>
      <c r="Z80" s="17">
        <f t="shared" si="21"/>
        <v>724810</v>
      </c>
      <c r="AA80" s="12">
        <f t="shared" si="31"/>
        <v>7</v>
      </c>
      <c r="AB80" s="13">
        <f t="shared" si="32"/>
        <v>0</v>
      </c>
    </row>
    <row r="81" spans="1:28" x14ac:dyDescent="0.3">
      <c r="A81" s="14">
        <f t="shared" si="33"/>
        <v>45729</v>
      </c>
      <c r="B81" s="15" t="str">
        <f t="shared" si="24"/>
        <v>quinta-feira</v>
      </c>
      <c r="C81" s="28">
        <f t="shared" si="22"/>
        <v>7</v>
      </c>
      <c r="D81" s="15"/>
      <c r="E81" s="16">
        <f t="shared" si="38"/>
        <v>5831</v>
      </c>
      <c r="F81" s="60">
        <f>IF(OR(B81="Saturday", B81="Sábado", B81="Sunday", B81="Domingo", E81=0), 0,
IF(MONTH(A81)&lt;&gt;MONTH(A80), E81, E81+SUMIF(A$8:A80, "&gt;="&amp;DATE(YEAR(A81), MONTH(A81), 1), F$8:F80)))</f>
        <v>967113</v>
      </c>
      <c r="G81" s="11">
        <v>124</v>
      </c>
      <c r="H81" s="40" t="s">
        <v>4</v>
      </c>
      <c r="I81" s="39">
        <f t="shared" si="23"/>
        <v>833</v>
      </c>
      <c r="J81" s="39">
        <f t="shared" si="25"/>
        <v>49980</v>
      </c>
      <c r="K81" s="40">
        <f t="shared" si="26"/>
        <v>103292</v>
      </c>
      <c r="L81" s="39">
        <v>0</v>
      </c>
      <c r="M81" s="40">
        <f t="shared" si="34"/>
        <v>0</v>
      </c>
      <c r="N81" s="40">
        <f t="shared" si="27"/>
        <v>0</v>
      </c>
      <c r="O81" s="41">
        <v>0.12</v>
      </c>
      <c r="P81" s="40">
        <f t="shared" si="28"/>
        <v>0</v>
      </c>
      <c r="Q81" s="40">
        <f t="shared" si="29"/>
        <v>0</v>
      </c>
      <c r="R81" s="11">
        <f t="shared" si="35"/>
        <v>723044</v>
      </c>
      <c r="S81" s="17"/>
      <c r="T81" s="17"/>
      <c r="U81" s="17">
        <f t="shared" si="39"/>
        <v>1766</v>
      </c>
      <c r="V81" s="17">
        <v>130</v>
      </c>
      <c r="W81" s="11">
        <f t="shared" si="30"/>
        <v>6</v>
      </c>
      <c r="X81" s="11">
        <f t="shared" si="36"/>
        <v>34986</v>
      </c>
      <c r="Y81" s="17">
        <f t="shared" si="37"/>
        <v>758030</v>
      </c>
      <c r="Z81" s="17">
        <f t="shared" si="21"/>
        <v>759796</v>
      </c>
      <c r="AA81" s="12">
        <f t="shared" si="31"/>
        <v>7</v>
      </c>
      <c r="AB81" s="13">
        <f t="shared" si="32"/>
        <v>-1</v>
      </c>
    </row>
    <row r="82" spans="1:28" x14ac:dyDescent="0.3">
      <c r="A82" s="14">
        <f t="shared" si="33"/>
        <v>45730</v>
      </c>
      <c r="B82" s="15" t="str">
        <f t="shared" si="24"/>
        <v>sexta-feira</v>
      </c>
      <c r="C82" s="28">
        <f t="shared" si="22"/>
        <v>7</v>
      </c>
      <c r="D82" s="15"/>
      <c r="E82" s="16">
        <f t="shared" si="38"/>
        <v>5831</v>
      </c>
      <c r="F82" s="60">
        <f>IF(OR(B82="Saturday", B82="Sábado", B82="Sunday", B82="Domingo", E82=0), 0,
IF(MONTH(A82)&lt;&gt;MONTH(A81), E82, E82+SUMIF(A$8:A81, "&gt;="&amp;DATE(YEAR(A82), MONTH(A82), 1), F$8:F81)))</f>
        <v>1934226</v>
      </c>
      <c r="G82" s="11">
        <v>124</v>
      </c>
      <c r="H82" s="40" t="s">
        <v>4</v>
      </c>
      <c r="I82" s="39">
        <f t="shared" si="23"/>
        <v>833</v>
      </c>
      <c r="J82" s="39">
        <f t="shared" si="25"/>
        <v>49980</v>
      </c>
      <c r="K82" s="40">
        <f t="shared" si="26"/>
        <v>103292</v>
      </c>
      <c r="L82" s="39">
        <v>0</v>
      </c>
      <c r="M82" s="40">
        <f t="shared" si="34"/>
        <v>0</v>
      </c>
      <c r="N82" s="40">
        <f t="shared" si="27"/>
        <v>0</v>
      </c>
      <c r="O82" s="41">
        <v>0.12</v>
      </c>
      <c r="P82" s="40">
        <f t="shared" si="28"/>
        <v>0</v>
      </c>
      <c r="Q82" s="40">
        <f t="shared" si="29"/>
        <v>0</v>
      </c>
      <c r="R82" s="11">
        <f t="shared" si="35"/>
        <v>723044</v>
      </c>
      <c r="S82" s="17"/>
      <c r="T82" s="17"/>
      <c r="U82" s="17">
        <f t="shared" si="39"/>
        <v>36752</v>
      </c>
      <c r="V82" s="17">
        <v>130</v>
      </c>
      <c r="W82" s="11">
        <f t="shared" si="30"/>
        <v>6</v>
      </c>
      <c r="X82" s="11">
        <f t="shared" si="36"/>
        <v>34986</v>
      </c>
      <c r="Y82" s="17">
        <f t="shared" si="37"/>
        <v>758030</v>
      </c>
      <c r="Z82" s="17">
        <f t="shared" si="21"/>
        <v>794782</v>
      </c>
      <c r="AA82" s="12">
        <f t="shared" si="31"/>
        <v>7</v>
      </c>
      <c r="AB82" s="13">
        <f t="shared" si="32"/>
        <v>0</v>
      </c>
    </row>
    <row r="83" spans="1:28" x14ac:dyDescent="0.3">
      <c r="A83" s="14">
        <f t="shared" si="33"/>
        <v>45731</v>
      </c>
      <c r="B83" s="15" t="str">
        <f t="shared" si="24"/>
        <v>sábado</v>
      </c>
      <c r="C83" s="28">
        <f t="shared" si="22"/>
        <v>0</v>
      </c>
      <c r="D83" s="15"/>
      <c r="E83" s="16">
        <f t="shared" si="38"/>
        <v>0</v>
      </c>
      <c r="F83" s="60">
        <f>IF(OR(B83="Saturday", B83="Sábado", B83="Sunday", B83="Domingo", E83=0), 0,
IF(MONTH(A83)&lt;&gt;MONTH(A82), E83, E83+SUMIF(A$8:A82, "&gt;="&amp;DATE(YEAR(A83), MONTH(A83), 1), F$8:F82)))</f>
        <v>0</v>
      </c>
      <c r="G83" s="11">
        <v>124</v>
      </c>
      <c r="H83" s="40" t="s">
        <v>4</v>
      </c>
      <c r="I83" s="39">
        <f t="shared" si="23"/>
        <v>833</v>
      </c>
      <c r="J83" s="39">
        <f t="shared" si="25"/>
        <v>49980</v>
      </c>
      <c r="K83" s="40">
        <f t="shared" si="26"/>
        <v>103292</v>
      </c>
      <c r="L83" s="39">
        <v>0</v>
      </c>
      <c r="M83" s="40">
        <f t="shared" si="34"/>
        <v>0</v>
      </c>
      <c r="N83" s="40">
        <f t="shared" si="27"/>
        <v>0</v>
      </c>
      <c r="O83" s="41">
        <v>0.12</v>
      </c>
      <c r="P83" s="40">
        <f t="shared" si="28"/>
        <v>0</v>
      </c>
      <c r="Q83" s="40">
        <f t="shared" si="29"/>
        <v>0</v>
      </c>
      <c r="R83" s="11">
        <f t="shared" si="35"/>
        <v>0</v>
      </c>
      <c r="S83" s="17"/>
      <c r="T83" s="17"/>
      <c r="U83" s="17">
        <f t="shared" si="39"/>
        <v>0</v>
      </c>
      <c r="V83" s="17">
        <v>130</v>
      </c>
      <c r="W83" s="11">
        <f t="shared" si="30"/>
        <v>6</v>
      </c>
      <c r="X83" s="11">
        <f t="shared" si="36"/>
        <v>0</v>
      </c>
      <c r="Y83" s="17">
        <f t="shared" si="37"/>
        <v>0</v>
      </c>
      <c r="Z83" s="17">
        <f t="shared" si="21"/>
        <v>794782</v>
      </c>
      <c r="AA83" s="12">
        <f t="shared" si="31"/>
        <v>0</v>
      </c>
      <c r="AB83" s="13">
        <f t="shared" si="32"/>
        <v>7</v>
      </c>
    </row>
    <row r="84" spans="1:28" x14ac:dyDescent="0.3">
      <c r="A84" s="14">
        <f t="shared" si="33"/>
        <v>45732</v>
      </c>
      <c r="B84" s="15" t="str">
        <f t="shared" si="24"/>
        <v>domingo</v>
      </c>
      <c r="C84" s="28">
        <f t="shared" si="22"/>
        <v>0</v>
      </c>
      <c r="D84" s="15"/>
      <c r="E84" s="16">
        <f t="shared" si="38"/>
        <v>0</v>
      </c>
      <c r="F84" s="60">
        <f>IF(OR(B84="Saturday", B84="Sábado", B84="Sunday", B84="Domingo", E84=0), 0,
IF(MONTH(A84)&lt;&gt;MONTH(A83), E84, E84+SUMIF(A$8:A83, "&gt;="&amp;DATE(YEAR(A84), MONTH(A84), 1), F$8:F83)))</f>
        <v>0</v>
      </c>
      <c r="G84" s="11">
        <v>124</v>
      </c>
      <c r="H84" s="40" t="s">
        <v>4</v>
      </c>
      <c r="I84" s="39">
        <f t="shared" si="23"/>
        <v>833</v>
      </c>
      <c r="J84" s="39">
        <f t="shared" si="25"/>
        <v>49980</v>
      </c>
      <c r="K84" s="40">
        <f t="shared" si="26"/>
        <v>103292</v>
      </c>
      <c r="L84" s="39">
        <v>0</v>
      </c>
      <c r="M84" s="40">
        <f t="shared" si="34"/>
        <v>0</v>
      </c>
      <c r="N84" s="40">
        <f t="shared" si="27"/>
        <v>0</v>
      </c>
      <c r="O84" s="41">
        <v>0.12</v>
      </c>
      <c r="P84" s="40">
        <f t="shared" si="28"/>
        <v>0</v>
      </c>
      <c r="Q84" s="40">
        <f t="shared" si="29"/>
        <v>0</v>
      </c>
      <c r="R84" s="11">
        <f t="shared" si="35"/>
        <v>0</v>
      </c>
      <c r="S84" s="17"/>
      <c r="T84" s="17"/>
      <c r="U84" s="17">
        <f t="shared" si="39"/>
        <v>0</v>
      </c>
      <c r="V84" s="17">
        <v>130</v>
      </c>
      <c r="W84" s="11">
        <f t="shared" si="30"/>
        <v>6</v>
      </c>
      <c r="X84" s="11">
        <f t="shared" si="36"/>
        <v>0</v>
      </c>
      <c r="Y84" s="17">
        <f t="shared" si="37"/>
        <v>0</v>
      </c>
      <c r="Z84" s="17">
        <f t="shared" si="21"/>
        <v>794782</v>
      </c>
      <c r="AA84" s="12">
        <f t="shared" si="31"/>
        <v>0</v>
      </c>
      <c r="AB84" s="13">
        <f t="shared" si="32"/>
        <v>7</v>
      </c>
    </row>
    <row r="85" spans="1:28" x14ac:dyDescent="0.3">
      <c r="A85" s="14">
        <f t="shared" si="33"/>
        <v>45733</v>
      </c>
      <c r="B85" s="15" t="str">
        <f t="shared" si="24"/>
        <v>segunda-feira</v>
      </c>
      <c r="C85" s="28">
        <f t="shared" si="22"/>
        <v>7</v>
      </c>
      <c r="D85" s="15"/>
      <c r="E85" s="16">
        <f t="shared" si="38"/>
        <v>5831</v>
      </c>
      <c r="F85" s="60">
        <f>IF(OR(B85="Saturday", B85="Sábado", B85="Sunday", B85="Domingo", E85=0), 0,
IF(MONTH(A85)&lt;&gt;MONTH(A84), E85, E85+SUMIF(A$8:A84, "&gt;="&amp;DATE(YEAR(A85), MONTH(A85), 1), F$8:F84)))</f>
        <v>3868452</v>
      </c>
      <c r="G85" s="11">
        <v>124</v>
      </c>
      <c r="H85" s="40" t="s">
        <v>4</v>
      </c>
      <c r="I85" s="39">
        <f t="shared" si="23"/>
        <v>833</v>
      </c>
      <c r="J85" s="39">
        <f t="shared" si="25"/>
        <v>49980</v>
      </c>
      <c r="K85" s="40">
        <f t="shared" si="26"/>
        <v>103292</v>
      </c>
      <c r="L85" s="39">
        <v>0</v>
      </c>
      <c r="M85" s="40">
        <f t="shared" si="34"/>
        <v>0</v>
      </c>
      <c r="N85" s="40">
        <f t="shared" si="27"/>
        <v>0</v>
      </c>
      <c r="O85" s="41">
        <v>0.12</v>
      </c>
      <c r="P85" s="40">
        <f t="shared" si="28"/>
        <v>0</v>
      </c>
      <c r="Q85" s="40">
        <f t="shared" si="29"/>
        <v>0</v>
      </c>
      <c r="R85" s="11">
        <f t="shared" si="35"/>
        <v>723044</v>
      </c>
      <c r="S85" s="17"/>
      <c r="T85" s="17"/>
      <c r="U85" s="17">
        <f t="shared" si="39"/>
        <v>71738</v>
      </c>
      <c r="V85" s="17">
        <v>130</v>
      </c>
      <c r="W85" s="11">
        <f t="shared" si="30"/>
        <v>6</v>
      </c>
      <c r="X85" s="11">
        <f t="shared" si="36"/>
        <v>34986</v>
      </c>
      <c r="Y85" s="17">
        <f t="shared" si="37"/>
        <v>758030</v>
      </c>
      <c r="Z85" s="17">
        <f t="shared" si="21"/>
        <v>829768</v>
      </c>
      <c r="AA85" s="12">
        <f t="shared" si="31"/>
        <v>8</v>
      </c>
      <c r="AB85" s="13">
        <f t="shared" si="32"/>
        <v>0</v>
      </c>
    </row>
    <row r="86" spans="1:28" x14ac:dyDescent="0.3">
      <c r="A86" s="14">
        <f t="shared" si="33"/>
        <v>45734</v>
      </c>
      <c r="B86" s="15" t="str">
        <f t="shared" si="24"/>
        <v>terça-feira</v>
      </c>
      <c r="C86" s="28">
        <f t="shared" si="22"/>
        <v>8</v>
      </c>
      <c r="D86" s="15"/>
      <c r="E86" s="16">
        <f t="shared" si="38"/>
        <v>6664</v>
      </c>
      <c r="F86" s="60">
        <f>IF(OR(B86="Saturday", B86="Sábado", B86="Sunday", B86="Domingo", E86=0), 0,
IF(MONTH(A86)&lt;&gt;MONTH(A85), E86, E86+SUMIF(A$8:A85, "&gt;="&amp;DATE(YEAR(A86), MONTH(A86), 1), F$8:F85)))</f>
        <v>7737737</v>
      </c>
      <c r="G86" s="11">
        <v>124</v>
      </c>
      <c r="H86" s="40" t="s">
        <v>4</v>
      </c>
      <c r="I86" s="39">
        <f t="shared" si="23"/>
        <v>833</v>
      </c>
      <c r="J86" s="39">
        <f t="shared" si="25"/>
        <v>49980</v>
      </c>
      <c r="K86" s="40">
        <f t="shared" si="26"/>
        <v>103292</v>
      </c>
      <c r="L86" s="39">
        <v>0</v>
      </c>
      <c r="M86" s="40">
        <f t="shared" si="34"/>
        <v>0</v>
      </c>
      <c r="N86" s="40">
        <f t="shared" si="27"/>
        <v>0</v>
      </c>
      <c r="O86" s="41">
        <v>0.12</v>
      </c>
      <c r="P86" s="40">
        <f t="shared" si="28"/>
        <v>0</v>
      </c>
      <c r="Q86" s="40">
        <f t="shared" si="29"/>
        <v>0</v>
      </c>
      <c r="R86" s="11">
        <f t="shared" si="35"/>
        <v>826336</v>
      </c>
      <c r="S86" s="17"/>
      <c r="T86" s="17"/>
      <c r="U86" s="17">
        <f t="shared" si="39"/>
        <v>3432</v>
      </c>
      <c r="V86" s="17">
        <v>130</v>
      </c>
      <c r="W86" s="11">
        <f t="shared" si="30"/>
        <v>6</v>
      </c>
      <c r="X86" s="11">
        <f t="shared" si="36"/>
        <v>39984</v>
      </c>
      <c r="Y86" s="17">
        <f t="shared" si="37"/>
        <v>866320</v>
      </c>
      <c r="Z86" s="17">
        <f t="shared" si="21"/>
        <v>869752</v>
      </c>
      <c r="AA86" s="12">
        <f t="shared" si="31"/>
        <v>8</v>
      </c>
      <c r="AB86" s="13">
        <f t="shared" si="32"/>
        <v>-1</v>
      </c>
    </row>
    <row r="87" spans="1:28" x14ac:dyDescent="0.3">
      <c r="A87" s="14">
        <f t="shared" si="33"/>
        <v>45735</v>
      </c>
      <c r="B87" s="15" t="str">
        <f t="shared" si="24"/>
        <v>quarta-feira</v>
      </c>
      <c r="C87" s="28">
        <f t="shared" si="22"/>
        <v>8</v>
      </c>
      <c r="D87" s="15"/>
      <c r="E87" s="16">
        <f t="shared" si="38"/>
        <v>6664</v>
      </c>
      <c r="F87" s="60">
        <f>IF(OR(B87="Saturday", B87="Sábado", B87="Sunday", B87="Domingo", E87=0), 0,
IF(MONTH(A87)&lt;&gt;MONTH(A86), E87, E87+SUMIF(A$8:A86, "&gt;="&amp;DATE(YEAR(A87), MONTH(A87), 1), F$8:F86)))</f>
        <v>15475474</v>
      </c>
      <c r="G87" s="11">
        <v>124</v>
      </c>
      <c r="H87" s="40" t="s">
        <v>4</v>
      </c>
      <c r="I87" s="39">
        <f t="shared" si="23"/>
        <v>833</v>
      </c>
      <c r="J87" s="39">
        <f t="shared" si="25"/>
        <v>49980</v>
      </c>
      <c r="K87" s="40">
        <f t="shared" si="26"/>
        <v>103292</v>
      </c>
      <c r="L87" s="39">
        <v>0</v>
      </c>
      <c r="M87" s="40">
        <f t="shared" si="34"/>
        <v>0</v>
      </c>
      <c r="N87" s="40">
        <f t="shared" si="27"/>
        <v>0</v>
      </c>
      <c r="O87" s="41">
        <v>0.12</v>
      </c>
      <c r="P87" s="40">
        <f t="shared" si="28"/>
        <v>0</v>
      </c>
      <c r="Q87" s="40">
        <f t="shared" si="29"/>
        <v>0</v>
      </c>
      <c r="R87" s="11">
        <f t="shared" si="35"/>
        <v>826336</v>
      </c>
      <c r="S87" s="17"/>
      <c r="T87" s="17"/>
      <c r="U87" s="17">
        <f t="shared" si="39"/>
        <v>43416</v>
      </c>
      <c r="V87" s="17">
        <v>130</v>
      </c>
      <c r="W87" s="11">
        <f t="shared" si="30"/>
        <v>6</v>
      </c>
      <c r="X87" s="11">
        <f t="shared" si="36"/>
        <v>39984</v>
      </c>
      <c r="Y87" s="17">
        <f t="shared" si="37"/>
        <v>866320</v>
      </c>
      <c r="Z87" s="17">
        <f t="shared" si="21"/>
        <v>909736</v>
      </c>
      <c r="AA87" s="12">
        <f t="shared" si="31"/>
        <v>8</v>
      </c>
      <c r="AB87" s="13">
        <f t="shared" si="32"/>
        <v>0</v>
      </c>
    </row>
    <row r="88" spans="1:28" x14ac:dyDescent="0.3">
      <c r="A88" s="14">
        <f t="shared" si="33"/>
        <v>45736</v>
      </c>
      <c r="B88" s="15" t="str">
        <f t="shared" si="24"/>
        <v>quinta-feira</v>
      </c>
      <c r="C88" s="28">
        <f t="shared" si="22"/>
        <v>8</v>
      </c>
      <c r="D88" s="15"/>
      <c r="E88" s="16">
        <f t="shared" si="38"/>
        <v>6664</v>
      </c>
      <c r="F88" s="60">
        <f>IF(OR(B88="Saturday", B88="Sábado", B88="Sunday", B88="Domingo", E88=0), 0,
IF(MONTH(A88)&lt;&gt;MONTH(A87), E88, E88+SUMIF(A$8:A87, "&gt;="&amp;DATE(YEAR(A88), MONTH(A88), 1), F$8:F87)))</f>
        <v>30950948</v>
      </c>
      <c r="G88" s="11">
        <v>124</v>
      </c>
      <c r="H88" s="40" t="s">
        <v>4</v>
      </c>
      <c r="I88" s="39">
        <f t="shared" si="23"/>
        <v>833</v>
      </c>
      <c r="J88" s="39">
        <f t="shared" si="25"/>
        <v>49980</v>
      </c>
      <c r="K88" s="40">
        <f t="shared" si="26"/>
        <v>103292</v>
      </c>
      <c r="L88" s="39">
        <v>0</v>
      </c>
      <c r="M88" s="40">
        <f t="shared" si="34"/>
        <v>0</v>
      </c>
      <c r="N88" s="40">
        <f t="shared" si="27"/>
        <v>0</v>
      </c>
      <c r="O88" s="41">
        <v>0.12</v>
      </c>
      <c r="P88" s="40">
        <f t="shared" si="28"/>
        <v>0</v>
      </c>
      <c r="Q88" s="40">
        <f t="shared" si="29"/>
        <v>0</v>
      </c>
      <c r="R88" s="11">
        <f t="shared" si="35"/>
        <v>826336</v>
      </c>
      <c r="S88" s="17"/>
      <c r="T88" s="17"/>
      <c r="U88" s="17">
        <f t="shared" si="39"/>
        <v>83400</v>
      </c>
      <c r="V88" s="17">
        <v>130</v>
      </c>
      <c r="W88" s="11">
        <f t="shared" si="30"/>
        <v>6</v>
      </c>
      <c r="X88" s="11">
        <f t="shared" si="36"/>
        <v>39984</v>
      </c>
      <c r="Y88" s="17">
        <f t="shared" si="37"/>
        <v>866320</v>
      </c>
      <c r="Z88" s="17">
        <f t="shared" si="21"/>
        <v>949720</v>
      </c>
      <c r="AA88" s="12">
        <f t="shared" si="31"/>
        <v>9</v>
      </c>
      <c r="AB88" s="13">
        <f t="shared" si="32"/>
        <v>0</v>
      </c>
    </row>
    <row r="89" spans="1:28" x14ac:dyDescent="0.3">
      <c r="A89" s="14">
        <f t="shared" si="33"/>
        <v>45737</v>
      </c>
      <c r="B89" s="15" t="str">
        <f t="shared" si="24"/>
        <v>sexta-feira</v>
      </c>
      <c r="C89" s="28">
        <f t="shared" si="22"/>
        <v>9</v>
      </c>
      <c r="D89" s="15"/>
      <c r="E89" s="16">
        <f t="shared" si="38"/>
        <v>7497</v>
      </c>
      <c r="F89" s="60">
        <f>IF(OR(B89="Saturday", B89="Sábado", B89="Sunday", B89="Domingo", E89=0), 0,
IF(MONTH(A89)&lt;&gt;MONTH(A88), E89, E89+SUMIF(A$8:A88, "&gt;="&amp;DATE(YEAR(A89), MONTH(A89), 1), F$8:F88)))</f>
        <v>61902729</v>
      </c>
      <c r="G89" s="11">
        <v>124</v>
      </c>
      <c r="H89" s="40" t="s">
        <v>4</v>
      </c>
      <c r="I89" s="39">
        <f t="shared" si="23"/>
        <v>833</v>
      </c>
      <c r="J89" s="39">
        <f t="shared" si="25"/>
        <v>49980</v>
      </c>
      <c r="K89" s="40">
        <f t="shared" si="26"/>
        <v>103292</v>
      </c>
      <c r="L89" s="39">
        <v>0</v>
      </c>
      <c r="M89" s="40">
        <f t="shared" si="34"/>
        <v>0</v>
      </c>
      <c r="N89" s="40">
        <f t="shared" si="27"/>
        <v>0</v>
      </c>
      <c r="O89" s="41">
        <v>0.12</v>
      </c>
      <c r="P89" s="40">
        <f t="shared" si="28"/>
        <v>0</v>
      </c>
      <c r="Q89" s="40">
        <f t="shared" si="29"/>
        <v>0</v>
      </c>
      <c r="R89" s="11">
        <f t="shared" si="35"/>
        <v>929628</v>
      </c>
      <c r="S89" s="17"/>
      <c r="T89" s="17"/>
      <c r="U89" s="17">
        <f t="shared" si="39"/>
        <v>20092</v>
      </c>
      <c r="V89" s="17">
        <v>130</v>
      </c>
      <c r="W89" s="11">
        <f t="shared" si="30"/>
        <v>6</v>
      </c>
      <c r="X89" s="11">
        <f t="shared" si="36"/>
        <v>44982</v>
      </c>
      <c r="Y89" s="17">
        <f t="shared" si="37"/>
        <v>974610</v>
      </c>
      <c r="Z89" s="17">
        <f t="shared" si="21"/>
        <v>994702</v>
      </c>
      <c r="AA89" s="12">
        <f t="shared" si="31"/>
        <v>9</v>
      </c>
      <c r="AB89" s="13">
        <f t="shared" si="32"/>
        <v>-1</v>
      </c>
    </row>
    <row r="90" spans="1:28" x14ac:dyDescent="0.3">
      <c r="A90" s="14">
        <f t="shared" si="33"/>
        <v>45738</v>
      </c>
      <c r="B90" s="15" t="str">
        <f t="shared" si="24"/>
        <v>sábado</v>
      </c>
      <c r="C90" s="28">
        <f t="shared" si="22"/>
        <v>0</v>
      </c>
      <c r="D90" s="15"/>
      <c r="E90" s="16">
        <f t="shared" si="38"/>
        <v>0</v>
      </c>
      <c r="F90" s="60">
        <f>IF(OR(B90="Saturday", B90="Sábado", B90="Sunday", B90="Domingo", E90=0), 0,
IF(MONTH(A90)&lt;&gt;MONTH(A89), E90, E90+SUMIF(A$8:A89, "&gt;="&amp;DATE(YEAR(A90), MONTH(A90), 1), F$8:F89)))</f>
        <v>0</v>
      </c>
      <c r="G90" s="11">
        <v>124</v>
      </c>
      <c r="H90" s="40" t="s">
        <v>4</v>
      </c>
      <c r="I90" s="39">
        <f t="shared" si="23"/>
        <v>833</v>
      </c>
      <c r="J90" s="39">
        <f t="shared" si="25"/>
        <v>49980</v>
      </c>
      <c r="K90" s="40">
        <f t="shared" si="26"/>
        <v>103292</v>
      </c>
      <c r="L90" s="39">
        <v>0</v>
      </c>
      <c r="M90" s="40">
        <f t="shared" si="34"/>
        <v>0</v>
      </c>
      <c r="N90" s="40">
        <f t="shared" si="27"/>
        <v>0</v>
      </c>
      <c r="O90" s="41">
        <v>0.12</v>
      </c>
      <c r="P90" s="40">
        <f t="shared" si="28"/>
        <v>0</v>
      </c>
      <c r="Q90" s="40">
        <f t="shared" si="29"/>
        <v>0</v>
      </c>
      <c r="R90" s="11">
        <f t="shared" si="35"/>
        <v>0</v>
      </c>
      <c r="S90" s="17"/>
      <c r="T90" s="17"/>
      <c r="U90" s="17">
        <f t="shared" si="39"/>
        <v>0</v>
      </c>
      <c r="V90" s="17">
        <v>130</v>
      </c>
      <c r="W90" s="11">
        <f t="shared" si="30"/>
        <v>6</v>
      </c>
      <c r="X90" s="11">
        <f t="shared" si="36"/>
        <v>0</v>
      </c>
      <c r="Y90" s="17">
        <f t="shared" si="37"/>
        <v>0</v>
      </c>
      <c r="Z90" s="17">
        <f t="shared" si="21"/>
        <v>994702</v>
      </c>
      <c r="AA90" s="12">
        <f t="shared" si="31"/>
        <v>0</v>
      </c>
      <c r="AB90" s="13">
        <f t="shared" si="32"/>
        <v>8</v>
      </c>
    </row>
    <row r="91" spans="1:28" x14ac:dyDescent="0.3">
      <c r="A91" s="14">
        <f t="shared" si="33"/>
        <v>45739</v>
      </c>
      <c r="B91" s="15" t="str">
        <f t="shared" si="24"/>
        <v>domingo</v>
      </c>
      <c r="C91" s="28">
        <f t="shared" si="22"/>
        <v>0</v>
      </c>
      <c r="D91" s="15"/>
      <c r="E91" s="16">
        <f t="shared" si="38"/>
        <v>0</v>
      </c>
      <c r="F91" s="60">
        <f>IF(OR(B91="Saturday", B91="Sábado", B91="Sunday", B91="Domingo", E91=0), 0,
IF(MONTH(A91)&lt;&gt;MONTH(A90), E91, E91+SUMIF(A$8:A90, "&gt;="&amp;DATE(YEAR(A91), MONTH(A91), 1), F$8:F90)))</f>
        <v>0</v>
      </c>
      <c r="G91" s="11">
        <v>124</v>
      </c>
      <c r="H91" s="40" t="s">
        <v>4</v>
      </c>
      <c r="I91" s="39">
        <f t="shared" si="23"/>
        <v>833</v>
      </c>
      <c r="J91" s="39">
        <f t="shared" si="25"/>
        <v>49980</v>
      </c>
      <c r="K91" s="40">
        <f t="shared" si="26"/>
        <v>103292</v>
      </c>
      <c r="L91" s="39">
        <v>0</v>
      </c>
      <c r="M91" s="40">
        <f t="shared" si="34"/>
        <v>0</v>
      </c>
      <c r="N91" s="40">
        <f t="shared" si="27"/>
        <v>0</v>
      </c>
      <c r="O91" s="41">
        <v>0.12</v>
      </c>
      <c r="P91" s="40">
        <f t="shared" si="28"/>
        <v>0</v>
      </c>
      <c r="Q91" s="40">
        <f t="shared" si="29"/>
        <v>0</v>
      </c>
      <c r="R91" s="11">
        <f t="shared" si="35"/>
        <v>0</v>
      </c>
      <c r="S91" s="17"/>
      <c r="T91" s="17"/>
      <c r="U91" s="17">
        <f t="shared" si="39"/>
        <v>0</v>
      </c>
      <c r="V91" s="17">
        <v>130</v>
      </c>
      <c r="W91" s="11">
        <f t="shared" si="30"/>
        <v>6</v>
      </c>
      <c r="X91" s="11">
        <f t="shared" si="36"/>
        <v>0</v>
      </c>
      <c r="Y91" s="17">
        <f t="shared" si="37"/>
        <v>0</v>
      </c>
      <c r="Z91" s="17">
        <f t="shared" si="21"/>
        <v>994702</v>
      </c>
      <c r="AA91" s="12">
        <f t="shared" si="31"/>
        <v>0</v>
      </c>
      <c r="AB91" s="13">
        <f t="shared" si="32"/>
        <v>8</v>
      </c>
    </row>
    <row r="92" spans="1:28" x14ac:dyDescent="0.3">
      <c r="A92" s="14">
        <f t="shared" si="33"/>
        <v>45740</v>
      </c>
      <c r="B92" s="15" t="str">
        <f t="shared" si="24"/>
        <v>segunda-feira</v>
      </c>
      <c r="C92" s="28">
        <f t="shared" si="22"/>
        <v>9</v>
      </c>
      <c r="D92" s="15"/>
      <c r="E92" s="16">
        <f t="shared" si="38"/>
        <v>7497</v>
      </c>
      <c r="F92" s="60">
        <f>IF(OR(B92="Saturday", B92="Sábado", B92="Sunday", B92="Domingo", E92=0), 0,
IF(MONTH(A92)&lt;&gt;MONTH(A91), E92, E92+SUMIF(A$8:A91, "&gt;="&amp;DATE(YEAR(A92), MONTH(A92), 1), F$8:F91)))</f>
        <v>123805458</v>
      </c>
      <c r="G92" s="11">
        <v>124</v>
      </c>
      <c r="H92" s="40" t="s">
        <v>4</v>
      </c>
      <c r="I92" s="39">
        <f t="shared" si="23"/>
        <v>833</v>
      </c>
      <c r="J92" s="39">
        <f t="shared" si="25"/>
        <v>49980</v>
      </c>
      <c r="K92" s="40">
        <f t="shared" si="26"/>
        <v>103292</v>
      </c>
      <c r="L92" s="39">
        <v>0</v>
      </c>
      <c r="M92" s="40">
        <f t="shared" si="34"/>
        <v>0</v>
      </c>
      <c r="N92" s="40">
        <f t="shared" si="27"/>
        <v>0</v>
      </c>
      <c r="O92" s="41">
        <v>0.12</v>
      </c>
      <c r="P92" s="40">
        <f t="shared" si="28"/>
        <v>0</v>
      </c>
      <c r="Q92" s="40">
        <f t="shared" si="29"/>
        <v>0</v>
      </c>
      <c r="R92" s="11">
        <f t="shared" si="35"/>
        <v>929628</v>
      </c>
      <c r="S92" s="17"/>
      <c r="T92" s="17"/>
      <c r="U92" s="17">
        <f t="shared" si="39"/>
        <v>65074</v>
      </c>
      <c r="V92" s="17">
        <v>130</v>
      </c>
      <c r="W92" s="11">
        <f t="shared" si="30"/>
        <v>6</v>
      </c>
      <c r="X92" s="11">
        <f t="shared" si="36"/>
        <v>44982</v>
      </c>
      <c r="Y92" s="17">
        <f t="shared" si="37"/>
        <v>974610</v>
      </c>
      <c r="Z92" s="17">
        <f t="shared" si="21"/>
        <v>1039684</v>
      </c>
      <c r="AA92" s="12">
        <f t="shared" si="31"/>
        <v>10</v>
      </c>
      <c r="AB92" s="13">
        <f t="shared" si="32"/>
        <v>0</v>
      </c>
    </row>
    <row r="93" spans="1:28" x14ac:dyDescent="0.3">
      <c r="A93" s="14">
        <f t="shared" si="33"/>
        <v>45741</v>
      </c>
      <c r="B93" s="15" t="str">
        <f t="shared" si="24"/>
        <v>terça-feira</v>
      </c>
      <c r="C93" s="28">
        <f t="shared" si="22"/>
        <v>10</v>
      </c>
      <c r="D93" s="15"/>
      <c r="E93" s="16">
        <f t="shared" si="38"/>
        <v>8330</v>
      </c>
      <c r="F93" s="60">
        <f>IF(OR(B93="Saturday", B93="Sábado", B93="Sunday", B93="Domingo", E93=0), 0,
IF(MONTH(A93)&lt;&gt;MONTH(A92), E93, E93+SUMIF(A$8:A92, "&gt;="&amp;DATE(YEAR(A93), MONTH(A93), 1), F$8:F92)))</f>
        <v>247611749</v>
      </c>
      <c r="G93" s="11">
        <v>124</v>
      </c>
      <c r="H93" s="40" t="s">
        <v>4</v>
      </c>
      <c r="I93" s="39">
        <f t="shared" si="23"/>
        <v>833</v>
      </c>
      <c r="J93" s="39">
        <f t="shared" si="25"/>
        <v>49980</v>
      </c>
      <c r="K93" s="40">
        <f t="shared" si="26"/>
        <v>103292</v>
      </c>
      <c r="L93" s="39">
        <v>0</v>
      </c>
      <c r="M93" s="40">
        <f t="shared" si="34"/>
        <v>0</v>
      </c>
      <c r="N93" s="40">
        <f t="shared" si="27"/>
        <v>0</v>
      </c>
      <c r="O93" s="41">
        <v>0.12</v>
      </c>
      <c r="P93" s="40">
        <f t="shared" si="28"/>
        <v>0</v>
      </c>
      <c r="Q93" s="40">
        <f t="shared" si="29"/>
        <v>0</v>
      </c>
      <c r="R93" s="11">
        <f t="shared" si="35"/>
        <v>1032920</v>
      </c>
      <c r="S93" s="17"/>
      <c r="T93" s="17"/>
      <c r="U93" s="17">
        <f t="shared" si="39"/>
        <v>6764</v>
      </c>
      <c r="V93" s="17">
        <v>130</v>
      </c>
      <c r="W93" s="11">
        <f t="shared" si="30"/>
        <v>6</v>
      </c>
      <c r="X93" s="11">
        <f t="shared" si="36"/>
        <v>49980</v>
      </c>
      <c r="Y93" s="17">
        <f t="shared" si="37"/>
        <v>1082900</v>
      </c>
      <c r="Z93" s="17">
        <f t="shared" si="21"/>
        <v>1089664</v>
      </c>
      <c r="AA93" s="12">
        <f t="shared" si="31"/>
        <v>10</v>
      </c>
      <c r="AB93" s="13">
        <f t="shared" si="32"/>
        <v>-1</v>
      </c>
    </row>
    <row r="94" spans="1:28" x14ac:dyDescent="0.3">
      <c r="A94" s="14">
        <f t="shared" si="33"/>
        <v>45742</v>
      </c>
      <c r="B94" s="15" t="str">
        <f t="shared" si="24"/>
        <v>quarta-feira</v>
      </c>
      <c r="C94" s="28">
        <f t="shared" si="22"/>
        <v>10</v>
      </c>
      <c r="D94" s="15"/>
      <c r="E94" s="16">
        <f t="shared" si="38"/>
        <v>8330</v>
      </c>
      <c r="F94" s="60">
        <f>IF(OR(B94="Saturday", B94="Sábado", B94="Sunday", B94="Domingo", E94=0), 0,
IF(MONTH(A94)&lt;&gt;MONTH(A93), E94, E94+SUMIF(A$8:A93, "&gt;="&amp;DATE(YEAR(A94), MONTH(A94), 1), F$8:F93)))</f>
        <v>495223498</v>
      </c>
      <c r="G94" s="11">
        <v>124</v>
      </c>
      <c r="H94" s="40" t="s">
        <v>4</v>
      </c>
      <c r="I94" s="39">
        <f t="shared" si="23"/>
        <v>833</v>
      </c>
      <c r="J94" s="39">
        <f t="shared" si="25"/>
        <v>49980</v>
      </c>
      <c r="K94" s="40">
        <f t="shared" si="26"/>
        <v>103292</v>
      </c>
      <c r="L94" s="39">
        <v>0</v>
      </c>
      <c r="M94" s="40">
        <f t="shared" si="34"/>
        <v>0</v>
      </c>
      <c r="N94" s="40">
        <f t="shared" si="27"/>
        <v>0</v>
      </c>
      <c r="O94" s="41">
        <v>0.12</v>
      </c>
      <c r="P94" s="40">
        <f t="shared" si="28"/>
        <v>0</v>
      </c>
      <c r="Q94" s="40">
        <f t="shared" si="29"/>
        <v>0</v>
      </c>
      <c r="R94" s="11">
        <f t="shared" si="35"/>
        <v>1032920</v>
      </c>
      <c r="S94" s="17"/>
      <c r="T94" s="17"/>
      <c r="U94" s="17">
        <f t="shared" si="39"/>
        <v>56744</v>
      </c>
      <c r="V94" s="17">
        <v>130</v>
      </c>
      <c r="W94" s="11">
        <f t="shared" si="30"/>
        <v>6</v>
      </c>
      <c r="X94" s="11">
        <f t="shared" si="36"/>
        <v>49980</v>
      </c>
      <c r="Y94" s="17">
        <f t="shared" si="37"/>
        <v>1082900</v>
      </c>
      <c r="Z94" s="17">
        <f t="shared" si="21"/>
        <v>1139644</v>
      </c>
      <c r="AA94" s="12">
        <f t="shared" si="31"/>
        <v>11</v>
      </c>
      <c r="AB94" s="13">
        <f t="shared" si="32"/>
        <v>0</v>
      </c>
    </row>
    <row r="95" spans="1:28" x14ac:dyDescent="0.3">
      <c r="A95" s="14">
        <f t="shared" si="33"/>
        <v>45743</v>
      </c>
      <c r="B95" s="15" t="str">
        <f t="shared" si="24"/>
        <v>quinta-feira</v>
      </c>
      <c r="C95" s="28">
        <f t="shared" si="22"/>
        <v>11</v>
      </c>
      <c r="D95" s="15"/>
      <c r="E95" s="16">
        <f t="shared" si="38"/>
        <v>9163</v>
      </c>
      <c r="F95" s="60">
        <f>IF(OR(B95="Saturday", B95="Sábado", B95="Sunday", B95="Domingo", E95=0), 0,
IF(MONTH(A95)&lt;&gt;MONTH(A94), E95, E95+SUMIF(A$8:A94, "&gt;="&amp;DATE(YEAR(A95), MONTH(A95), 1), F$8:F94)))</f>
        <v>990447829</v>
      </c>
      <c r="G95" s="11">
        <v>124</v>
      </c>
      <c r="H95" s="40" t="s">
        <v>4</v>
      </c>
      <c r="I95" s="39">
        <f t="shared" si="23"/>
        <v>833</v>
      </c>
      <c r="J95" s="39">
        <f t="shared" si="25"/>
        <v>49980</v>
      </c>
      <c r="K95" s="40">
        <f t="shared" si="26"/>
        <v>103292</v>
      </c>
      <c r="L95" s="39">
        <v>0</v>
      </c>
      <c r="M95" s="40">
        <f t="shared" si="34"/>
        <v>0</v>
      </c>
      <c r="N95" s="40">
        <f t="shared" si="27"/>
        <v>0</v>
      </c>
      <c r="O95" s="41">
        <v>0.12</v>
      </c>
      <c r="P95" s="40">
        <f t="shared" si="28"/>
        <v>0</v>
      </c>
      <c r="Q95" s="40">
        <f t="shared" si="29"/>
        <v>0</v>
      </c>
      <c r="R95" s="11">
        <f t="shared" si="35"/>
        <v>1136212</v>
      </c>
      <c r="S95" s="17"/>
      <c r="T95" s="17"/>
      <c r="U95" s="17">
        <f t="shared" si="39"/>
        <v>3432</v>
      </c>
      <c r="V95" s="17">
        <v>130</v>
      </c>
      <c r="W95" s="11">
        <f t="shared" si="30"/>
        <v>6</v>
      </c>
      <c r="X95" s="11">
        <f t="shared" si="36"/>
        <v>54978</v>
      </c>
      <c r="Y95" s="17">
        <f t="shared" si="37"/>
        <v>1191190</v>
      </c>
      <c r="Z95" s="17">
        <f t="shared" si="21"/>
        <v>1194622</v>
      </c>
      <c r="AA95" s="12">
        <f t="shared" si="31"/>
        <v>11</v>
      </c>
      <c r="AB95" s="13">
        <f t="shared" si="32"/>
        <v>-1</v>
      </c>
    </row>
    <row r="96" spans="1:28" x14ac:dyDescent="0.3">
      <c r="A96" s="14">
        <f t="shared" si="33"/>
        <v>45744</v>
      </c>
      <c r="B96" s="15" t="str">
        <f t="shared" si="24"/>
        <v>sexta-feira</v>
      </c>
      <c r="C96" s="28">
        <f t="shared" si="22"/>
        <v>11</v>
      </c>
      <c r="D96" s="15"/>
      <c r="E96" s="16">
        <f t="shared" si="38"/>
        <v>9163</v>
      </c>
      <c r="F96" s="60">
        <f>IF(OR(B96="Saturday", B96="Sábado", B96="Sunday", B96="Domingo", E96=0), 0,
IF(MONTH(A96)&lt;&gt;MONTH(A95), E96, E96+SUMIF(A$8:A95, "&gt;="&amp;DATE(YEAR(A96), MONTH(A96), 1), F$8:F95)))</f>
        <v>1980895658</v>
      </c>
      <c r="G96" s="11">
        <v>124</v>
      </c>
      <c r="H96" s="40" t="s">
        <v>4</v>
      </c>
      <c r="I96" s="39">
        <f t="shared" si="23"/>
        <v>833</v>
      </c>
      <c r="J96" s="39">
        <f t="shared" si="25"/>
        <v>49980</v>
      </c>
      <c r="K96" s="40">
        <f t="shared" si="26"/>
        <v>103292</v>
      </c>
      <c r="L96" s="39">
        <v>0</v>
      </c>
      <c r="M96" s="40">
        <f t="shared" si="34"/>
        <v>0</v>
      </c>
      <c r="N96" s="40">
        <f t="shared" si="27"/>
        <v>0</v>
      </c>
      <c r="O96" s="41">
        <v>0.12</v>
      </c>
      <c r="P96" s="40">
        <f t="shared" si="28"/>
        <v>0</v>
      </c>
      <c r="Q96" s="40">
        <f t="shared" si="29"/>
        <v>0</v>
      </c>
      <c r="R96" s="11">
        <f t="shared" si="35"/>
        <v>1136212</v>
      </c>
      <c r="S96" s="17"/>
      <c r="T96" s="17"/>
      <c r="U96" s="17">
        <f t="shared" si="39"/>
        <v>58410</v>
      </c>
      <c r="V96" s="17">
        <v>130</v>
      </c>
      <c r="W96" s="11">
        <f t="shared" si="30"/>
        <v>6</v>
      </c>
      <c r="X96" s="11">
        <f t="shared" si="36"/>
        <v>54978</v>
      </c>
      <c r="Y96" s="17">
        <f t="shared" si="37"/>
        <v>1191190</v>
      </c>
      <c r="Z96" s="17">
        <f t="shared" si="21"/>
        <v>1249600</v>
      </c>
      <c r="AA96" s="12">
        <f t="shared" si="31"/>
        <v>12</v>
      </c>
      <c r="AB96" s="13">
        <f t="shared" si="32"/>
        <v>0</v>
      </c>
    </row>
    <row r="97" spans="1:29" x14ac:dyDescent="0.3">
      <c r="A97" s="14">
        <f t="shared" si="33"/>
        <v>45745</v>
      </c>
      <c r="B97" s="15" t="str">
        <f t="shared" si="24"/>
        <v>sábado</v>
      </c>
      <c r="C97" s="28">
        <f t="shared" si="22"/>
        <v>0</v>
      </c>
      <c r="D97" s="15"/>
      <c r="E97" s="16">
        <f t="shared" si="38"/>
        <v>0</v>
      </c>
      <c r="F97" s="60">
        <f>IF(OR(B97="Saturday", B97="Sábado", B97="Sunday", B97="Domingo", E97=0), 0,
IF(MONTH(A97)&lt;&gt;MONTH(A96), E97, E97+SUMIF(A$8:A96, "&gt;="&amp;DATE(YEAR(A97), MONTH(A97), 1), F$8:F96)))</f>
        <v>0</v>
      </c>
      <c r="G97" s="11">
        <v>124</v>
      </c>
      <c r="H97" s="40" t="s">
        <v>4</v>
      </c>
      <c r="I97" s="39">
        <f t="shared" si="23"/>
        <v>833</v>
      </c>
      <c r="J97" s="39">
        <f t="shared" si="25"/>
        <v>49980</v>
      </c>
      <c r="K97" s="40">
        <f t="shared" si="26"/>
        <v>103292</v>
      </c>
      <c r="L97" s="39">
        <v>0</v>
      </c>
      <c r="M97" s="40">
        <f t="shared" si="34"/>
        <v>0</v>
      </c>
      <c r="N97" s="40">
        <f t="shared" si="27"/>
        <v>0</v>
      </c>
      <c r="O97" s="41">
        <v>0.12</v>
      </c>
      <c r="P97" s="40">
        <f t="shared" si="28"/>
        <v>0</v>
      </c>
      <c r="Q97" s="40">
        <f t="shared" si="29"/>
        <v>0</v>
      </c>
      <c r="R97" s="11">
        <f t="shared" si="35"/>
        <v>0</v>
      </c>
      <c r="S97" s="17"/>
      <c r="T97" s="17"/>
      <c r="U97" s="17">
        <f t="shared" si="39"/>
        <v>0</v>
      </c>
      <c r="V97" s="17">
        <v>130</v>
      </c>
      <c r="W97" s="11">
        <f t="shared" si="30"/>
        <v>6</v>
      </c>
      <c r="X97" s="11">
        <f t="shared" si="36"/>
        <v>0</v>
      </c>
      <c r="Y97" s="17">
        <f t="shared" si="37"/>
        <v>0</v>
      </c>
      <c r="Z97" s="17">
        <f t="shared" si="21"/>
        <v>1249600</v>
      </c>
      <c r="AA97" s="12">
        <f t="shared" si="31"/>
        <v>0</v>
      </c>
      <c r="AB97" s="13">
        <f t="shared" si="32"/>
        <v>11</v>
      </c>
    </row>
    <row r="98" spans="1:29" x14ac:dyDescent="0.3">
      <c r="A98" s="14">
        <f t="shared" si="33"/>
        <v>45746</v>
      </c>
      <c r="B98" s="15" t="str">
        <f t="shared" si="24"/>
        <v>domingo</v>
      </c>
      <c r="C98" s="28">
        <f t="shared" si="22"/>
        <v>0</v>
      </c>
      <c r="D98" s="15"/>
      <c r="E98" s="16">
        <f t="shared" si="38"/>
        <v>0</v>
      </c>
      <c r="F98" s="60">
        <f>IF(OR(B98="Saturday", B98="Sábado", B98="Sunday", B98="Domingo", E98=0), 0,
IF(MONTH(A98)&lt;&gt;MONTH(A97), E98, E98+SUMIF(A$8:A97, "&gt;="&amp;DATE(YEAR(A98), MONTH(A98), 1), F$8:F97)))</f>
        <v>0</v>
      </c>
      <c r="G98" s="11">
        <v>124</v>
      </c>
      <c r="H98" s="40" t="s">
        <v>4</v>
      </c>
      <c r="I98" s="39">
        <f t="shared" si="23"/>
        <v>833</v>
      </c>
      <c r="J98" s="39">
        <f t="shared" si="25"/>
        <v>49980</v>
      </c>
      <c r="K98" s="40">
        <f t="shared" si="26"/>
        <v>103292</v>
      </c>
      <c r="L98" s="39">
        <v>0</v>
      </c>
      <c r="M98" s="40">
        <f t="shared" si="34"/>
        <v>0</v>
      </c>
      <c r="N98" s="40">
        <f t="shared" si="27"/>
        <v>0</v>
      </c>
      <c r="O98" s="41">
        <v>0.12</v>
      </c>
      <c r="P98" s="40">
        <f t="shared" si="28"/>
        <v>0</v>
      </c>
      <c r="Q98" s="40">
        <f t="shared" si="29"/>
        <v>0</v>
      </c>
      <c r="R98" s="11">
        <f t="shared" si="35"/>
        <v>0</v>
      </c>
      <c r="S98" s="17"/>
      <c r="T98" s="17"/>
      <c r="U98" s="17">
        <f t="shared" si="39"/>
        <v>0</v>
      </c>
      <c r="V98" s="17">
        <v>130</v>
      </c>
      <c r="W98" s="11">
        <f t="shared" si="30"/>
        <v>6</v>
      </c>
      <c r="X98" s="11">
        <f t="shared" si="36"/>
        <v>0</v>
      </c>
      <c r="Y98" s="17">
        <f t="shared" si="37"/>
        <v>0</v>
      </c>
      <c r="Z98" s="17">
        <f t="shared" si="21"/>
        <v>1249600</v>
      </c>
      <c r="AA98" s="12">
        <f t="shared" si="31"/>
        <v>0</v>
      </c>
      <c r="AB98" s="13">
        <f t="shared" si="32"/>
        <v>11</v>
      </c>
    </row>
    <row r="99" spans="1:29" x14ac:dyDescent="0.3">
      <c r="A99" s="14">
        <f t="shared" si="33"/>
        <v>45747</v>
      </c>
      <c r="B99" s="15" t="str">
        <f t="shared" si="24"/>
        <v>segunda-feira</v>
      </c>
      <c r="C99" s="28">
        <f t="shared" si="22"/>
        <v>12</v>
      </c>
      <c r="D99" s="15"/>
      <c r="E99" s="16">
        <f t="shared" si="38"/>
        <v>9996</v>
      </c>
      <c r="F99" s="60">
        <f>IF(OR(B99="Saturday", B99="Sábado", B99="Sunday", B99="Domingo", E99=0), 0,
IF(MONTH(A99)&lt;&gt;MONTH(A98), E99, E99+SUMIF(A$8:A98, "&gt;="&amp;DATE(YEAR(A99), MONTH(A99), 1), F$8:F98)))</f>
        <v>3961792149</v>
      </c>
      <c r="G99" s="11">
        <v>124</v>
      </c>
      <c r="H99" s="40" t="s">
        <v>4</v>
      </c>
      <c r="I99" s="39">
        <f t="shared" si="23"/>
        <v>833</v>
      </c>
      <c r="J99" s="39">
        <f t="shared" si="25"/>
        <v>49980</v>
      </c>
      <c r="K99" s="40">
        <f t="shared" si="26"/>
        <v>103292</v>
      </c>
      <c r="L99" s="39">
        <v>0</v>
      </c>
      <c r="M99" s="40">
        <f t="shared" si="34"/>
        <v>0</v>
      </c>
      <c r="N99" s="40">
        <f t="shared" si="27"/>
        <v>0</v>
      </c>
      <c r="O99" s="41">
        <v>0.12</v>
      </c>
      <c r="P99" s="40">
        <f t="shared" si="28"/>
        <v>0</v>
      </c>
      <c r="Q99" s="40">
        <f t="shared" si="29"/>
        <v>0</v>
      </c>
      <c r="R99" s="11">
        <f t="shared" si="35"/>
        <v>1239504</v>
      </c>
      <c r="S99" s="17"/>
      <c r="T99" s="17"/>
      <c r="U99" s="17">
        <f t="shared" si="39"/>
        <v>10096</v>
      </c>
      <c r="V99" s="17">
        <v>130</v>
      </c>
      <c r="W99" s="11">
        <f t="shared" si="30"/>
        <v>6</v>
      </c>
      <c r="X99" s="11">
        <f t="shared" si="36"/>
        <v>59976</v>
      </c>
      <c r="Y99" s="17">
        <f t="shared" si="37"/>
        <v>1299480</v>
      </c>
      <c r="Z99" s="17">
        <f t="shared" si="21"/>
        <v>1309576</v>
      </c>
      <c r="AA99" s="12">
        <f t="shared" si="31"/>
        <v>12</v>
      </c>
      <c r="AB99" s="13">
        <f t="shared" si="32"/>
        <v>-1</v>
      </c>
    </row>
    <row r="100" spans="1:29" x14ac:dyDescent="0.3">
      <c r="A100" s="27">
        <f t="shared" si="33"/>
        <v>45748</v>
      </c>
      <c r="B100" s="28" t="str">
        <f t="shared" si="24"/>
        <v>terça-feira</v>
      </c>
      <c r="C100" s="28">
        <f t="shared" si="22"/>
        <v>12</v>
      </c>
      <c r="D100" s="28"/>
      <c r="E100" s="29">
        <f t="shared" si="38"/>
        <v>9996</v>
      </c>
      <c r="F100" s="60">
        <f>IF(OR(B100="Saturday", B100="Sábado", B100="Sunday", B100="Domingo", E100=0), 0,
IF(MONTH(A100)&lt;&gt;MONTH(A99), E100, E100+SUMIF(A$8:A99, "&gt;="&amp;DATE(YEAR(A100), MONTH(A100), 1), F$8:F99)))</f>
        <v>9996</v>
      </c>
      <c r="G100" s="31">
        <v>124</v>
      </c>
      <c r="H100" s="55" t="s">
        <v>4</v>
      </c>
      <c r="I100" s="56">
        <f t="shared" si="23"/>
        <v>833</v>
      </c>
      <c r="J100" s="56">
        <f t="shared" si="25"/>
        <v>49980</v>
      </c>
      <c r="K100" s="55">
        <f t="shared" si="26"/>
        <v>103292</v>
      </c>
      <c r="L100" s="56">
        <v>0</v>
      </c>
      <c r="M100" s="55">
        <f t="shared" si="34"/>
        <v>0</v>
      </c>
      <c r="N100" s="55">
        <f t="shared" si="27"/>
        <v>0</v>
      </c>
      <c r="O100" s="57">
        <v>0.12</v>
      </c>
      <c r="P100" s="55">
        <f t="shared" si="28"/>
        <v>0</v>
      </c>
      <c r="Q100" s="55">
        <f t="shared" si="29"/>
        <v>0</v>
      </c>
      <c r="R100" s="31">
        <f t="shared" si="35"/>
        <v>1239504</v>
      </c>
      <c r="S100" s="30"/>
      <c r="T100" s="30"/>
      <c r="U100" s="30">
        <f t="shared" si="39"/>
        <v>70072</v>
      </c>
      <c r="V100" s="30">
        <v>130</v>
      </c>
      <c r="W100" s="31">
        <f t="shared" si="30"/>
        <v>6</v>
      </c>
      <c r="X100" s="31">
        <f t="shared" si="36"/>
        <v>59976</v>
      </c>
      <c r="Y100" s="30">
        <f t="shared" si="37"/>
        <v>1299480</v>
      </c>
      <c r="Z100" s="30">
        <f t="shared" si="21"/>
        <v>1369552</v>
      </c>
      <c r="AA100" s="12">
        <f t="shared" si="31"/>
        <v>13</v>
      </c>
      <c r="AB100" s="13">
        <f t="shared" si="32"/>
        <v>0</v>
      </c>
    </row>
    <row r="101" spans="1:29" x14ac:dyDescent="0.3">
      <c r="A101" s="27">
        <f t="shared" si="33"/>
        <v>45749</v>
      </c>
      <c r="B101" s="28" t="str">
        <f t="shared" si="24"/>
        <v>quarta-feira</v>
      </c>
      <c r="C101" s="28">
        <f t="shared" si="22"/>
        <v>13</v>
      </c>
      <c r="D101" s="28"/>
      <c r="E101" s="29">
        <f t="shared" si="38"/>
        <v>10829</v>
      </c>
      <c r="F101" s="60">
        <f>IF(OR(B101="Saturday", B101="Sábado", B101="Sunday", B101="Domingo", E101=0), 0,
IF(MONTH(A101)&lt;&gt;MONTH(A100), E101, E101+SUMIF(A$8:A100, "&gt;="&amp;DATE(YEAR(A101), MONTH(A101), 1), F$8:F100)))</f>
        <v>20825</v>
      </c>
      <c r="G101" s="31">
        <v>124</v>
      </c>
      <c r="H101" s="55" t="s">
        <v>4</v>
      </c>
      <c r="I101" s="56">
        <f t="shared" si="23"/>
        <v>833</v>
      </c>
      <c r="J101" s="56">
        <f t="shared" si="25"/>
        <v>49980</v>
      </c>
      <c r="K101" s="55">
        <f t="shared" si="26"/>
        <v>103292</v>
      </c>
      <c r="L101" s="56">
        <v>0</v>
      </c>
      <c r="M101" s="55">
        <f t="shared" si="34"/>
        <v>0</v>
      </c>
      <c r="N101" s="55">
        <f t="shared" si="27"/>
        <v>0</v>
      </c>
      <c r="O101" s="57">
        <v>0.12</v>
      </c>
      <c r="P101" s="55">
        <f t="shared" si="28"/>
        <v>0</v>
      </c>
      <c r="Q101" s="55">
        <f t="shared" si="29"/>
        <v>0</v>
      </c>
      <c r="R101" s="31">
        <f t="shared" si="35"/>
        <v>1342796</v>
      </c>
      <c r="S101" s="30"/>
      <c r="T101" s="30"/>
      <c r="U101" s="30">
        <f t="shared" si="39"/>
        <v>26756</v>
      </c>
      <c r="V101" s="30">
        <v>130</v>
      </c>
      <c r="W101" s="31">
        <f t="shared" si="30"/>
        <v>6</v>
      </c>
      <c r="X101" s="31">
        <f t="shared" si="36"/>
        <v>64974</v>
      </c>
      <c r="Y101" s="30">
        <f t="shared" si="37"/>
        <v>1407770</v>
      </c>
      <c r="Z101" s="30">
        <f t="shared" si="21"/>
        <v>1434526</v>
      </c>
      <c r="AA101" s="12">
        <f t="shared" si="31"/>
        <v>13</v>
      </c>
      <c r="AB101" s="13">
        <f t="shared" si="32"/>
        <v>-1</v>
      </c>
    </row>
    <row r="102" spans="1:29" x14ac:dyDescent="0.3">
      <c r="A102" s="27">
        <f t="shared" si="33"/>
        <v>45750</v>
      </c>
      <c r="B102" s="28" t="str">
        <f t="shared" si="24"/>
        <v>quinta-feira</v>
      </c>
      <c r="C102" s="28">
        <f t="shared" si="22"/>
        <v>13</v>
      </c>
      <c r="D102" s="28"/>
      <c r="E102" s="29">
        <f t="shared" si="38"/>
        <v>10829</v>
      </c>
      <c r="F102" s="60">
        <f>IF(OR(B102="Saturday", B102="Sábado", B102="Sunday", B102="Domingo", E102=0), 0,
IF(MONTH(A102)&lt;&gt;MONTH(A101), E102, E102+SUMIF(A$8:A101, "&gt;="&amp;DATE(YEAR(A102), MONTH(A102), 1), F$8:F101)))</f>
        <v>41650</v>
      </c>
      <c r="G102" s="31">
        <v>124</v>
      </c>
      <c r="H102" s="55" t="s">
        <v>4</v>
      </c>
      <c r="I102" s="56">
        <f t="shared" si="23"/>
        <v>833</v>
      </c>
      <c r="J102" s="56">
        <f t="shared" si="25"/>
        <v>49980</v>
      </c>
      <c r="K102" s="55">
        <f t="shared" si="26"/>
        <v>103292</v>
      </c>
      <c r="L102" s="56">
        <v>0</v>
      </c>
      <c r="M102" s="55">
        <f t="shared" si="34"/>
        <v>0</v>
      </c>
      <c r="N102" s="55">
        <f t="shared" si="27"/>
        <v>0</v>
      </c>
      <c r="O102" s="57">
        <v>0.12</v>
      </c>
      <c r="P102" s="55">
        <f t="shared" si="28"/>
        <v>0</v>
      </c>
      <c r="Q102" s="55">
        <f t="shared" si="29"/>
        <v>0</v>
      </c>
      <c r="R102" s="31">
        <f t="shared" si="35"/>
        <v>1342796</v>
      </c>
      <c r="S102" s="30"/>
      <c r="T102" s="30"/>
      <c r="U102" s="30">
        <f t="shared" si="39"/>
        <v>91730</v>
      </c>
      <c r="V102" s="30">
        <v>130</v>
      </c>
      <c r="W102" s="31">
        <f t="shared" si="30"/>
        <v>6</v>
      </c>
      <c r="X102" s="31">
        <f t="shared" si="36"/>
        <v>64974</v>
      </c>
      <c r="Y102" s="30">
        <f t="shared" si="37"/>
        <v>1407770</v>
      </c>
      <c r="Z102" s="30">
        <f t="shared" si="21"/>
        <v>1499500</v>
      </c>
      <c r="AA102" s="12">
        <f t="shared" si="31"/>
        <v>14</v>
      </c>
      <c r="AB102" s="13">
        <f t="shared" si="32"/>
        <v>0</v>
      </c>
    </row>
    <row r="103" spans="1:29" x14ac:dyDescent="0.3">
      <c r="A103" s="27">
        <f t="shared" si="33"/>
        <v>45751</v>
      </c>
      <c r="B103" s="28" t="str">
        <f t="shared" si="24"/>
        <v>sexta-feira</v>
      </c>
      <c r="C103" s="28">
        <f t="shared" si="22"/>
        <v>14</v>
      </c>
      <c r="D103" s="28"/>
      <c r="E103" s="29">
        <f t="shared" si="38"/>
        <v>11662</v>
      </c>
      <c r="F103" s="60">
        <f>IF(OR(B103="Saturday", B103="Sábado", B103="Sunday", B103="Domingo", E103=0), 0,
IF(MONTH(A103)&lt;&gt;MONTH(A102), E103, E103+SUMIF(A$8:A102, "&gt;="&amp;DATE(YEAR(A103), MONTH(A103), 1), F$8:F102)))</f>
        <v>84133</v>
      </c>
      <c r="G103" s="31">
        <v>124</v>
      </c>
      <c r="H103" s="55" t="s">
        <v>4</v>
      </c>
      <c r="I103" s="56">
        <f t="shared" si="23"/>
        <v>833</v>
      </c>
      <c r="J103" s="56">
        <f t="shared" si="25"/>
        <v>49980</v>
      </c>
      <c r="K103" s="55">
        <f t="shared" si="26"/>
        <v>103292</v>
      </c>
      <c r="L103" s="56">
        <v>0</v>
      </c>
      <c r="M103" s="55">
        <f t="shared" si="34"/>
        <v>0</v>
      </c>
      <c r="N103" s="55">
        <f t="shared" si="27"/>
        <v>0</v>
      </c>
      <c r="O103" s="57">
        <v>0.12</v>
      </c>
      <c r="P103" s="55">
        <f t="shared" si="28"/>
        <v>0</v>
      </c>
      <c r="Q103" s="55">
        <f t="shared" si="29"/>
        <v>0</v>
      </c>
      <c r="R103" s="31">
        <f t="shared" si="35"/>
        <v>1446088</v>
      </c>
      <c r="S103" s="30"/>
      <c r="T103" s="30"/>
      <c r="U103" s="30">
        <f t="shared" si="39"/>
        <v>53412</v>
      </c>
      <c r="V103" s="30">
        <v>130</v>
      </c>
      <c r="W103" s="31">
        <f t="shared" si="30"/>
        <v>6</v>
      </c>
      <c r="X103" s="31">
        <f t="shared" si="36"/>
        <v>69972</v>
      </c>
      <c r="Y103" s="30">
        <f t="shared" si="37"/>
        <v>1516060</v>
      </c>
      <c r="Z103" s="30">
        <f t="shared" si="21"/>
        <v>1569472</v>
      </c>
      <c r="AA103" s="12">
        <f t="shared" si="31"/>
        <v>15</v>
      </c>
      <c r="AB103" s="13">
        <f t="shared" si="32"/>
        <v>-1</v>
      </c>
    </row>
    <row r="104" spans="1:29" x14ac:dyDescent="0.3">
      <c r="A104" s="27">
        <f t="shared" si="33"/>
        <v>45752</v>
      </c>
      <c r="B104" s="28" t="str">
        <f t="shared" si="24"/>
        <v>sábado</v>
      </c>
      <c r="C104" s="28">
        <f t="shared" si="22"/>
        <v>0</v>
      </c>
      <c r="D104" s="28"/>
      <c r="E104" s="29">
        <f t="shared" si="38"/>
        <v>0</v>
      </c>
      <c r="F104" s="60">
        <f>IF(OR(B104="Saturday", B104="Sábado", B104="Sunday", B104="Domingo", E104=0), 0,
IF(MONTH(A104)&lt;&gt;MONTH(A103), E104, E104+SUMIF(A$8:A103, "&gt;="&amp;DATE(YEAR(A104), MONTH(A104), 1), F$8:F103)))</f>
        <v>0</v>
      </c>
      <c r="G104" s="31">
        <v>124</v>
      </c>
      <c r="H104" s="55" t="s">
        <v>4</v>
      </c>
      <c r="I104" s="56">
        <f t="shared" si="23"/>
        <v>833</v>
      </c>
      <c r="J104" s="56">
        <f t="shared" si="25"/>
        <v>49980</v>
      </c>
      <c r="K104" s="55">
        <f t="shared" si="26"/>
        <v>103292</v>
      </c>
      <c r="L104" s="56">
        <v>0</v>
      </c>
      <c r="M104" s="55">
        <f t="shared" si="34"/>
        <v>0</v>
      </c>
      <c r="N104" s="55">
        <f t="shared" si="27"/>
        <v>0</v>
      </c>
      <c r="O104" s="57">
        <v>0.12</v>
      </c>
      <c r="P104" s="55">
        <f t="shared" si="28"/>
        <v>0</v>
      </c>
      <c r="Q104" s="55">
        <f t="shared" si="29"/>
        <v>0</v>
      </c>
      <c r="R104" s="31">
        <f t="shared" si="35"/>
        <v>0</v>
      </c>
      <c r="S104" s="30"/>
      <c r="T104" s="30"/>
      <c r="U104" s="30">
        <f t="shared" si="39"/>
        <v>0</v>
      </c>
      <c r="V104" s="30">
        <v>130</v>
      </c>
      <c r="W104" s="31">
        <f t="shared" si="30"/>
        <v>6</v>
      </c>
      <c r="X104" s="31">
        <f t="shared" si="36"/>
        <v>0</v>
      </c>
      <c r="Y104" s="30">
        <f t="shared" si="37"/>
        <v>0</v>
      </c>
      <c r="Z104" s="30">
        <f t="shared" si="21"/>
        <v>1569472</v>
      </c>
      <c r="AA104" s="12">
        <f t="shared" si="31"/>
        <v>0</v>
      </c>
      <c r="AB104" s="13">
        <f t="shared" si="32"/>
        <v>13</v>
      </c>
    </row>
    <row r="105" spans="1:29" x14ac:dyDescent="0.3">
      <c r="A105" s="27">
        <f t="shared" si="33"/>
        <v>45753</v>
      </c>
      <c r="B105" s="28" t="str">
        <f t="shared" si="24"/>
        <v>domingo</v>
      </c>
      <c r="C105" s="28">
        <f t="shared" si="22"/>
        <v>0</v>
      </c>
      <c r="D105" s="28"/>
      <c r="E105" s="29">
        <f t="shared" si="38"/>
        <v>0</v>
      </c>
      <c r="F105" s="60">
        <f>IF(OR(B105="Saturday", B105="Sábado", B105="Sunday", B105="Domingo", E105=0), 0,
IF(MONTH(A105)&lt;&gt;MONTH(A104), E105, E105+SUMIF(A$8:A104, "&gt;="&amp;DATE(YEAR(A105), MONTH(A105), 1), F$8:F104)))</f>
        <v>0</v>
      </c>
      <c r="G105" s="31">
        <v>124</v>
      </c>
      <c r="H105" s="55" t="s">
        <v>4</v>
      </c>
      <c r="I105" s="56">
        <f t="shared" si="23"/>
        <v>833</v>
      </c>
      <c r="J105" s="56">
        <f t="shared" si="25"/>
        <v>49980</v>
      </c>
      <c r="K105" s="55">
        <f t="shared" si="26"/>
        <v>103292</v>
      </c>
      <c r="L105" s="56">
        <v>0</v>
      </c>
      <c r="M105" s="55">
        <f t="shared" si="34"/>
        <v>0</v>
      </c>
      <c r="N105" s="55">
        <f t="shared" si="27"/>
        <v>0</v>
      </c>
      <c r="O105" s="57">
        <v>0.12</v>
      </c>
      <c r="P105" s="55">
        <f t="shared" si="28"/>
        <v>0</v>
      </c>
      <c r="Q105" s="55">
        <f t="shared" si="29"/>
        <v>0</v>
      </c>
      <c r="R105" s="31">
        <f t="shared" si="35"/>
        <v>0</v>
      </c>
      <c r="S105" s="30"/>
      <c r="T105" s="30"/>
      <c r="U105" s="30">
        <f t="shared" si="39"/>
        <v>0</v>
      </c>
      <c r="V105" s="30">
        <v>130</v>
      </c>
      <c r="W105" s="31">
        <f t="shared" si="30"/>
        <v>6</v>
      </c>
      <c r="X105" s="31">
        <f t="shared" si="36"/>
        <v>0</v>
      </c>
      <c r="Y105" s="30">
        <f t="shared" si="37"/>
        <v>0</v>
      </c>
      <c r="Z105" s="30">
        <f t="shared" si="21"/>
        <v>1569472</v>
      </c>
      <c r="AA105" s="12">
        <f t="shared" si="31"/>
        <v>0</v>
      </c>
      <c r="AB105" s="13">
        <f t="shared" si="32"/>
        <v>13</v>
      </c>
    </row>
    <row r="106" spans="1:29" x14ac:dyDescent="0.3">
      <c r="A106" s="27">
        <f t="shared" si="33"/>
        <v>45754</v>
      </c>
      <c r="B106" s="28" t="str">
        <f t="shared" si="24"/>
        <v>segunda-feira</v>
      </c>
      <c r="C106" s="28">
        <f t="shared" si="22"/>
        <v>15</v>
      </c>
      <c r="D106" s="28"/>
      <c r="E106" s="29">
        <f t="shared" si="38"/>
        <v>12495</v>
      </c>
      <c r="F106" s="60">
        <f>IF(OR(B106="Saturday", B106="Sábado", B106="Sunday", B106="Domingo", E106=0), 0,
IF(MONTH(A106)&lt;&gt;MONTH(A105), E106, E106+SUMIF(A$8:A105, "&gt;="&amp;DATE(YEAR(A106), MONTH(A106), 1), F$8:F105)))</f>
        <v>169099</v>
      </c>
      <c r="G106" s="31">
        <v>124</v>
      </c>
      <c r="H106" s="55" t="s">
        <v>4</v>
      </c>
      <c r="I106" s="56">
        <f t="shared" si="23"/>
        <v>833</v>
      </c>
      <c r="J106" s="56">
        <f t="shared" si="25"/>
        <v>49980</v>
      </c>
      <c r="K106" s="55">
        <f t="shared" si="26"/>
        <v>103292</v>
      </c>
      <c r="L106" s="56">
        <v>0</v>
      </c>
      <c r="M106" s="55">
        <f t="shared" si="34"/>
        <v>0</v>
      </c>
      <c r="N106" s="55">
        <f t="shared" si="27"/>
        <v>0</v>
      </c>
      <c r="O106" s="57">
        <v>0.12</v>
      </c>
      <c r="P106" s="55">
        <f t="shared" si="28"/>
        <v>0</v>
      </c>
      <c r="Q106" s="55">
        <f t="shared" si="29"/>
        <v>0</v>
      </c>
      <c r="R106" s="31">
        <f t="shared" si="35"/>
        <v>1549380</v>
      </c>
      <c r="S106" s="30"/>
      <c r="T106" s="30"/>
      <c r="U106" s="30">
        <f t="shared" si="39"/>
        <v>20092</v>
      </c>
      <c r="V106" s="30">
        <v>130</v>
      </c>
      <c r="W106" s="31">
        <f t="shared" si="30"/>
        <v>6</v>
      </c>
      <c r="X106" s="31">
        <f t="shared" si="36"/>
        <v>74970</v>
      </c>
      <c r="Y106" s="30">
        <f t="shared" si="37"/>
        <v>1624350</v>
      </c>
      <c r="Z106" s="30">
        <f t="shared" si="21"/>
        <v>1644442</v>
      </c>
      <c r="AA106" s="12">
        <f t="shared" si="31"/>
        <v>15</v>
      </c>
      <c r="AB106" s="13">
        <f t="shared" si="32"/>
        <v>-1</v>
      </c>
    </row>
    <row r="107" spans="1:29" x14ac:dyDescent="0.3">
      <c r="A107" s="27">
        <f t="shared" si="33"/>
        <v>45755</v>
      </c>
      <c r="B107" s="28" t="str">
        <f t="shared" si="24"/>
        <v>terça-feira</v>
      </c>
      <c r="C107" s="28">
        <f t="shared" si="22"/>
        <v>15</v>
      </c>
      <c r="D107" s="28"/>
      <c r="E107" s="29">
        <f t="shared" si="38"/>
        <v>12495</v>
      </c>
      <c r="F107" s="60">
        <f>IF(OR(B107="Saturday", B107="Sábado", B107="Sunday", B107="Domingo", E107=0), 0,
IF(MONTH(A107)&lt;&gt;MONTH(A106), E107, E107+SUMIF(A$8:A106, "&gt;="&amp;DATE(YEAR(A107), MONTH(A107), 1), F$8:F106)))</f>
        <v>338198</v>
      </c>
      <c r="G107" s="31">
        <v>124</v>
      </c>
      <c r="H107" s="55" t="s">
        <v>4</v>
      </c>
      <c r="I107" s="56">
        <f t="shared" si="23"/>
        <v>833</v>
      </c>
      <c r="J107" s="56">
        <f t="shared" si="25"/>
        <v>49980</v>
      </c>
      <c r="K107" s="55">
        <f t="shared" si="26"/>
        <v>103292</v>
      </c>
      <c r="L107" s="56">
        <v>0</v>
      </c>
      <c r="M107" s="55">
        <f t="shared" si="34"/>
        <v>0</v>
      </c>
      <c r="N107" s="55">
        <f t="shared" si="27"/>
        <v>0</v>
      </c>
      <c r="O107" s="57">
        <v>0.12</v>
      </c>
      <c r="P107" s="55">
        <f t="shared" si="28"/>
        <v>0</v>
      </c>
      <c r="Q107" s="55">
        <f t="shared" si="29"/>
        <v>0</v>
      </c>
      <c r="R107" s="31">
        <f t="shared" si="35"/>
        <v>1549380</v>
      </c>
      <c r="S107" s="30"/>
      <c r="T107" s="30"/>
      <c r="U107" s="30">
        <f t="shared" si="39"/>
        <v>95062</v>
      </c>
      <c r="V107" s="30">
        <v>130</v>
      </c>
      <c r="W107" s="31">
        <f t="shared" si="30"/>
        <v>6</v>
      </c>
      <c r="X107" s="31">
        <f t="shared" si="36"/>
        <v>74970</v>
      </c>
      <c r="Y107" s="30">
        <f t="shared" si="37"/>
        <v>1624350</v>
      </c>
      <c r="Z107" s="30">
        <f t="shared" si="21"/>
        <v>1719412</v>
      </c>
      <c r="AA107" s="12">
        <f t="shared" si="31"/>
        <v>16</v>
      </c>
      <c r="AB107" s="13">
        <f t="shared" si="32"/>
        <v>0</v>
      </c>
    </row>
    <row r="108" spans="1:29" x14ac:dyDescent="0.3">
      <c r="A108" s="27">
        <f t="shared" si="33"/>
        <v>45756</v>
      </c>
      <c r="B108" s="28" t="str">
        <f t="shared" si="24"/>
        <v>quarta-feira</v>
      </c>
      <c r="C108" s="28">
        <f t="shared" si="22"/>
        <v>16</v>
      </c>
      <c r="D108" s="28"/>
      <c r="E108" s="29">
        <f t="shared" si="38"/>
        <v>13328</v>
      </c>
      <c r="F108" s="60">
        <f>IF(OR(B108="Saturday", B108="Sábado", B108="Sunday", B108="Domingo", E108=0), 0,
IF(MONTH(A108)&lt;&gt;MONTH(A107), E108, E108+SUMIF(A$8:A107, "&gt;="&amp;DATE(YEAR(A108), MONTH(A108), 1), F$8:F107)))</f>
        <v>677229</v>
      </c>
      <c r="G108" s="31">
        <v>124</v>
      </c>
      <c r="H108" s="55" t="s">
        <v>4</v>
      </c>
      <c r="I108" s="56">
        <f t="shared" si="23"/>
        <v>833</v>
      </c>
      <c r="J108" s="56">
        <f t="shared" si="25"/>
        <v>49980</v>
      </c>
      <c r="K108" s="55">
        <f t="shared" si="26"/>
        <v>103292</v>
      </c>
      <c r="L108" s="56">
        <v>0</v>
      </c>
      <c r="M108" s="55">
        <f t="shared" si="34"/>
        <v>0</v>
      </c>
      <c r="N108" s="55">
        <f t="shared" si="27"/>
        <v>0</v>
      </c>
      <c r="O108" s="57">
        <v>0.12</v>
      </c>
      <c r="P108" s="55">
        <f t="shared" si="28"/>
        <v>0</v>
      </c>
      <c r="Q108" s="55">
        <f t="shared" si="29"/>
        <v>0</v>
      </c>
      <c r="R108" s="31">
        <f t="shared" si="35"/>
        <v>1652672</v>
      </c>
      <c r="S108" s="30"/>
      <c r="T108" s="30"/>
      <c r="U108" s="30">
        <f t="shared" si="39"/>
        <v>66740</v>
      </c>
      <c r="V108" s="30">
        <v>130</v>
      </c>
      <c r="W108" s="31">
        <f t="shared" si="30"/>
        <v>6</v>
      </c>
      <c r="X108" s="31">
        <f t="shared" si="36"/>
        <v>79968</v>
      </c>
      <c r="Y108" s="30">
        <f t="shared" si="37"/>
        <v>1732640</v>
      </c>
      <c r="Z108" s="30">
        <f t="shared" si="21"/>
        <v>1799380</v>
      </c>
      <c r="AA108" s="12">
        <f t="shared" si="31"/>
        <v>17</v>
      </c>
      <c r="AB108" s="13">
        <f t="shared" si="32"/>
        <v>0</v>
      </c>
    </row>
    <row r="109" spans="1:29" s="21" customFormat="1" x14ac:dyDescent="0.3">
      <c r="A109" s="27">
        <f t="shared" si="33"/>
        <v>45757</v>
      </c>
      <c r="B109" s="28" t="str">
        <f t="shared" si="24"/>
        <v>quinta-feira</v>
      </c>
      <c r="C109" s="28">
        <f t="shared" si="22"/>
        <v>17</v>
      </c>
      <c r="D109" s="28"/>
      <c r="E109" s="29">
        <f t="shared" si="38"/>
        <v>14161</v>
      </c>
      <c r="F109" s="60">
        <f>IF(OR(B109="Saturday", B109="Sábado", B109="Sunday", B109="Domingo", E109=0), 0,
IF(MONTH(A109)&lt;&gt;MONTH(A108), E109, E109+SUMIF(A$8:A108, "&gt;="&amp;DATE(YEAR(A109), MONTH(A109), 1), F$8:F108)))</f>
        <v>1355291</v>
      </c>
      <c r="G109" s="31">
        <v>124</v>
      </c>
      <c r="H109" s="55" t="s">
        <v>4</v>
      </c>
      <c r="I109" s="56">
        <f t="shared" si="23"/>
        <v>833</v>
      </c>
      <c r="J109" s="56">
        <f t="shared" si="25"/>
        <v>49980</v>
      </c>
      <c r="K109" s="55">
        <f t="shared" si="26"/>
        <v>103292</v>
      </c>
      <c r="L109" s="56">
        <v>0</v>
      </c>
      <c r="M109" s="55">
        <f t="shared" si="34"/>
        <v>0</v>
      </c>
      <c r="N109" s="55">
        <f t="shared" si="27"/>
        <v>0</v>
      </c>
      <c r="O109" s="57">
        <v>0.12</v>
      </c>
      <c r="P109" s="55">
        <f t="shared" si="28"/>
        <v>0</v>
      </c>
      <c r="Q109" s="55">
        <f t="shared" si="29"/>
        <v>0</v>
      </c>
      <c r="R109" s="31">
        <f t="shared" si="35"/>
        <v>1755964</v>
      </c>
      <c r="S109" s="30"/>
      <c r="T109" s="30">
        <f>T78</f>
        <v>0</v>
      </c>
      <c r="U109" s="30">
        <f t="shared" si="39"/>
        <v>43416</v>
      </c>
      <c r="V109" s="30">
        <v>130</v>
      </c>
      <c r="W109" s="31">
        <f t="shared" si="30"/>
        <v>6</v>
      </c>
      <c r="X109" s="31">
        <f t="shared" si="36"/>
        <v>84966</v>
      </c>
      <c r="Y109" s="30">
        <f t="shared" si="37"/>
        <v>1840930</v>
      </c>
      <c r="Z109" s="30">
        <f t="shared" si="21"/>
        <v>1884346</v>
      </c>
      <c r="AA109" s="12">
        <f t="shared" si="31"/>
        <v>18</v>
      </c>
      <c r="AB109" s="13">
        <f t="shared" si="32"/>
        <v>-1</v>
      </c>
      <c r="AC109"/>
    </row>
    <row r="110" spans="1:29" x14ac:dyDescent="0.3">
      <c r="A110" s="27">
        <f t="shared" si="33"/>
        <v>45758</v>
      </c>
      <c r="B110" s="28" t="str">
        <f t="shared" si="24"/>
        <v>sexta-feira</v>
      </c>
      <c r="C110" s="28">
        <f t="shared" si="22"/>
        <v>18</v>
      </c>
      <c r="D110" s="28"/>
      <c r="E110" s="29">
        <f t="shared" si="38"/>
        <v>14994</v>
      </c>
      <c r="F110" s="60">
        <f>IF(OR(B110="Saturday", B110="Sábado", B110="Sunday", B110="Domingo", E110=0), 0,
IF(MONTH(A110)&lt;&gt;MONTH(A109), E110, E110+SUMIF(A$8:A109, "&gt;="&amp;DATE(YEAR(A110), MONTH(A110), 1), F$8:F109)))</f>
        <v>2711415</v>
      </c>
      <c r="G110" s="31">
        <v>124</v>
      </c>
      <c r="H110" s="55" t="s">
        <v>4</v>
      </c>
      <c r="I110" s="56">
        <f t="shared" si="23"/>
        <v>833</v>
      </c>
      <c r="J110" s="56">
        <f t="shared" si="25"/>
        <v>49980</v>
      </c>
      <c r="K110" s="55">
        <f t="shared" si="26"/>
        <v>103292</v>
      </c>
      <c r="L110" s="56">
        <v>0</v>
      </c>
      <c r="M110" s="55">
        <f t="shared" si="34"/>
        <v>0</v>
      </c>
      <c r="N110" s="55">
        <f t="shared" si="27"/>
        <v>0</v>
      </c>
      <c r="O110" s="57">
        <v>0.12</v>
      </c>
      <c r="P110" s="55">
        <f t="shared" si="28"/>
        <v>0</v>
      </c>
      <c r="Q110" s="55">
        <f t="shared" si="29"/>
        <v>0</v>
      </c>
      <c r="R110" s="31">
        <f t="shared" si="35"/>
        <v>1859256</v>
      </c>
      <c r="S110" s="30"/>
      <c r="T110" s="30"/>
      <c r="U110" s="30">
        <f t="shared" si="39"/>
        <v>25090</v>
      </c>
      <c r="V110" s="30">
        <v>130</v>
      </c>
      <c r="W110" s="31">
        <f t="shared" si="30"/>
        <v>6</v>
      </c>
      <c r="X110" s="31">
        <f t="shared" si="36"/>
        <v>89964</v>
      </c>
      <c r="Y110" s="30">
        <f t="shared" si="37"/>
        <v>1949220</v>
      </c>
      <c r="Z110" s="30">
        <f t="shared" si="21"/>
        <v>1974310</v>
      </c>
      <c r="AA110" s="12">
        <f t="shared" si="31"/>
        <v>19</v>
      </c>
      <c r="AB110" s="13">
        <f t="shared" si="32"/>
        <v>-1</v>
      </c>
    </row>
    <row r="111" spans="1:29" x14ac:dyDescent="0.3">
      <c r="A111" s="27">
        <f t="shared" si="33"/>
        <v>45759</v>
      </c>
      <c r="B111" s="28" t="str">
        <f t="shared" si="24"/>
        <v>sábado</v>
      </c>
      <c r="C111" s="28">
        <f t="shared" si="22"/>
        <v>0</v>
      </c>
      <c r="D111" s="28"/>
      <c r="E111" s="29">
        <f t="shared" si="38"/>
        <v>0</v>
      </c>
      <c r="F111" s="60">
        <f>IF(OR(B111="Saturday", B111="Sábado", B111="Sunday", B111="Domingo", E111=0), 0,
IF(MONTH(A111)&lt;&gt;MONTH(A110), E111, E111+SUMIF(A$8:A110, "&gt;="&amp;DATE(YEAR(A111), MONTH(A111), 1), F$8:F110)))</f>
        <v>0</v>
      </c>
      <c r="G111" s="31">
        <v>124</v>
      </c>
      <c r="H111" s="55" t="s">
        <v>4</v>
      </c>
      <c r="I111" s="56">
        <f t="shared" si="23"/>
        <v>833</v>
      </c>
      <c r="J111" s="56">
        <f t="shared" si="25"/>
        <v>49980</v>
      </c>
      <c r="K111" s="55">
        <f t="shared" si="26"/>
        <v>103292</v>
      </c>
      <c r="L111" s="56">
        <v>0</v>
      </c>
      <c r="M111" s="55">
        <f t="shared" si="34"/>
        <v>0</v>
      </c>
      <c r="N111" s="55">
        <f t="shared" si="27"/>
        <v>0</v>
      </c>
      <c r="O111" s="57">
        <v>0.12</v>
      </c>
      <c r="P111" s="55">
        <f t="shared" si="28"/>
        <v>0</v>
      </c>
      <c r="Q111" s="55">
        <f t="shared" si="29"/>
        <v>0</v>
      </c>
      <c r="R111" s="31">
        <f t="shared" si="35"/>
        <v>0</v>
      </c>
      <c r="S111" s="30"/>
      <c r="T111" s="30"/>
      <c r="U111" s="30">
        <f t="shared" si="39"/>
        <v>0</v>
      </c>
      <c r="V111" s="30">
        <v>130</v>
      </c>
      <c r="W111" s="31">
        <f t="shared" si="30"/>
        <v>6</v>
      </c>
      <c r="X111" s="31">
        <f t="shared" si="36"/>
        <v>0</v>
      </c>
      <c r="Y111" s="30">
        <f t="shared" si="37"/>
        <v>0</v>
      </c>
      <c r="Z111" s="30">
        <f t="shared" si="21"/>
        <v>1974310</v>
      </c>
      <c r="AA111" s="12">
        <f t="shared" si="31"/>
        <v>0</v>
      </c>
      <c r="AB111" s="13">
        <f t="shared" si="32"/>
        <v>17</v>
      </c>
    </row>
    <row r="112" spans="1:29" x14ac:dyDescent="0.3">
      <c r="A112" s="27">
        <f t="shared" si="33"/>
        <v>45760</v>
      </c>
      <c r="B112" s="28" t="str">
        <f t="shared" si="24"/>
        <v>domingo</v>
      </c>
      <c r="C112" s="28">
        <f t="shared" si="22"/>
        <v>0</v>
      </c>
      <c r="D112" s="28"/>
      <c r="E112" s="29">
        <f t="shared" si="38"/>
        <v>0</v>
      </c>
      <c r="F112" s="60">
        <f>IF(OR(B112="Saturday", B112="Sábado", B112="Sunday", B112="Domingo", E112=0), 0,
IF(MONTH(A112)&lt;&gt;MONTH(A111), E112, E112+SUMIF(A$8:A111, "&gt;="&amp;DATE(YEAR(A112), MONTH(A112), 1), F$8:F111)))</f>
        <v>0</v>
      </c>
      <c r="G112" s="31">
        <v>124</v>
      </c>
      <c r="H112" s="55" t="s">
        <v>4</v>
      </c>
      <c r="I112" s="56">
        <f t="shared" si="23"/>
        <v>833</v>
      </c>
      <c r="J112" s="56">
        <f t="shared" si="25"/>
        <v>49980</v>
      </c>
      <c r="K112" s="55">
        <f t="shared" si="26"/>
        <v>103292</v>
      </c>
      <c r="L112" s="56">
        <v>0</v>
      </c>
      <c r="M112" s="55">
        <f t="shared" si="34"/>
        <v>0</v>
      </c>
      <c r="N112" s="55">
        <f t="shared" si="27"/>
        <v>0</v>
      </c>
      <c r="O112" s="57">
        <v>0.12</v>
      </c>
      <c r="P112" s="55">
        <f t="shared" si="28"/>
        <v>0</v>
      </c>
      <c r="Q112" s="55">
        <f t="shared" si="29"/>
        <v>0</v>
      </c>
      <c r="R112" s="31">
        <f t="shared" si="35"/>
        <v>0</v>
      </c>
      <c r="S112" s="30"/>
      <c r="T112" s="30"/>
      <c r="U112" s="30">
        <f t="shared" si="39"/>
        <v>0</v>
      </c>
      <c r="V112" s="30">
        <v>130</v>
      </c>
      <c r="W112" s="31">
        <f t="shared" si="30"/>
        <v>6</v>
      </c>
      <c r="X112" s="31">
        <f t="shared" si="36"/>
        <v>0</v>
      </c>
      <c r="Y112" s="30">
        <f t="shared" si="37"/>
        <v>0</v>
      </c>
      <c r="Z112" s="30">
        <f t="shared" si="21"/>
        <v>1974310</v>
      </c>
      <c r="AA112" s="12">
        <f t="shared" si="31"/>
        <v>0</v>
      </c>
      <c r="AB112" s="13">
        <f t="shared" si="32"/>
        <v>17</v>
      </c>
    </row>
    <row r="113" spans="1:28" x14ac:dyDescent="0.3">
      <c r="A113" s="27">
        <f t="shared" si="33"/>
        <v>45761</v>
      </c>
      <c r="B113" s="28" t="str">
        <f t="shared" si="24"/>
        <v>segunda-feira</v>
      </c>
      <c r="C113" s="28">
        <f t="shared" si="22"/>
        <v>19</v>
      </c>
      <c r="D113" s="28"/>
      <c r="E113" s="29">
        <f t="shared" si="38"/>
        <v>15827</v>
      </c>
      <c r="F113" s="60">
        <f>IF(OR(B113="Saturday", B113="Sábado", B113="Sunday", B113="Domingo", E113=0), 0,
IF(MONTH(A113)&lt;&gt;MONTH(A112), E113, E113+SUMIF(A$8:A112, "&gt;="&amp;DATE(YEAR(A113), MONTH(A113), 1), F$8:F112)))</f>
        <v>5423663</v>
      </c>
      <c r="G113" s="31">
        <v>124</v>
      </c>
      <c r="H113" s="55" t="s">
        <v>4</v>
      </c>
      <c r="I113" s="56">
        <f t="shared" si="23"/>
        <v>833</v>
      </c>
      <c r="J113" s="56">
        <f t="shared" si="25"/>
        <v>49980</v>
      </c>
      <c r="K113" s="55">
        <f t="shared" si="26"/>
        <v>103292</v>
      </c>
      <c r="L113" s="56">
        <v>0</v>
      </c>
      <c r="M113" s="55">
        <f t="shared" si="34"/>
        <v>0</v>
      </c>
      <c r="N113" s="55">
        <f t="shared" si="27"/>
        <v>0</v>
      </c>
      <c r="O113" s="57">
        <v>0.12</v>
      </c>
      <c r="P113" s="55">
        <f t="shared" si="28"/>
        <v>0</v>
      </c>
      <c r="Q113" s="55">
        <f t="shared" si="29"/>
        <v>0</v>
      </c>
      <c r="R113" s="31">
        <f t="shared" si="35"/>
        <v>1962548</v>
      </c>
      <c r="S113" s="30"/>
      <c r="T113" s="30"/>
      <c r="U113" s="30">
        <f t="shared" si="39"/>
        <v>11762</v>
      </c>
      <c r="V113" s="30">
        <v>130</v>
      </c>
      <c r="W113" s="31">
        <f t="shared" si="30"/>
        <v>6</v>
      </c>
      <c r="X113" s="31">
        <f t="shared" si="36"/>
        <v>94962</v>
      </c>
      <c r="Y113" s="30">
        <f t="shared" si="37"/>
        <v>2057510</v>
      </c>
      <c r="Z113" s="30">
        <f t="shared" si="21"/>
        <v>2069272</v>
      </c>
      <c r="AA113" s="12">
        <f t="shared" si="31"/>
        <v>20</v>
      </c>
      <c r="AB113" s="13">
        <f t="shared" si="32"/>
        <v>-1</v>
      </c>
    </row>
    <row r="114" spans="1:28" x14ac:dyDescent="0.3">
      <c r="A114" s="27">
        <f t="shared" si="33"/>
        <v>45762</v>
      </c>
      <c r="B114" s="28" t="str">
        <f t="shared" si="24"/>
        <v>terça-feira</v>
      </c>
      <c r="C114" s="28">
        <f t="shared" si="22"/>
        <v>20</v>
      </c>
      <c r="D114" s="28"/>
      <c r="E114" s="29">
        <f t="shared" si="38"/>
        <v>16660</v>
      </c>
      <c r="F114" s="60">
        <f>IF(OR(B114="Saturday", B114="Sábado", B114="Sunday", B114="Domingo", E114=0), 0,
IF(MONTH(A114)&lt;&gt;MONTH(A113), E114, E114+SUMIF(A$8:A113, "&gt;="&amp;DATE(YEAR(A114), MONTH(A114), 1), F$8:F113)))</f>
        <v>10848159</v>
      </c>
      <c r="G114" s="31">
        <v>124</v>
      </c>
      <c r="H114" s="55" t="s">
        <v>4</v>
      </c>
      <c r="I114" s="56">
        <f t="shared" si="23"/>
        <v>833</v>
      </c>
      <c r="J114" s="56">
        <f t="shared" si="25"/>
        <v>49980</v>
      </c>
      <c r="K114" s="55">
        <f t="shared" si="26"/>
        <v>103292</v>
      </c>
      <c r="L114" s="56">
        <v>0</v>
      </c>
      <c r="M114" s="55">
        <f t="shared" si="34"/>
        <v>0</v>
      </c>
      <c r="N114" s="55">
        <f t="shared" si="27"/>
        <v>0</v>
      </c>
      <c r="O114" s="57">
        <v>0.12</v>
      </c>
      <c r="P114" s="55">
        <f t="shared" si="28"/>
        <v>0</v>
      </c>
      <c r="Q114" s="55">
        <f t="shared" si="29"/>
        <v>0</v>
      </c>
      <c r="R114" s="31">
        <f t="shared" si="35"/>
        <v>2065840</v>
      </c>
      <c r="S114" s="30"/>
      <c r="T114" s="30"/>
      <c r="U114" s="30">
        <f t="shared" si="39"/>
        <v>3432</v>
      </c>
      <c r="V114" s="30">
        <v>130</v>
      </c>
      <c r="W114" s="31">
        <f t="shared" si="30"/>
        <v>6</v>
      </c>
      <c r="X114" s="31">
        <f t="shared" si="36"/>
        <v>99960</v>
      </c>
      <c r="Y114" s="30">
        <f t="shared" si="37"/>
        <v>2165800</v>
      </c>
      <c r="Z114" s="30">
        <f t="shared" si="21"/>
        <v>2169232</v>
      </c>
      <c r="AA114" s="12">
        <f t="shared" si="31"/>
        <v>20</v>
      </c>
      <c r="AB114" s="13">
        <f t="shared" si="32"/>
        <v>-1</v>
      </c>
    </row>
    <row r="115" spans="1:28" x14ac:dyDescent="0.3">
      <c r="A115" s="27">
        <f t="shared" si="33"/>
        <v>45763</v>
      </c>
      <c r="B115" s="28" t="str">
        <f t="shared" si="24"/>
        <v>quarta-feira</v>
      </c>
      <c r="C115" s="28">
        <f t="shared" si="22"/>
        <v>20</v>
      </c>
      <c r="D115" s="28"/>
      <c r="E115" s="29">
        <f t="shared" si="38"/>
        <v>16660</v>
      </c>
      <c r="F115" s="60">
        <f>IF(OR(B115="Saturday", B115="Sábado", B115="Sunday", B115="Domingo", E115=0), 0,
IF(MONTH(A115)&lt;&gt;MONTH(A114), E115, E115+SUMIF(A$8:A114, "&gt;="&amp;DATE(YEAR(A115), MONTH(A115), 1), F$8:F114)))</f>
        <v>21696318</v>
      </c>
      <c r="G115" s="31">
        <v>124</v>
      </c>
      <c r="H115" s="55" t="s">
        <v>4</v>
      </c>
      <c r="I115" s="56">
        <f t="shared" si="23"/>
        <v>833</v>
      </c>
      <c r="J115" s="56">
        <f t="shared" si="25"/>
        <v>49980</v>
      </c>
      <c r="K115" s="55">
        <f t="shared" si="26"/>
        <v>103292</v>
      </c>
      <c r="L115" s="56">
        <v>0</v>
      </c>
      <c r="M115" s="55">
        <f t="shared" si="34"/>
        <v>0</v>
      </c>
      <c r="N115" s="55">
        <f t="shared" si="27"/>
        <v>0</v>
      </c>
      <c r="O115" s="57">
        <v>0.12</v>
      </c>
      <c r="P115" s="55">
        <f t="shared" si="28"/>
        <v>0</v>
      </c>
      <c r="Q115" s="55">
        <f t="shared" si="29"/>
        <v>0</v>
      </c>
      <c r="R115" s="31">
        <f t="shared" si="35"/>
        <v>2065840</v>
      </c>
      <c r="S115" s="30"/>
      <c r="T115" s="30"/>
      <c r="U115" s="30">
        <f t="shared" si="39"/>
        <v>103392</v>
      </c>
      <c r="V115" s="30">
        <v>130</v>
      </c>
      <c r="W115" s="31">
        <f t="shared" si="30"/>
        <v>6</v>
      </c>
      <c r="X115" s="31">
        <f t="shared" si="36"/>
        <v>99960</v>
      </c>
      <c r="Y115" s="30">
        <f t="shared" si="37"/>
        <v>2165800</v>
      </c>
      <c r="Z115" s="30">
        <f t="shared" si="21"/>
        <v>2269192</v>
      </c>
      <c r="AA115" s="12">
        <f t="shared" si="31"/>
        <v>20</v>
      </c>
      <c r="AB115" s="13">
        <f t="shared" si="32"/>
        <v>0</v>
      </c>
    </row>
    <row r="116" spans="1:28" x14ac:dyDescent="0.3">
      <c r="A116" s="27">
        <f t="shared" si="33"/>
        <v>45764</v>
      </c>
      <c r="B116" s="28" t="str">
        <f t="shared" si="24"/>
        <v>quinta-feira</v>
      </c>
      <c r="C116" s="28">
        <f t="shared" si="22"/>
        <v>20</v>
      </c>
      <c r="D116" s="28"/>
      <c r="E116" s="29">
        <f t="shared" si="38"/>
        <v>16660</v>
      </c>
      <c r="F116" s="60">
        <f>IF(OR(B116="Saturday", B116="Sábado", B116="Sunday", B116="Domingo", E116=0), 0,
IF(MONTH(A116)&lt;&gt;MONTH(A115), E116, E116+SUMIF(A$8:A115, "&gt;="&amp;DATE(YEAR(A116), MONTH(A116), 1), F$8:F115)))</f>
        <v>43392636</v>
      </c>
      <c r="G116" s="31">
        <v>124</v>
      </c>
      <c r="H116" s="55" t="s">
        <v>4</v>
      </c>
      <c r="I116" s="56">
        <f t="shared" si="23"/>
        <v>833</v>
      </c>
      <c r="J116" s="56">
        <f t="shared" si="25"/>
        <v>49980</v>
      </c>
      <c r="K116" s="55">
        <f t="shared" si="26"/>
        <v>103292</v>
      </c>
      <c r="L116" s="56">
        <v>0</v>
      </c>
      <c r="M116" s="55">
        <f t="shared" si="34"/>
        <v>0</v>
      </c>
      <c r="N116" s="55">
        <f t="shared" si="27"/>
        <v>0</v>
      </c>
      <c r="O116" s="57">
        <v>0.12</v>
      </c>
      <c r="P116" s="55">
        <f t="shared" si="28"/>
        <v>0</v>
      </c>
      <c r="Q116" s="55">
        <f t="shared" si="29"/>
        <v>0</v>
      </c>
      <c r="R116" s="31">
        <f t="shared" si="35"/>
        <v>2065840</v>
      </c>
      <c r="S116" s="30"/>
      <c r="T116" s="30"/>
      <c r="U116" s="30">
        <f t="shared" si="39"/>
        <v>203352</v>
      </c>
      <c r="V116" s="30">
        <v>130</v>
      </c>
      <c r="W116" s="31">
        <f t="shared" si="30"/>
        <v>6</v>
      </c>
      <c r="X116" s="31">
        <f t="shared" si="36"/>
        <v>99960</v>
      </c>
      <c r="Y116" s="30">
        <f t="shared" si="37"/>
        <v>2165800</v>
      </c>
      <c r="Z116" s="30">
        <f t="shared" si="21"/>
        <v>2369152</v>
      </c>
      <c r="AA116" s="12">
        <f t="shared" si="31"/>
        <v>20</v>
      </c>
      <c r="AB116" s="13">
        <f t="shared" si="32"/>
        <v>1</v>
      </c>
    </row>
    <row r="117" spans="1:28" x14ac:dyDescent="0.3">
      <c r="A117" s="27">
        <f t="shared" si="33"/>
        <v>45765</v>
      </c>
      <c r="B117" s="28" t="str">
        <f t="shared" si="24"/>
        <v>sexta-feira</v>
      </c>
      <c r="C117" s="28">
        <f t="shared" si="22"/>
        <v>20</v>
      </c>
      <c r="D117" s="28"/>
      <c r="E117" s="29">
        <f t="shared" si="38"/>
        <v>16660</v>
      </c>
      <c r="F117" s="60">
        <f>IF(OR(B117="Saturday", B117="Sábado", B117="Sunday", B117="Domingo", E117=0), 0,
IF(MONTH(A117)&lt;&gt;MONTH(A116), E117, E117+SUMIF(A$8:A116, "&gt;="&amp;DATE(YEAR(A117), MONTH(A117), 1), F$8:F116)))</f>
        <v>86785272</v>
      </c>
      <c r="G117" s="31">
        <v>124</v>
      </c>
      <c r="H117" s="55" t="s">
        <v>4</v>
      </c>
      <c r="I117" s="56">
        <f t="shared" si="23"/>
        <v>833</v>
      </c>
      <c r="J117" s="56">
        <f t="shared" si="25"/>
        <v>49980</v>
      </c>
      <c r="K117" s="55">
        <f t="shared" si="26"/>
        <v>103292</v>
      </c>
      <c r="L117" s="56">
        <v>0</v>
      </c>
      <c r="M117" s="55">
        <f t="shared" si="34"/>
        <v>0</v>
      </c>
      <c r="N117" s="55">
        <f t="shared" si="27"/>
        <v>0</v>
      </c>
      <c r="O117" s="57">
        <v>0.12</v>
      </c>
      <c r="P117" s="55">
        <f t="shared" si="28"/>
        <v>0</v>
      </c>
      <c r="Q117" s="55">
        <f t="shared" si="29"/>
        <v>0</v>
      </c>
      <c r="R117" s="31">
        <f t="shared" si="35"/>
        <v>2065840</v>
      </c>
      <c r="S117" s="30"/>
      <c r="T117" s="30"/>
      <c r="U117" s="30">
        <f t="shared" si="39"/>
        <v>303312</v>
      </c>
      <c r="V117" s="30">
        <v>130</v>
      </c>
      <c r="W117" s="31">
        <f t="shared" si="30"/>
        <v>6</v>
      </c>
      <c r="X117" s="31">
        <f t="shared" si="36"/>
        <v>99960</v>
      </c>
      <c r="Y117" s="30">
        <f t="shared" si="37"/>
        <v>2165800</v>
      </c>
      <c r="Z117" s="30">
        <f t="shared" si="21"/>
        <v>2469112</v>
      </c>
      <c r="AA117" s="12">
        <f t="shared" si="31"/>
        <v>20</v>
      </c>
      <c r="AB117" s="13">
        <f t="shared" si="32"/>
        <v>1</v>
      </c>
    </row>
    <row r="118" spans="1:28" x14ac:dyDescent="0.3">
      <c r="A118" s="27">
        <f t="shared" si="33"/>
        <v>45766</v>
      </c>
      <c r="B118" s="28" t="str">
        <f t="shared" si="24"/>
        <v>sábado</v>
      </c>
      <c r="C118" s="28">
        <f t="shared" si="22"/>
        <v>0</v>
      </c>
      <c r="D118" s="28"/>
      <c r="E118" s="29">
        <f t="shared" si="38"/>
        <v>0</v>
      </c>
      <c r="F118" s="60">
        <f>IF(OR(B118="Saturday", B118="Sábado", B118="Sunday", B118="Domingo", E118=0), 0,
IF(MONTH(A118)&lt;&gt;MONTH(A117), E118, E118+SUMIF(A$8:A117, "&gt;="&amp;DATE(YEAR(A118), MONTH(A118), 1), F$8:F117)))</f>
        <v>0</v>
      </c>
      <c r="G118" s="31">
        <v>124</v>
      </c>
      <c r="H118" s="55" t="s">
        <v>4</v>
      </c>
      <c r="I118" s="56">
        <f t="shared" si="23"/>
        <v>833</v>
      </c>
      <c r="J118" s="56">
        <f t="shared" si="25"/>
        <v>49980</v>
      </c>
      <c r="K118" s="55">
        <f t="shared" si="26"/>
        <v>103292</v>
      </c>
      <c r="L118" s="56">
        <v>0</v>
      </c>
      <c r="M118" s="55">
        <f t="shared" si="34"/>
        <v>0</v>
      </c>
      <c r="N118" s="55">
        <f t="shared" si="27"/>
        <v>0</v>
      </c>
      <c r="O118" s="57">
        <v>0.12</v>
      </c>
      <c r="P118" s="55">
        <f t="shared" si="28"/>
        <v>0</v>
      </c>
      <c r="Q118" s="55">
        <f t="shared" si="29"/>
        <v>0</v>
      </c>
      <c r="R118" s="31">
        <f t="shared" si="35"/>
        <v>0</v>
      </c>
      <c r="S118" s="30"/>
      <c r="T118" s="30"/>
      <c r="U118" s="30">
        <f t="shared" si="39"/>
        <v>0</v>
      </c>
      <c r="V118" s="30">
        <v>130</v>
      </c>
      <c r="W118" s="31">
        <f t="shared" si="30"/>
        <v>6</v>
      </c>
      <c r="X118" s="31">
        <f t="shared" si="36"/>
        <v>0</v>
      </c>
      <c r="Y118" s="30">
        <f t="shared" si="37"/>
        <v>0</v>
      </c>
      <c r="Z118" s="30">
        <f t="shared" si="21"/>
        <v>2469112</v>
      </c>
      <c r="AA118" s="12">
        <f t="shared" si="31"/>
        <v>0</v>
      </c>
      <c r="AB118" s="13">
        <f t="shared" si="32"/>
        <v>21</v>
      </c>
    </row>
    <row r="119" spans="1:28" x14ac:dyDescent="0.3">
      <c r="A119" s="27">
        <f t="shared" si="33"/>
        <v>45767</v>
      </c>
      <c r="B119" s="28" t="str">
        <f t="shared" si="24"/>
        <v>domingo</v>
      </c>
      <c r="C119" s="28">
        <f t="shared" si="22"/>
        <v>0</v>
      </c>
      <c r="D119" s="28"/>
      <c r="E119" s="29">
        <f t="shared" si="38"/>
        <v>0</v>
      </c>
      <c r="F119" s="60">
        <f>IF(OR(B119="Saturday", B119="Sábado", B119="Sunday", B119="Domingo", E119=0), 0,
IF(MONTH(A119)&lt;&gt;MONTH(A118), E119, E119+SUMIF(A$8:A118, "&gt;="&amp;DATE(YEAR(A119), MONTH(A119), 1), F$8:F118)))</f>
        <v>0</v>
      </c>
      <c r="G119" s="31">
        <v>124</v>
      </c>
      <c r="H119" s="55" t="s">
        <v>4</v>
      </c>
      <c r="I119" s="56">
        <f t="shared" si="23"/>
        <v>833</v>
      </c>
      <c r="J119" s="56">
        <f t="shared" si="25"/>
        <v>49980</v>
      </c>
      <c r="K119" s="55">
        <f t="shared" si="26"/>
        <v>103292</v>
      </c>
      <c r="L119" s="56">
        <v>0</v>
      </c>
      <c r="M119" s="55">
        <f t="shared" si="34"/>
        <v>0</v>
      </c>
      <c r="N119" s="55">
        <f t="shared" si="27"/>
        <v>0</v>
      </c>
      <c r="O119" s="57">
        <v>0.12</v>
      </c>
      <c r="P119" s="55">
        <f t="shared" si="28"/>
        <v>0</v>
      </c>
      <c r="Q119" s="55">
        <f t="shared" si="29"/>
        <v>0</v>
      </c>
      <c r="R119" s="31">
        <f t="shared" si="35"/>
        <v>0</v>
      </c>
      <c r="S119" s="30"/>
      <c r="T119" s="30"/>
      <c r="U119" s="30">
        <f t="shared" si="39"/>
        <v>0</v>
      </c>
      <c r="V119" s="30">
        <v>130</v>
      </c>
      <c r="W119" s="31">
        <f t="shared" si="30"/>
        <v>6</v>
      </c>
      <c r="X119" s="31">
        <f t="shared" si="36"/>
        <v>0</v>
      </c>
      <c r="Y119" s="30">
        <f t="shared" si="37"/>
        <v>0</v>
      </c>
      <c r="Z119" s="30">
        <f t="shared" si="21"/>
        <v>2469112</v>
      </c>
      <c r="AA119" s="12">
        <f t="shared" si="31"/>
        <v>0</v>
      </c>
      <c r="AB119" s="13">
        <f t="shared" si="32"/>
        <v>21</v>
      </c>
    </row>
    <row r="120" spans="1:28" x14ac:dyDescent="0.3">
      <c r="A120" s="27">
        <f t="shared" si="33"/>
        <v>45768</v>
      </c>
      <c r="B120" s="28" t="str">
        <f t="shared" si="24"/>
        <v>segunda-feira</v>
      </c>
      <c r="C120" s="28">
        <f t="shared" si="22"/>
        <v>20</v>
      </c>
      <c r="D120" s="28"/>
      <c r="E120" s="29">
        <f t="shared" si="38"/>
        <v>16660</v>
      </c>
      <c r="F120" s="60">
        <f>IF(OR(B120="Saturday", B120="Sábado", B120="Sunday", B120="Domingo", E120=0), 0,
IF(MONTH(A120)&lt;&gt;MONTH(A119), E120, E120+SUMIF(A$8:A119, "&gt;="&amp;DATE(YEAR(A120), MONTH(A120), 1), F$8:F119)))</f>
        <v>173570544</v>
      </c>
      <c r="G120" s="31">
        <v>124</v>
      </c>
      <c r="H120" s="55" t="s">
        <v>4</v>
      </c>
      <c r="I120" s="56">
        <f t="shared" si="23"/>
        <v>833</v>
      </c>
      <c r="J120" s="56">
        <f t="shared" si="25"/>
        <v>49980</v>
      </c>
      <c r="K120" s="55">
        <f t="shared" si="26"/>
        <v>103292</v>
      </c>
      <c r="L120" s="56">
        <v>0</v>
      </c>
      <c r="M120" s="55">
        <f t="shared" si="34"/>
        <v>0</v>
      </c>
      <c r="N120" s="55">
        <f t="shared" si="27"/>
        <v>0</v>
      </c>
      <c r="O120" s="57">
        <v>0.12</v>
      </c>
      <c r="P120" s="55">
        <f t="shared" si="28"/>
        <v>0</v>
      </c>
      <c r="Q120" s="55">
        <f t="shared" si="29"/>
        <v>0</v>
      </c>
      <c r="R120" s="31">
        <f t="shared" si="35"/>
        <v>2065840</v>
      </c>
      <c r="S120" s="30"/>
      <c r="T120" s="30"/>
      <c r="U120" s="30">
        <f t="shared" si="39"/>
        <v>403272</v>
      </c>
      <c r="V120" s="30">
        <v>130</v>
      </c>
      <c r="W120" s="31">
        <f t="shared" si="30"/>
        <v>6</v>
      </c>
      <c r="X120" s="31">
        <f t="shared" si="36"/>
        <v>99960</v>
      </c>
      <c r="Y120" s="30">
        <f t="shared" si="37"/>
        <v>2165800</v>
      </c>
      <c r="Z120" s="30">
        <f t="shared" si="21"/>
        <v>2569072</v>
      </c>
      <c r="AA120" s="12">
        <f t="shared" si="31"/>
        <v>20</v>
      </c>
      <c r="AB120" s="13">
        <f t="shared" si="32"/>
        <v>2</v>
      </c>
    </row>
    <row r="121" spans="1:28" x14ac:dyDescent="0.3">
      <c r="A121" s="27">
        <f t="shared" si="33"/>
        <v>45769</v>
      </c>
      <c r="B121" s="28" t="str">
        <f t="shared" si="24"/>
        <v>terça-feira</v>
      </c>
      <c r="C121" s="28">
        <f t="shared" si="22"/>
        <v>20</v>
      </c>
      <c r="D121" s="28"/>
      <c r="E121" s="29">
        <f t="shared" si="38"/>
        <v>16660</v>
      </c>
      <c r="F121" s="60">
        <f>IF(OR(B121="Saturday", B121="Sábado", B121="Sunday", B121="Domingo", E121=0), 0,
IF(MONTH(A121)&lt;&gt;MONTH(A120), E121, E121+SUMIF(A$8:A120, "&gt;="&amp;DATE(YEAR(A121), MONTH(A121), 1), F$8:F120)))</f>
        <v>347141088</v>
      </c>
      <c r="G121" s="31">
        <v>124</v>
      </c>
      <c r="H121" s="55" t="s">
        <v>4</v>
      </c>
      <c r="I121" s="56">
        <f t="shared" si="23"/>
        <v>833</v>
      </c>
      <c r="J121" s="56">
        <f t="shared" si="25"/>
        <v>49980</v>
      </c>
      <c r="K121" s="55">
        <f t="shared" si="26"/>
        <v>103292</v>
      </c>
      <c r="L121" s="56">
        <v>0</v>
      </c>
      <c r="M121" s="55">
        <f t="shared" si="34"/>
        <v>0</v>
      </c>
      <c r="N121" s="55">
        <f t="shared" si="27"/>
        <v>0</v>
      </c>
      <c r="O121" s="57">
        <v>0.12</v>
      </c>
      <c r="P121" s="55">
        <f t="shared" si="28"/>
        <v>0</v>
      </c>
      <c r="Q121" s="55">
        <f t="shared" si="29"/>
        <v>0</v>
      </c>
      <c r="R121" s="31">
        <f t="shared" si="35"/>
        <v>2065840</v>
      </c>
      <c r="S121" s="30"/>
      <c r="T121" s="30"/>
      <c r="U121" s="30">
        <f t="shared" si="39"/>
        <v>503232</v>
      </c>
      <c r="V121" s="30">
        <v>130</v>
      </c>
      <c r="W121" s="31">
        <f t="shared" si="30"/>
        <v>6</v>
      </c>
      <c r="X121" s="31">
        <f t="shared" si="36"/>
        <v>99960</v>
      </c>
      <c r="Y121" s="30">
        <f t="shared" si="37"/>
        <v>2165800</v>
      </c>
      <c r="Z121" s="30">
        <f t="shared" si="21"/>
        <v>2669032</v>
      </c>
      <c r="AA121" s="12">
        <f t="shared" si="31"/>
        <v>20</v>
      </c>
      <c r="AB121" s="13">
        <f t="shared" si="32"/>
        <v>3</v>
      </c>
    </row>
    <row r="122" spans="1:28" x14ac:dyDescent="0.3">
      <c r="A122" s="27">
        <f t="shared" si="33"/>
        <v>45770</v>
      </c>
      <c r="B122" s="28" t="str">
        <f t="shared" si="24"/>
        <v>quarta-feira</v>
      </c>
      <c r="C122" s="28">
        <f t="shared" si="22"/>
        <v>20</v>
      </c>
      <c r="D122" s="28"/>
      <c r="E122" s="29">
        <f t="shared" si="38"/>
        <v>16660</v>
      </c>
      <c r="F122" s="60">
        <f>IF(OR(B122="Saturday", B122="Sábado", B122="Sunday", B122="Domingo", E122=0), 0,
IF(MONTH(A122)&lt;&gt;MONTH(A121), E122, E122+SUMIF(A$8:A121, "&gt;="&amp;DATE(YEAR(A122), MONTH(A122), 1), F$8:F121)))</f>
        <v>694282176</v>
      </c>
      <c r="G122" s="31">
        <v>124</v>
      </c>
      <c r="H122" s="55" t="s">
        <v>4</v>
      </c>
      <c r="I122" s="56">
        <f t="shared" si="23"/>
        <v>833</v>
      </c>
      <c r="J122" s="56">
        <f t="shared" si="25"/>
        <v>49980</v>
      </c>
      <c r="K122" s="55">
        <f t="shared" si="26"/>
        <v>103292</v>
      </c>
      <c r="L122" s="56">
        <v>0</v>
      </c>
      <c r="M122" s="55">
        <f t="shared" si="34"/>
        <v>0</v>
      </c>
      <c r="N122" s="55">
        <f t="shared" si="27"/>
        <v>0</v>
      </c>
      <c r="O122" s="57">
        <v>0.12</v>
      </c>
      <c r="P122" s="55">
        <f t="shared" si="28"/>
        <v>0</v>
      </c>
      <c r="Q122" s="55">
        <f t="shared" si="29"/>
        <v>0</v>
      </c>
      <c r="R122" s="31">
        <f t="shared" si="35"/>
        <v>2065840</v>
      </c>
      <c r="S122" s="30"/>
      <c r="T122" s="30"/>
      <c r="U122" s="30">
        <f t="shared" si="39"/>
        <v>603192</v>
      </c>
      <c r="V122" s="30">
        <v>130</v>
      </c>
      <c r="W122" s="31">
        <f t="shared" si="30"/>
        <v>6</v>
      </c>
      <c r="X122" s="31">
        <f t="shared" si="36"/>
        <v>99960</v>
      </c>
      <c r="Y122" s="30">
        <f t="shared" si="37"/>
        <v>2165800</v>
      </c>
      <c r="Z122" s="30">
        <f t="shared" si="21"/>
        <v>2768992</v>
      </c>
      <c r="AA122" s="12">
        <f t="shared" si="31"/>
        <v>20</v>
      </c>
      <c r="AB122" s="13">
        <f t="shared" si="32"/>
        <v>4</v>
      </c>
    </row>
    <row r="123" spans="1:28" x14ac:dyDescent="0.3">
      <c r="A123" s="27">
        <f t="shared" si="33"/>
        <v>45771</v>
      </c>
      <c r="B123" s="28" t="str">
        <f t="shared" si="24"/>
        <v>quinta-feira</v>
      </c>
      <c r="C123" s="28">
        <f t="shared" si="22"/>
        <v>20</v>
      </c>
      <c r="D123" s="28"/>
      <c r="E123" s="29">
        <f t="shared" si="38"/>
        <v>16660</v>
      </c>
      <c r="F123" s="60">
        <f>IF(OR(B123="Saturday", B123="Sábado", B123="Sunday", B123="Domingo", E123=0), 0,
IF(MONTH(A123)&lt;&gt;MONTH(A122), E123, E123+SUMIF(A$8:A122, "&gt;="&amp;DATE(YEAR(A123), MONTH(A123), 1), F$8:F122)))</f>
        <v>1388564352</v>
      </c>
      <c r="G123" s="31">
        <v>124</v>
      </c>
      <c r="H123" s="55" t="s">
        <v>4</v>
      </c>
      <c r="I123" s="56">
        <f t="shared" si="23"/>
        <v>833</v>
      </c>
      <c r="J123" s="56">
        <f t="shared" si="25"/>
        <v>49980</v>
      </c>
      <c r="K123" s="55">
        <f t="shared" si="26"/>
        <v>103292</v>
      </c>
      <c r="L123" s="56">
        <v>0</v>
      </c>
      <c r="M123" s="55">
        <f t="shared" si="34"/>
        <v>0</v>
      </c>
      <c r="N123" s="55">
        <f t="shared" si="27"/>
        <v>0</v>
      </c>
      <c r="O123" s="57">
        <v>0.12</v>
      </c>
      <c r="P123" s="55">
        <f t="shared" si="28"/>
        <v>0</v>
      </c>
      <c r="Q123" s="55">
        <f t="shared" si="29"/>
        <v>0</v>
      </c>
      <c r="R123" s="31">
        <f t="shared" si="35"/>
        <v>2065840</v>
      </c>
      <c r="S123" s="30"/>
      <c r="T123" s="30"/>
      <c r="U123" s="30">
        <f t="shared" si="39"/>
        <v>703152</v>
      </c>
      <c r="V123" s="30">
        <v>130</v>
      </c>
      <c r="W123" s="31">
        <f t="shared" si="30"/>
        <v>6</v>
      </c>
      <c r="X123" s="31">
        <f t="shared" si="36"/>
        <v>99960</v>
      </c>
      <c r="Y123" s="30">
        <f t="shared" si="37"/>
        <v>2165800</v>
      </c>
      <c r="Z123" s="30">
        <f t="shared" si="21"/>
        <v>2868952</v>
      </c>
      <c r="AA123" s="12">
        <f t="shared" si="31"/>
        <v>20</v>
      </c>
      <c r="AB123" s="13">
        <f t="shared" si="32"/>
        <v>5</v>
      </c>
    </row>
    <row r="124" spans="1:28" x14ac:dyDescent="0.3">
      <c r="A124" s="27">
        <f t="shared" si="33"/>
        <v>45772</v>
      </c>
      <c r="B124" s="28" t="str">
        <f t="shared" si="24"/>
        <v>sexta-feira</v>
      </c>
      <c r="C124" s="28">
        <f t="shared" si="22"/>
        <v>20</v>
      </c>
      <c r="D124" s="28"/>
      <c r="E124" s="29">
        <f t="shared" si="38"/>
        <v>16660</v>
      </c>
      <c r="F124" s="60">
        <f>IF(OR(B124="Saturday", B124="Sábado", B124="Sunday", B124="Domingo", E124=0), 0,
IF(MONTH(A124)&lt;&gt;MONTH(A123), E124, E124+SUMIF(A$8:A123, "&gt;="&amp;DATE(YEAR(A124), MONTH(A124), 1), F$8:F123)))</f>
        <v>2777128704</v>
      </c>
      <c r="G124" s="31">
        <v>124</v>
      </c>
      <c r="H124" s="55" t="s">
        <v>4</v>
      </c>
      <c r="I124" s="56">
        <f t="shared" si="23"/>
        <v>833</v>
      </c>
      <c r="J124" s="56">
        <f t="shared" si="25"/>
        <v>49980</v>
      </c>
      <c r="K124" s="55">
        <f t="shared" si="26"/>
        <v>103292</v>
      </c>
      <c r="L124" s="56">
        <v>0</v>
      </c>
      <c r="M124" s="55">
        <f t="shared" si="34"/>
        <v>0</v>
      </c>
      <c r="N124" s="55">
        <f t="shared" si="27"/>
        <v>0</v>
      </c>
      <c r="O124" s="57">
        <v>0.12</v>
      </c>
      <c r="P124" s="55">
        <f t="shared" si="28"/>
        <v>0</v>
      </c>
      <c r="Q124" s="55">
        <f t="shared" si="29"/>
        <v>0</v>
      </c>
      <c r="R124" s="31">
        <f t="shared" si="35"/>
        <v>2065840</v>
      </c>
      <c r="S124" s="30"/>
      <c r="T124" s="30"/>
      <c r="U124" s="30">
        <f t="shared" si="39"/>
        <v>803112</v>
      </c>
      <c r="V124" s="30">
        <v>130</v>
      </c>
      <c r="W124" s="31">
        <f t="shared" si="30"/>
        <v>6</v>
      </c>
      <c r="X124" s="31">
        <f t="shared" si="36"/>
        <v>99960</v>
      </c>
      <c r="Y124" s="30">
        <f t="shared" si="37"/>
        <v>2165800</v>
      </c>
      <c r="Z124" s="30">
        <f t="shared" si="21"/>
        <v>2968912</v>
      </c>
      <c r="AA124" s="12">
        <f t="shared" si="31"/>
        <v>20</v>
      </c>
      <c r="AB124" s="13">
        <f t="shared" si="32"/>
        <v>6</v>
      </c>
    </row>
    <row r="125" spans="1:28" x14ac:dyDescent="0.3">
      <c r="A125" s="27">
        <f t="shared" si="33"/>
        <v>45773</v>
      </c>
      <c r="B125" s="28" t="str">
        <f t="shared" si="24"/>
        <v>sábado</v>
      </c>
      <c r="C125" s="28">
        <f t="shared" si="22"/>
        <v>0</v>
      </c>
      <c r="D125" s="28"/>
      <c r="E125" s="29">
        <f t="shared" si="38"/>
        <v>0</v>
      </c>
      <c r="F125" s="60">
        <f>IF(OR(B125="Saturday", B125="Sábado", B125="Sunday", B125="Domingo", E125=0), 0,
IF(MONTH(A125)&lt;&gt;MONTH(A124), E125, E125+SUMIF(A$8:A124, "&gt;="&amp;DATE(YEAR(A125), MONTH(A125), 1), F$8:F124)))</f>
        <v>0</v>
      </c>
      <c r="G125" s="31">
        <v>124</v>
      </c>
      <c r="H125" s="55" t="s">
        <v>4</v>
      </c>
      <c r="I125" s="56">
        <f t="shared" si="23"/>
        <v>833</v>
      </c>
      <c r="J125" s="56">
        <f t="shared" si="25"/>
        <v>49980</v>
      </c>
      <c r="K125" s="55">
        <f t="shared" si="26"/>
        <v>103292</v>
      </c>
      <c r="L125" s="56">
        <v>0</v>
      </c>
      <c r="M125" s="55">
        <f t="shared" si="34"/>
        <v>0</v>
      </c>
      <c r="N125" s="55">
        <f t="shared" si="27"/>
        <v>0</v>
      </c>
      <c r="O125" s="57">
        <v>0.12</v>
      </c>
      <c r="P125" s="55">
        <f t="shared" si="28"/>
        <v>0</v>
      </c>
      <c r="Q125" s="55">
        <f t="shared" si="29"/>
        <v>0</v>
      </c>
      <c r="R125" s="31">
        <f t="shared" si="35"/>
        <v>0</v>
      </c>
      <c r="S125" s="30"/>
      <c r="T125" s="30"/>
      <c r="U125" s="30">
        <f t="shared" si="39"/>
        <v>0</v>
      </c>
      <c r="V125" s="30">
        <v>130</v>
      </c>
      <c r="W125" s="31">
        <f t="shared" si="30"/>
        <v>6</v>
      </c>
      <c r="X125" s="31">
        <f t="shared" si="36"/>
        <v>0</v>
      </c>
      <c r="Y125" s="30">
        <f t="shared" si="37"/>
        <v>0</v>
      </c>
      <c r="Z125" s="30">
        <f t="shared" si="21"/>
        <v>2968912</v>
      </c>
      <c r="AA125" s="12">
        <f t="shared" si="31"/>
        <v>0</v>
      </c>
      <c r="AB125" s="13">
        <f t="shared" si="32"/>
        <v>26</v>
      </c>
    </row>
    <row r="126" spans="1:28" x14ac:dyDescent="0.3">
      <c r="A126" s="27">
        <f t="shared" si="33"/>
        <v>45774</v>
      </c>
      <c r="B126" s="28" t="str">
        <f t="shared" si="24"/>
        <v>domingo</v>
      </c>
      <c r="C126" s="28">
        <f t="shared" si="22"/>
        <v>0</v>
      </c>
      <c r="D126" s="28"/>
      <c r="E126" s="29">
        <f t="shared" si="38"/>
        <v>0</v>
      </c>
      <c r="F126" s="60">
        <f>IF(OR(B126="Saturday", B126="Sábado", B126="Sunday", B126="Domingo", E126=0), 0,
IF(MONTH(A126)&lt;&gt;MONTH(A125), E126, E126+SUMIF(A$8:A125, "&gt;="&amp;DATE(YEAR(A126), MONTH(A126), 1), F$8:F125)))</f>
        <v>0</v>
      </c>
      <c r="G126" s="31">
        <v>124</v>
      </c>
      <c r="H126" s="55" t="s">
        <v>4</v>
      </c>
      <c r="I126" s="56">
        <f t="shared" si="23"/>
        <v>833</v>
      </c>
      <c r="J126" s="56">
        <f t="shared" si="25"/>
        <v>49980</v>
      </c>
      <c r="K126" s="55">
        <f t="shared" si="26"/>
        <v>103292</v>
      </c>
      <c r="L126" s="56">
        <v>0</v>
      </c>
      <c r="M126" s="55">
        <f t="shared" si="34"/>
        <v>0</v>
      </c>
      <c r="N126" s="55">
        <f t="shared" si="27"/>
        <v>0</v>
      </c>
      <c r="O126" s="57">
        <v>0.12</v>
      </c>
      <c r="P126" s="55">
        <f t="shared" si="28"/>
        <v>0</v>
      </c>
      <c r="Q126" s="55">
        <f t="shared" si="29"/>
        <v>0</v>
      </c>
      <c r="R126" s="31">
        <f t="shared" si="35"/>
        <v>0</v>
      </c>
      <c r="S126" s="30"/>
      <c r="T126" s="30"/>
      <c r="U126" s="30">
        <f t="shared" si="39"/>
        <v>0</v>
      </c>
      <c r="V126" s="30">
        <v>130</v>
      </c>
      <c r="W126" s="31">
        <f t="shared" si="30"/>
        <v>6</v>
      </c>
      <c r="X126" s="31">
        <f t="shared" si="36"/>
        <v>0</v>
      </c>
      <c r="Y126" s="30">
        <f t="shared" si="37"/>
        <v>0</v>
      </c>
      <c r="Z126" s="30">
        <f t="shared" si="21"/>
        <v>2968912</v>
      </c>
      <c r="AA126" s="12">
        <f t="shared" si="31"/>
        <v>0</v>
      </c>
      <c r="AB126" s="13">
        <f t="shared" si="32"/>
        <v>26</v>
      </c>
    </row>
    <row r="127" spans="1:28" x14ac:dyDescent="0.3">
      <c r="A127" s="27">
        <f t="shared" si="33"/>
        <v>45775</v>
      </c>
      <c r="B127" s="28" t="str">
        <f t="shared" si="24"/>
        <v>segunda-feira</v>
      </c>
      <c r="C127" s="28">
        <f t="shared" si="22"/>
        <v>20</v>
      </c>
      <c r="D127" s="28"/>
      <c r="E127" s="29">
        <f t="shared" si="38"/>
        <v>16660</v>
      </c>
      <c r="F127" s="60">
        <f>IF(OR(B127="Saturday", B127="Sábado", B127="Sunday", B127="Domingo", E127=0), 0,
IF(MONTH(A127)&lt;&gt;MONTH(A126), E127, E127+SUMIF(A$8:A126, "&gt;="&amp;DATE(YEAR(A127), MONTH(A127), 1), F$8:F126)))</f>
        <v>5554257408</v>
      </c>
      <c r="G127" s="31">
        <v>124</v>
      </c>
      <c r="H127" s="55" t="s">
        <v>4</v>
      </c>
      <c r="I127" s="56">
        <f t="shared" si="23"/>
        <v>833</v>
      </c>
      <c r="J127" s="56">
        <f t="shared" si="25"/>
        <v>49980</v>
      </c>
      <c r="K127" s="55">
        <f t="shared" si="26"/>
        <v>103292</v>
      </c>
      <c r="L127" s="56">
        <v>0</v>
      </c>
      <c r="M127" s="55">
        <f t="shared" si="34"/>
        <v>0</v>
      </c>
      <c r="N127" s="55">
        <f t="shared" si="27"/>
        <v>0</v>
      </c>
      <c r="O127" s="57">
        <v>0.12</v>
      </c>
      <c r="P127" s="55">
        <f t="shared" si="28"/>
        <v>0</v>
      </c>
      <c r="Q127" s="55">
        <f t="shared" si="29"/>
        <v>0</v>
      </c>
      <c r="R127" s="31">
        <f t="shared" si="35"/>
        <v>2065840</v>
      </c>
      <c r="S127" s="30"/>
      <c r="T127" s="30"/>
      <c r="U127" s="30">
        <f t="shared" si="39"/>
        <v>903072</v>
      </c>
      <c r="V127" s="30">
        <v>130</v>
      </c>
      <c r="W127" s="31">
        <f t="shared" si="30"/>
        <v>6</v>
      </c>
      <c r="X127" s="31">
        <f t="shared" si="36"/>
        <v>99960</v>
      </c>
      <c r="Y127" s="30">
        <f t="shared" si="37"/>
        <v>2165800</v>
      </c>
      <c r="Z127" s="30">
        <f t="shared" si="21"/>
        <v>3068872</v>
      </c>
      <c r="AA127" s="12">
        <f t="shared" si="31"/>
        <v>20</v>
      </c>
      <c r="AB127" s="13">
        <f t="shared" si="32"/>
        <v>7</v>
      </c>
    </row>
    <row r="128" spans="1:28" x14ac:dyDescent="0.3">
      <c r="A128" s="27">
        <f t="shared" si="33"/>
        <v>45776</v>
      </c>
      <c r="B128" s="28" t="str">
        <f t="shared" si="24"/>
        <v>terça-feira</v>
      </c>
      <c r="C128" s="28">
        <f t="shared" si="22"/>
        <v>20</v>
      </c>
      <c r="D128" s="28"/>
      <c r="E128" s="29">
        <f t="shared" si="38"/>
        <v>16660</v>
      </c>
      <c r="F128" s="60">
        <f>IF(OR(B128="Saturday", B128="Sábado", B128="Sunday", B128="Domingo", E128=0), 0,
IF(MONTH(A128)&lt;&gt;MONTH(A127), E128, E128+SUMIF(A$8:A127, "&gt;="&amp;DATE(YEAR(A128), MONTH(A128), 1), F$8:F127)))</f>
        <v>11108514816</v>
      </c>
      <c r="G128" s="31">
        <v>124</v>
      </c>
      <c r="H128" s="55" t="s">
        <v>4</v>
      </c>
      <c r="I128" s="56">
        <f t="shared" si="23"/>
        <v>833</v>
      </c>
      <c r="J128" s="56">
        <f t="shared" si="25"/>
        <v>49980</v>
      </c>
      <c r="K128" s="55">
        <f t="shared" si="26"/>
        <v>103292</v>
      </c>
      <c r="L128" s="56">
        <v>0</v>
      </c>
      <c r="M128" s="55">
        <f t="shared" si="34"/>
        <v>0</v>
      </c>
      <c r="N128" s="55">
        <f t="shared" si="27"/>
        <v>0</v>
      </c>
      <c r="O128" s="57">
        <v>0.12</v>
      </c>
      <c r="P128" s="55">
        <f t="shared" si="28"/>
        <v>0</v>
      </c>
      <c r="Q128" s="55">
        <f t="shared" si="29"/>
        <v>0</v>
      </c>
      <c r="R128" s="31">
        <f t="shared" si="35"/>
        <v>2065840</v>
      </c>
      <c r="S128" s="30"/>
      <c r="T128" s="30"/>
      <c r="U128" s="30">
        <f t="shared" si="39"/>
        <v>1003032</v>
      </c>
      <c r="V128" s="30">
        <v>130</v>
      </c>
      <c r="W128" s="31">
        <f t="shared" si="30"/>
        <v>6</v>
      </c>
      <c r="X128" s="31">
        <f t="shared" si="36"/>
        <v>99960</v>
      </c>
      <c r="Y128" s="30">
        <f t="shared" si="37"/>
        <v>2165800</v>
      </c>
      <c r="Z128" s="30">
        <f t="shared" si="21"/>
        <v>3168832</v>
      </c>
      <c r="AA128" s="12">
        <f t="shared" si="31"/>
        <v>20</v>
      </c>
      <c r="AB128" s="13">
        <f t="shared" si="32"/>
        <v>8</v>
      </c>
    </row>
    <row r="129" spans="1:29" x14ac:dyDescent="0.3">
      <c r="A129" s="27">
        <f t="shared" si="33"/>
        <v>45777</v>
      </c>
      <c r="B129" s="28" t="str">
        <f t="shared" si="24"/>
        <v>quarta-feira</v>
      </c>
      <c r="C129" s="28">
        <f t="shared" si="22"/>
        <v>20</v>
      </c>
      <c r="D129" s="28"/>
      <c r="E129" s="29">
        <f t="shared" si="38"/>
        <v>16660</v>
      </c>
      <c r="F129" s="60">
        <f>IF(OR(B129="Saturday", B129="Sábado", B129="Sunday", B129="Domingo", E129=0), 0,
IF(MONTH(A129)&lt;&gt;MONTH(A128), E129, E129+SUMIF(A$8:A128, "&gt;="&amp;DATE(YEAR(A129), MONTH(A129), 1), F$8:F128)))</f>
        <v>22217029632</v>
      </c>
      <c r="G129" s="31">
        <v>124</v>
      </c>
      <c r="H129" s="55" t="s">
        <v>4</v>
      </c>
      <c r="I129" s="56">
        <f t="shared" si="23"/>
        <v>833</v>
      </c>
      <c r="J129" s="56">
        <f t="shared" si="25"/>
        <v>49980</v>
      </c>
      <c r="K129" s="55">
        <f t="shared" si="26"/>
        <v>103292</v>
      </c>
      <c r="L129" s="56">
        <v>0</v>
      </c>
      <c r="M129" s="55">
        <f t="shared" si="34"/>
        <v>0</v>
      </c>
      <c r="N129" s="55">
        <f t="shared" si="27"/>
        <v>0</v>
      </c>
      <c r="O129" s="57">
        <v>0.12</v>
      </c>
      <c r="P129" s="55">
        <f t="shared" si="28"/>
        <v>0</v>
      </c>
      <c r="Q129" s="55">
        <f t="shared" si="29"/>
        <v>0</v>
      </c>
      <c r="R129" s="31">
        <f t="shared" si="35"/>
        <v>2065840</v>
      </c>
      <c r="S129" s="30"/>
      <c r="T129" s="30"/>
      <c r="U129" s="30">
        <f t="shared" si="39"/>
        <v>1102992</v>
      </c>
      <c r="V129" s="30">
        <v>130</v>
      </c>
      <c r="W129" s="31">
        <f t="shared" si="30"/>
        <v>6</v>
      </c>
      <c r="X129" s="31">
        <f t="shared" si="36"/>
        <v>99960</v>
      </c>
      <c r="Y129" s="30">
        <f t="shared" si="37"/>
        <v>2165800</v>
      </c>
      <c r="Z129" s="30">
        <f t="shared" si="21"/>
        <v>3268792</v>
      </c>
      <c r="AA129" s="12">
        <f t="shared" si="31"/>
        <v>20</v>
      </c>
      <c r="AB129" s="13">
        <f t="shared" si="32"/>
        <v>9</v>
      </c>
    </row>
    <row r="130" spans="1:29" x14ac:dyDescent="0.3">
      <c r="A130" s="14">
        <f t="shared" si="33"/>
        <v>45778</v>
      </c>
      <c r="B130" s="15" t="str">
        <f t="shared" si="24"/>
        <v>quinta-feira</v>
      </c>
      <c r="C130" s="28">
        <f t="shared" si="22"/>
        <v>20</v>
      </c>
      <c r="D130" s="15"/>
      <c r="E130" s="16">
        <f t="shared" si="38"/>
        <v>16660</v>
      </c>
      <c r="F130" s="60">
        <f>IF(OR(B130="Saturday", B130="Sábado", B130="Sunday", B130="Domingo", E130=0), 0,
IF(MONTH(A130)&lt;&gt;MONTH(A129), E130, E130+SUMIF(A$8:A129, "&gt;="&amp;DATE(YEAR(A130), MONTH(A130), 1), F$8:F129)))</f>
        <v>16660</v>
      </c>
      <c r="G130" s="11">
        <v>124</v>
      </c>
      <c r="H130" s="40" t="s">
        <v>4</v>
      </c>
      <c r="I130" s="39">
        <f t="shared" si="23"/>
        <v>833</v>
      </c>
      <c r="J130" s="39">
        <f t="shared" si="25"/>
        <v>49980</v>
      </c>
      <c r="K130" s="40">
        <f t="shared" si="26"/>
        <v>103292</v>
      </c>
      <c r="L130" s="39">
        <v>0</v>
      </c>
      <c r="M130" s="40">
        <f t="shared" si="34"/>
        <v>0</v>
      </c>
      <c r="N130" s="40">
        <f t="shared" si="27"/>
        <v>0</v>
      </c>
      <c r="O130" s="41">
        <v>0.12</v>
      </c>
      <c r="P130" s="40">
        <f t="shared" si="28"/>
        <v>0</v>
      </c>
      <c r="Q130" s="40">
        <f t="shared" si="29"/>
        <v>0</v>
      </c>
      <c r="R130" s="11">
        <f t="shared" si="35"/>
        <v>2065840</v>
      </c>
      <c r="S130" s="17"/>
      <c r="T130" s="17"/>
      <c r="U130" s="17">
        <f t="shared" si="39"/>
        <v>1202952</v>
      </c>
      <c r="V130" s="17">
        <v>130</v>
      </c>
      <c r="W130" s="11">
        <f t="shared" si="30"/>
        <v>6</v>
      </c>
      <c r="X130" s="11">
        <f t="shared" si="36"/>
        <v>99960</v>
      </c>
      <c r="Y130" s="17">
        <f t="shared" si="37"/>
        <v>2165800</v>
      </c>
      <c r="Z130" s="17">
        <f t="shared" si="21"/>
        <v>3368752</v>
      </c>
      <c r="AA130" s="12">
        <f t="shared" si="31"/>
        <v>20</v>
      </c>
      <c r="AB130" s="13">
        <f t="shared" si="32"/>
        <v>9</v>
      </c>
    </row>
    <row r="131" spans="1:29" x14ac:dyDescent="0.3">
      <c r="A131" s="14">
        <f t="shared" si="33"/>
        <v>45779</v>
      </c>
      <c r="B131" s="15" t="str">
        <f t="shared" si="24"/>
        <v>sexta-feira</v>
      </c>
      <c r="C131" s="28">
        <f t="shared" si="22"/>
        <v>20</v>
      </c>
      <c r="D131" s="15"/>
      <c r="E131" s="16">
        <f t="shared" si="38"/>
        <v>16660</v>
      </c>
      <c r="F131" s="60">
        <f>IF(OR(B131="Saturday", B131="Sábado", B131="Sunday", B131="Domingo", E131=0), 0,
IF(MONTH(A131)&lt;&gt;MONTH(A130), E131, E131+SUMIF(A$8:A130, "&gt;="&amp;DATE(YEAR(A131), MONTH(A131), 1), F$8:F130)))</f>
        <v>33320</v>
      </c>
      <c r="G131" s="11">
        <v>124</v>
      </c>
      <c r="H131" s="40" t="s">
        <v>4</v>
      </c>
      <c r="I131" s="39">
        <f t="shared" si="23"/>
        <v>833</v>
      </c>
      <c r="J131" s="39">
        <f t="shared" si="25"/>
        <v>49980</v>
      </c>
      <c r="K131" s="40">
        <f t="shared" si="26"/>
        <v>103292</v>
      </c>
      <c r="L131" s="39">
        <v>0</v>
      </c>
      <c r="M131" s="40">
        <f t="shared" si="34"/>
        <v>0</v>
      </c>
      <c r="N131" s="40">
        <f t="shared" si="27"/>
        <v>0</v>
      </c>
      <c r="O131" s="41">
        <v>0.12</v>
      </c>
      <c r="P131" s="40">
        <f t="shared" si="28"/>
        <v>0</v>
      </c>
      <c r="Q131" s="40">
        <f t="shared" si="29"/>
        <v>0</v>
      </c>
      <c r="R131" s="11">
        <f t="shared" si="35"/>
        <v>2065840</v>
      </c>
      <c r="S131" s="17"/>
      <c r="T131" s="17"/>
      <c r="U131" s="17">
        <f t="shared" si="39"/>
        <v>1302912</v>
      </c>
      <c r="V131" s="17">
        <v>130</v>
      </c>
      <c r="W131" s="11">
        <f t="shared" si="30"/>
        <v>6</v>
      </c>
      <c r="X131" s="11">
        <f t="shared" si="36"/>
        <v>99960</v>
      </c>
      <c r="Y131" s="17">
        <f t="shared" si="37"/>
        <v>2165800</v>
      </c>
      <c r="Z131" s="17">
        <f t="shared" si="21"/>
        <v>3468712</v>
      </c>
      <c r="AA131" s="12">
        <f t="shared" si="31"/>
        <v>20</v>
      </c>
      <c r="AB131" s="13">
        <f t="shared" si="32"/>
        <v>10</v>
      </c>
    </row>
    <row r="132" spans="1:29" x14ac:dyDescent="0.3">
      <c r="A132" s="14">
        <f t="shared" si="33"/>
        <v>45780</v>
      </c>
      <c r="B132" s="15" t="str">
        <f t="shared" si="24"/>
        <v>sábado</v>
      </c>
      <c r="C132" s="28">
        <f t="shared" si="22"/>
        <v>0</v>
      </c>
      <c r="D132" s="15"/>
      <c r="E132" s="16">
        <f t="shared" si="38"/>
        <v>0</v>
      </c>
      <c r="F132" s="60">
        <f>IF(OR(B132="Saturday", B132="Sábado", B132="Sunday", B132="Domingo", E132=0), 0,
IF(MONTH(A132)&lt;&gt;MONTH(A131), E132, E132+SUMIF(A$8:A131, "&gt;="&amp;DATE(YEAR(A132), MONTH(A132), 1), F$8:F131)))</f>
        <v>0</v>
      </c>
      <c r="G132" s="11">
        <v>124</v>
      </c>
      <c r="H132" s="40" t="s">
        <v>4</v>
      </c>
      <c r="I132" s="39">
        <f t="shared" si="23"/>
        <v>833</v>
      </c>
      <c r="J132" s="39">
        <f t="shared" si="25"/>
        <v>49980</v>
      </c>
      <c r="K132" s="40">
        <f t="shared" si="26"/>
        <v>103292</v>
      </c>
      <c r="L132" s="39">
        <v>0</v>
      </c>
      <c r="M132" s="40">
        <f t="shared" si="34"/>
        <v>0</v>
      </c>
      <c r="N132" s="40">
        <f t="shared" si="27"/>
        <v>0</v>
      </c>
      <c r="O132" s="41">
        <v>0.12</v>
      </c>
      <c r="P132" s="40">
        <f t="shared" si="28"/>
        <v>0</v>
      </c>
      <c r="Q132" s="40">
        <f t="shared" si="29"/>
        <v>0</v>
      </c>
      <c r="R132" s="11">
        <f t="shared" si="35"/>
        <v>0</v>
      </c>
      <c r="S132" s="17"/>
      <c r="T132" s="17"/>
      <c r="U132" s="17">
        <f t="shared" si="39"/>
        <v>0</v>
      </c>
      <c r="V132" s="17">
        <v>130</v>
      </c>
      <c r="W132" s="11">
        <f t="shared" si="30"/>
        <v>6</v>
      </c>
      <c r="X132" s="11">
        <f t="shared" si="36"/>
        <v>0</v>
      </c>
      <c r="Y132" s="17">
        <f t="shared" si="37"/>
        <v>0</v>
      </c>
      <c r="Z132" s="17">
        <f t="shared" si="21"/>
        <v>3468712</v>
      </c>
      <c r="AA132" s="12">
        <f t="shared" si="31"/>
        <v>0</v>
      </c>
      <c r="AB132" s="13">
        <f t="shared" si="32"/>
        <v>30</v>
      </c>
    </row>
    <row r="133" spans="1:29" x14ac:dyDescent="0.3">
      <c r="A133" s="14">
        <f t="shared" si="33"/>
        <v>45781</v>
      </c>
      <c r="B133" s="15" t="str">
        <f t="shared" si="24"/>
        <v>domingo</v>
      </c>
      <c r="C133" s="28">
        <f t="shared" si="22"/>
        <v>0</v>
      </c>
      <c r="D133" s="15"/>
      <c r="E133" s="16">
        <f t="shared" si="38"/>
        <v>0</v>
      </c>
      <c r="F133" s="60">
        <f>IF(OR(B133="Saturday", B133="Sábado", B133="Sunday", B133="Domingo", E133=0), 0,
IF(MONTH(A133)&lt;&gt;MONTH(A132), E133, E133+SUMIF(A$8:A132, "&gt;="&amp;DATE(YEAR(A133), MONTH(A133), 1), F$8:F132)))</f>
        <v>0</v>
      </c>
      <c r="G133" s="11">
        <v>124</v>
      </c>
      <c r="H133" s="40" t="s">
        <v>4</v>
      </c>
      <c r="I133" s="39">
        <f t="shared" si="23"/>
        <v>833</v>
      </c>
      <c r="J133" s="39">
        <f t="shared" si="25"/>
        <v>49980</v>
      </c>
      <c r="K133" s="40">
        <f t="shared" si="26"/>
        <v>103292</v>
      </c>
      <c r="L133" s="39">
        <v>0</v>
      </c>
      <c r="M133" s="40">
        <f t="shared" si="34"/>
        <v>0</v>
      </c>
      <c r="N133" s="40">
        <f t="shared" si="27"/>
        <v>0</v>
      </c>
      <c r="O133" s="41">
        <v>0.12</v>
      </c>
      <c r="P133" s="40">
        <f t="shared" si="28"/>
        <v>0</v>
      </c>
      <c r="Q133" s="40">
        <f t="shared" si="29"/>
        <v>0</v>
      </c>
      <c r="R133" s="11">
        <f t="shared" si="35"/>
        <v>0</v>
      </c>
      <c r="S133" s="17"/>
      <c r="T133" s="17"/>
      <c r="U133" s="17">
        <f t="shared" si="39"/>
        <v>0</v>
      </c>
      <c r="V133" s="17">
        <v>130</v>
      </c>
      <c r="W133" s="11">
        <f t="shared" si="30"/>
        <v>6</v>
      </c>
      <c r="X133" s="11">
        <f t="shared" si="36"/>
        <v>0</v>
      </c>
      <c r="Y133" s="17">
        <f t="shared" si="37"/>
        <v>0</v>
      </c>
      <c r="Z133" s="17">
        <f t="shared" ref="Z133:Z196" si="40">IF(A133="",0,Z132+Y133-R133-T133)</f>
        <v>3468712</v>
      </c>
      <c r="AA133" s="12">
        <f t="shared" si="31"/>
        <v>0</v>
      </c>
      <c r="AB133" s="13">
        <f t="shared" si="32"/>
        <v>30</v>
      </c>
    </row>
    <row r="134" spans="1:29" x14ac:dyDescent="0.3">
      <c r="A134" s="14">
        <f t="shared" si="33"/>
        <v>45782</v>
      </c>
      <c r="B134" s="15" t="str">
        <f t="shared" si="24"/>
        <v>segunda-feira</v>
      </c>
      <c r="C134" s="28">
        <f t="shared" si="22"/>
        <v>20</v>
      </c>
      <c r="D134" s="15"/>
      <c r="E134" s="16">
        <f t="shared" si="38"/>
        <v>16660</v>
      </c>
      <c r="F134" s="60">
        <f>IF(OR(B134="Saturday", B134="Sábado", B134="Sunday", B134="Domingo", E134=0), 0,
IF(MONTH(A134)&lt;&gt;MONTH(A133), E134, E134+SUMIF(A$8:A133, "&gt;="&amp;DATE(YEAR(A134), MONTH(A134), 1), F$8:F133)))</f>
        <v>66640</v>
      </c>
      <c r="G134" s="11">
        <v>124</v>
      </c>
      <c r="H134" s="40" t="s">
        <v>4</v>
      </c>
      <c r="I134" s="39">
        <f t="shared" si="23"/>
        <v>833</v>
      </c>
      <c r="J134" s="39">
        <f t="shared" si="25"/>
        <v>49980</v>
      </c>
      <c r="K134" s="40">
        <f t="shared" si="26"/>
        <v>103292</v>
      </c>
      <c r="L134" s="39">
        <v>0</v>
      </c>
      <c r="M134" s="40">
        <f t="shared" si="34"/>
        <v>0</v>
      </c>
      <c r="N134" s="40">
        <f t="shared" si="27"/>
        <v>0</v>
      </c>
      <c r="O134" s="41">
        <v>0.12</v>
      </c>
      <c r="P134" s="40">
        <f t="shared" si="28"/>
        <v>0</v>
      </c>
      <c r="Q134" s="40">
        <f t="shared" si="29"/>
        <v>0</v>
      </c>
      <c r="R134" s="11">
        <f t="shared" si="35"/>
        <v>2065840</v>
      </c>
      <c r="S134" s="17"/>
      <c r="T134" s="17"/>
      <c r="U134" s="17">
        <f t="shared" si="39"/>
        <v>1402872</v>
      </c>
      <c r="V134" s="17">
        <v>130</v>
      </c>
      <c r="W134" s="11">
        <f t="shared" si="30"/>
        <v>6</v>
      </c>
      <c r="X134" s="11">
        <f t="shared" si="36"/>
        <v>99960</v>
      </c>
      <c r="Y134" s="17">
        <f t="shared" si="37"/>
        <v>2165800</v>
      </c>
      <c r="Z134" s="17">
        <f t="shared" si="40"/>
        <v>3568672</v>
      </c>
      <c r="AA134" s="12">
        <f t="shared" si="31"/>
        <v>20</v>
      </c>
      <c r="AB134" s="13">
        <f t="shared" si="32"/>
        <v>10</v>
      </c>
    </row>
    <row r="135" spans="1:29" x14ac:dyDescent="0.3">
      <c r="A135" s="14">
        <f t="shared" si="33"/>
        <v>45783</v>
      </c>
      <c r="B135" s="15" t="str">
        <f t="shared" si="24"/>
        <v>terça-feira</v>
      </c>
      <c r="C135" s="28">
        <f t="shared" si="22"/>
        <v>20</v>
      </c>
      <c r="D135" s="15"/>
      <c r="E135" s="16">
        <f t="shared" si="38"/>
        <v>16660</v>
      </c>
      <c r="F135" s="60">
        <f>IF(OR(B135="Saturday", B135="Sábado", B135="Sunday", B135="Domingo", E135=0), 0,
IF(MONTH(A135)&lt;&gt;MONTH(A134), E135, E135+SUMIF(A$8:A134, "&gt;="&amp;DATE(YEAR(A135), MONTH(A135), 1), F$8:F134)))</f>
        <v>133280</v>
      </c>
      <c r="G135" s="11">
        <v>124</v>
      </c>
      <c r="H135" s="40" t="s">
        <v>4</v>
      </c>
      <c r="I135" s="39">
        <f t="shared" si="23"/>
        <v>833</v>
      </c>
      <c r="J135" s="39">
        <f t="shared" si="25"/>
        <v>49980</v>
      </c>
      <c r="K135" s="40">
        <f t="shared" si="26"/>
        <v>103292</v>
      </c>
      <c r="L135" s="39">
        <v>0</v>
      </c>
      <c r="M135" s="40">
        <f t="shared" si="34"/>
        <v>0</v>
      </c>
      <c r="N135" s="40">
        <f t="shared" si="27"/>
        <v>0</v>
      </c>
      <c r="O135" s="41">
        <v>0.12</v>
      </c>
      <c r="P135" s="40">
        <f t="shared" si="28"/>
        <v>0</v>
      </c>
      <c r="Q135" s="40">
        <f t="shared" si="29"/>
        <v>0</v>
      </c>
      <c r="R135" s="11">
        <f t="shared" si="35"/>
        <v>2065840</v>
      </c>
      <c r="S135" s="17"/>
      <c r="T135" s="17"/>
      <c r="U135" s="17">
        <f t="shared" si="39"/>
        <v>1502832</v>
      </c>
      <c r="V135" s="17">
        <v>130</v>
      </c>
      <c r="W135" s="11">
        <f t="shared" si="30"/>
        <v>6</v>
      </c>
      <c r="X135" s="11">
        <f t="shared" si="36"/>
        <v>99960</v>
      </c>
      <c r="Y135" s="17">
        <f t="shared" si="37"/>
        <v>2165800</v>
      </c>
      <c r="Z135" s="17">
        <f t="shared" si="40"/>
        <v>3668632</v>
      </c>
      <c r="AA135" s="12">
        <f t="shared" si="31"/>
        <v>20</v>
      </c>
      <c r="AB135" s="13">
        <f t="shared" si="32"/>
        <v>10</v>
      </c>
    </row>
    <row r="136" spans="1:29" x14ac:dyDescent="0.3">
      <c r="A136" s="14">
        <f t="shared" si="33"/>
        <v>45784</v>
      </c>
      <c r="B136" s="15" t="str">
        <f t="shared" si="24"/>
        <v>quarta-feira</v>
      </c>
      <c r="C136" s="28">
        <f t="shared" ref="C136:C199" si="41">IF(OR(D136&lt;&gt;"",OR(B136="Saturday",B136="Sábado",B136="Sunday",B136="Domingo")),0,IF(OR(B136="segunda-feira",B136="Monday"),AA133,AA135))</f>
        <v>20</v>
      </c>
      <c r="D136" s="15"/>
      <c r="E136" s="16">
        <f t="shared" si="38"/>
        <v>16660</v>
      </c>
      <c r="F136" s="60">
        <f>IF(OR(B136="Saturday", B136="Sábado", B136="Sunday", B136="Domingo", E136=0), 0,
IF(MONTH(A136)&lt;&gt;MONTH(A135), E136, E136+SUMIF(A$8:A135, "&gt;="&amp;DATE(YEAR(A136), MONTH(A136), 1), F$8:F135)))</f>
        <v>266560</v>
      </c>
      <c r="G136" s="11">
        <v>124</v>
      </c>
      <c r="H136" s="40" t="s">
        <v>4</v>
      </c>
      <c r="I136" s="39">
        <f t="shared" ref="I136:I199" si="42">IFERROR(VLOOKUP(H136,Volume_caminhao,2,0),0)</f>
        <v>833</v>
      </c>
      <c r="J136" s="39">
        <f t="shared" si="25"/>
        <v>49980</v>
      </c>
      <c r="K136" s="40">
        <f t="shared" si="26"/>
        <v>103292</v>
      </c>
      <c r="L136" s="39">
        <v>0</v>
      </c>
      <c r="M136" s="40">
        <f t="shared" si="34"/>
        <v>0</v>
      </c>
      <c r="N136" s="40">
        <f t="shared" si="27"/>
        <v>0</v>
      </c>
      <c r="O136" s="41">
        <v>0.12</v>
      </c>
      <c r="P136" s="40">
        <f t="shared" si="28"/>
        <v>0</v>
      </c>
      <c r="Q136" s="40">
        <f t="shared" si="29"/>
        <v>0</v>
      </c>
      <c r="R136" s="11">
        <f t="shared" si="35"/>
        <v>2065840</v>
      </c>
      <c r="S136" s="17"/>
      <c r="T136" s="17"/>
      <c r="U136" s="17">
        <f t="shared" si="39"/>
        <v>1602792</v>
      </c>
      <c r="V136" s="17">
        <v>130</v>
      </c>
      <c r="W136" s="11">
        <f t="shared" si="30"/>
        <v>6</v>
      </c>
      <c r="X136" s="11">
        <f t="shared" si="36"/>
        <v>99960</v>
      </c>
      <c r="Y136" s="17">
        <f t="shared" si="37"/>
        <v>2165800</v>
      </c>
      <c r="Z136" s="17">
        <f t="shared" si="40"/>
        <v>3768592</v>
      </c>
      <c r="AA136" s="12">
        <f t="shared" si="31"/>
        <v>20</v>
      </c>
      <c r="AB136" s="13">
        <f t="shared" si="32"/>
        <v>10</v>
      </c>
    </row>
    <row r="137" spans="1:29" x14ac:dyDescent="0.3">
      <c r="A137" s="14">
        <f t="shared" si="33"/>
        <v>45785</v>
      </c>
      <c r="B137" s="15" t="str">
        <f t="shared" ref="B137:B200" si="43">IF(A137="","",TEXT(A137,"dddd"))</f>
        <v>quinta-feira</v>
      </c>
      <c r="C137" s="28">
        <f t="shared" si="41"/>
        <v>20</v>
      </c>
      <c r="D137" s="15"/>
      <c r="E137" s="16">
        <f t="shared" si="38"/>
        <v>16660</v>
      </c>
      <c r="F137" s="60">
        <f>IF(OR(B137="Saturday", B137="Sábado", B137="Sunday", B137="Domingo", E137=0), 0,
IF(MONTH(A137)&lt;&gt;MONTH(A136), E137, E137+SUMIF(A$8:A136, "&gt;="&amp;DATE(YEAR(A137), MONTH(A137), 1), F$8:F136)))</f>
        <v>533120</v>
      </c>
      <c r="G137" s="11">
        <v>124</v>
      </c>
      <c r="H137" s="40" t="s">
        <v>4</v>
      </c>
      <c r="I137" s="39">
        <f t="shared" si="42"/>
        <v>833</v>
      </c>
      <c r="J137" s="39">
        <f t="shared" ref="J137:J200" si="44">I137*60</f>
        <v>49980</v>
      </c>
      <c r="K137" s="40">
        <f t="shared" ref="K137:K200" si="45">I137*G137</f>
        <v>103292</v>
      </c>
      <c r="L137" s="39">
        <v>0</v>
      </c>
      <c r="M137" s="40">
        <f t="shared" si="34"/>
        <v>0</v>
      </c>
      <c r="N137" s="40">
        <f t="shared" ref="N137:N200" si="46">IF(L137=0,0,(I137*G137)*0.002)</f>
        <v>0</v>
      </c>
      <c r="O137" s="41">
        <v>0.12</v>
      </c>
      <c r="P137" s="40">
        <f t="shared" ref="P137:P200" si="47">O137*M137</f>
        <v>0</v>
      </c>
      <c r="Q137" s="40">
        <f t="shared" ref="Q137:Q200" si="48">IF(E137=0,0,SUM(P137,M137:N137))</f>
        <v>0</v>
      </c>
      <c r="R137" s="11">
        <f t="shared" si="35"/>
        <v>2065840</v>
      </c>
      <c r="S137" s="17"/>
      <c r="T137" s="17"/>
      <c r="U137" s="17">
        <f t="shared" si="39"/>
        <v>1702752</v>
      </c>
      <c r="V137" s="17">
        <v>130</v>
      </c>
      <c r="W137" s="11">
        <f t="shared" ref="W137:W200" si="49">V137-G137</f>
        <v>6</v>
      </c>
      <c r="X137" s="11">
        <f t="shared" si="36"/>
        <v>99960</v>
      </c>
      <c r="Y137" s="17">
        <f t="shared" si="37"/>
        <v>2165800</v>
      </c>
      <c r="Z137" s="17">
        <f t="shared" si="40"/>
        <v>3868552</v>
      </c>
      <c r="AA137" s="12">
        <f t="shared" ref="AA137:AA200" si="50">IFERROR(IF(OR(B137="Saturday",B137="Sábado",B137="Sunday",B137="Domingo"),0,MIN(INT(Z137/K137),$B$4)),0)</f>
        <v>20</v>
      </c>
      <c r="AB137" s="13">
        <f t="shared" ref="AB137:AB200" si="51">IF(Z137 &gt; (I137 * 135), MIN(50 - C137,INT(Z137 / (I137 * 135))), 0)-C137</f>
        <v>10</v>
      </c>
    </row>
    <row r="138" spans="1:29" x14ac:dyDescent="0.3">
      <c r="A138" s="14">
        <f t="shared" ref="A138:A201" si="52">A137+1</f>
        <v>45786</v>
      </c>
      <c r="B138" s="15" t="str">
        <f t="shared" si="43"/>
        <v>sexta-feira</v>
      </c>
      <c r="C138" s="28">
        <f t="shared" si="41"/>
        <v>20</v>
      </c>
      <c r="D138" s="15"/>
      <c r="E138" s="16">
        <f t="shared" si="38"/>
        <v>16660</v>
      </c>
      <c r="F138" s="60">
        <f>IF(OR(B138="Saturday", B138="Sábado", B138="Sunday", B138="Domingo", E138=0), 0,
IF(MONTH(A138)&lt;&gt;MONTH(A137), E138, E138+SUMIF(A$8:A137, "&gt;="&amp;DATE(YEAR(A138), MONTH(A138), 1), F$8:F137)))</f>
        <v>1066240</v>
      </c>
      <c r="G138" s="11">
        <v>124</v>
      </c>
      <c r="H138" s="40" t="s">
        <v>4</v>
      </c>
      <c r="I138" s="39">
        <f t="shared" si="42"/>
        <v>833</v>
      </c>
      <c r="J138" s="39">
        <f t="shared" si="44"/>
        <v>49980</v>
      </c>
      <c r="K138" s="40">
        <f t="shared" si="45"/>
        <v>103292</v>
      </c>
      <c r="L138" s="39">
        <v>0</v>
      </c>
      <c r="M138" s="40">
        <f t="shared" ref="M138:M201" si="53">J138/1000*L138*0.18</f>
        <v>0</v>
      </c>
      <c r="N138" s="40">
        <f t="shared" si="46"/>
        <v>0</v>
      </c>
      <c r="O138" s="41">
        <v>0.12</v>
      </c>
      <c r="P138" s="40">
        <f t="shared" si="47"/>
        <v>0</v>
      </c>
      <c r="Q138" s="40">
        <f t="shared" si="48"/>
        <v>0</v>
      </c>
      <c r="R138" s="11">
        <f t="shared" ref="R138:R201" si="54">E138*G138+Q138</f>
        <v>2065840</v>
      </c>
      <c r="S138" s="17"/>
      <c r="T138" s="17"/>
      <c r="U138" s="17">
        <f t="shared" si="39"/>
        <v>1802712</v>
      </c>
      <c r="V138" s="17">
        <v>130</v>
      </c>
      <c r="W138" s="11">
        <f t="shared" si="49"/>
        <v>6</v>
      </c>
      <c r="X138" s="11">
        <f t="shared" ref="X138:X201" si="55">E138*$W$8</f>
        <v>99960</v>
      </c>
      <c r="Y138" s="17">
        <f t="shared" ref="Y138:Y201" si="56">E138*$V$9</f>
        <v>2165800</v>
      </c>
      <c r="Z138" s="17">
        <f t="shared" si="40"/>
        <v>3968512</v>
      </c>
      <c r="AA138" s="12">
        <f t="shared" si="50"/>
        <v>20</v>
      </c>
      <c r="AB138" s="13">
        <f t="shared" si="51"/>
        <v>10</v>
      </c>
    </row>
    <row r="139" spans="1:29" x14ac:dyDescent="0.3">
      <c r="A139" s="14">
        <f t="shared" si="52"/>
        <v>45787</v>
      </c>
      <c r="B139" s="15" t="str">
        <f t="shared" si="43"/>
        <v>sábado</v>
      </c>
      <c r="C139" s="28">
        <f t="shared" si="41"/>
        <v>0</v>
      </c>
      <c r="D139" s="15"/>
      <c r="E139" s="16">
        <f t="shared" ref="E139:E202" si="57">IFERROR(IF(D139&gt;0,D139*I139,C139*I139),0)</f>
        <v>0</v>
      </c>
      <c r="F139" s="60">
        <f>IF(OR(B139="Saturday", B139="Sábado", B139="Sunday", B139="Domingo", E139=0), 0,
IF(MONTH(A139)&lt;&gt;MONTH(A138), E139, E139+SUMIF(A$8:A138, "&gt;="&amp;DATE(YEAR(A139), MONTH(A139), 1), F$8:F138)))</f>
        <v>0</v>
      </c>
      <c r="G139" s="11">
        <v>124</v>
      </c>
      <c r="H139" s="40" t="s">
        <v>4</v>
      </c>
      <c r="I139" s="39">
        <f t="shared" si="42"/>
        <v>833</v>
      </c>
      <c r="J139" s="39">
        <f t="shared" si="44"/>
        <v>49980</v>
      </c>
      <c r="K139" s="40">
        <f t="shared" si="45"/>
        <v>103292</v>
      </c>
      <c r="L139" s="39">
        <v>0</v>
      </c>
      <c r="M139" s="40">
        <f t="shared" si="53"/>
        <v>0</v>
      </c>
      <c r="N139" s="40">
        <f t="shared" si="46"/>
        <v>0</v>
      </c>
      <c r="O139" s="41">
        <v>0.12</v>
      </c>
      <c r="P139" s="40">
        <f t="shared" si="47"/>
        <v>0</v>
      </c>
      <c r="Q139" s="40">
        <f t="shared" si="48"/>
        <v>0</v>
      </c>
      <c r="R139" s="11">
        <f t="shared" si="54"/>
        <v>0</v>
      </c>
      <c r="S139" s="17"/>
      <c r="T139" s="17"/>
      <c r="U139" s="17">
        <f t="shared" ref="U139:U202" si="58">IF(E139=0,0,Z138-R139)</f>
        <v>0</v>
      </c>
      <c r="V139" s="17">
        <v>130</v>
      </c>
      <c r="W139" s="11">
        <f t="shared" si="49"/>
        <v>6</v>
      </c>
      <c r="X139" s="11">
        <f t="shared" si="55"/>
        <v>0</v>
      </c>
      <c r="Y139" s="17">
        <f t="shared" si="56"/>
        <v>0</v>
      </c>
      <c r="Z139" s="17">
        <f t="shared" si="40"/>
        <v>3968512</v>
      </c>
      <c r="AA139" s="12">
        <f t="shared" si="50"/>
        <v>0</v>
      </c>
      <c r="AB139" s="13">
        <f t="shared" si="51"/>
        <v>35</v>
      </c>
    </row>
    <row r="140" spans="1:29" x14ac:dyDescent="0.3">
      <c r="A140" s="14">
        <f t="shared" si="52"/>
        <v>45788</v>
      </c>
      <c r="B140" s="15" t="str">
        <f t="shared" si="43"/>
        <v>domingo</v>
      </c>
      <c r="C140" s="28">
        <f t="shared" si="41"/>
        <v>0</v>
      </c>
      <c r="D140" s="15"/>
      <c r="E140" s="16">
        <f t="shared" si="57"/>
        <v>0</v>
      </c>
      <c r="F140" s="60">
        <f>IF(OR(B140="Saturday", B140="Sábado", B140="Sunday", B140="Domingo", E140=0), 0,
IF(MONTH(A140)&lt;&gt;MONTH(A139), E140, E140+SUMIF(A$8:A139, "&gt;="&amp;DATE(YEAR(A140), MONTH(A140), 1), F$8:F139)))</f>
        <v>0</v>
      </c>
      <c r="G140" s="11">
        <v>124</v>
      </c>
      <c r="H140" s="40" t="s">
        <v>4</v>
      </c>
      <c r="I140" s="39">
        <f t="shared" si="42"/>
        <v>833</v>
      </c>
      <c r="J140" s="39">
        <f t="shared" si="44"/>
        <v>49980</v>
      </c>
      <c r="K140" s="40">
        <f t="shared" si="45"/>
        <v>103292</v>
      </c>
      <c r="L140" s="39">
        <v>0</v>
      </c>
      <c r="M140" s="40">
        <f t="shared" si="53"/>
        <v>0</v>
      </c>
      <c r="N140" s="40">
        <f t="shared" si="46"/>
        <v>0</v>
      </c>
      <c r="O140" s="41">
        <v>0.12</v>
      </c>
      <c r="P140" s="40">
        <f t="shared" si="47"/>
        <v>0</v>
      </c>
      <c r="Q140" s="40">
        <f t="shared" si="48"/>
        <v>0</v>
      </c>
      <c r="R140" s="11">
        <f t="shared" si="54"/>
        <v>0</v>
      </c>
      <c r="S140" s="17"/>
      <c r="T140" s="17"/>
      <c r="U140" s="17">
        <f t="shared" si="58"/>
        <v>0</v>
      </c>
      <c r="V140" s="17">
        <v>130</v>
      </c>
      <c r="W140" s="11">
        <f t="shared" si="49"/>
        <v>6</v>
      </c>
      <c r="X140" s="11">
        <f t="shared" si="55"/>
        <v>0</v>
      </c>
      <c r="Y140" s="17">
        <f t="shared" si="56"/>
        <v>0</v>
      </c>
      <c r="Z140" s="17">
        <f t="shared" si="40"/>
        <v>3968512</v>
      </c>
      <c r="AA140" s="12">
        <f t="shared" si="50"/>
        <v>0</v>
      </c>
      <c r="AB140" s="13">
        <f t="shared" si="51"/>
        <v>35</v>
      </c>
    </row>
    <row r="141" spans="1:29" s="21" customFormat="1" x14ac:dyDescent="0.3">
      <c r="A141" s="18">
        <f t="shared" si="52"/>
        <v>45789</v>
      </c>
      <c r="B141" s="19" t="str">
        <f t="shared" si="43"/>
        <v>segunda-feira</v>
      </c>
      <c r="C141" s="28">
        <f t="shared" si="41"/>
        <v>20</v>
      </c>
      <c r="D141" s="19"/>
      <c r="E141" s="16">
        <f t="shared" si="57"/>
        <v>16660</v>
      </c>
      <c r="F141" s="60">
        <f>IF(OR(B141="Saturday", B141="Sábado", B141="Sunday", B141="Domingo", E141=0), 0,
IF(MONTH(A141)&lt;&gt;MONTH(A140), E141, E141+SUMIF(A$8:A140, "&gt;="&amp;DATE(YEAR(A141), MONTH(A141), 1), F$8:F140)))</f>
        <v>2132480</v>
      </c>
      <c r="G141" s="11">
        <v>124</v>
      </c>
      <c r="H141" s="40" t="s">
        <v>4</v>
      </c>
      <c r="I141" s="39">
        <f t="shared" si="42"/>
        <v>833</v>
      </c>
      <c r="J141" s="39">
        <f t="shared" si="44"/>
        <v>49980</v>
      </c>
      <c r="K141" s="40">
        <f t="shared" si="45"/>
        <v>103292</v>
      </c>
      <c r="L141" s="39">
        <v>0</v>
      </c>
      <c r="M141" s="40">
        <f t="shared" si="53"/>
        <v>0</v>
      </c>
      <c r="N141" s="40">
        <f t="shared" si="46"/>
        <v>0</v>
      </c>
      <c r="O141" s="41">
        <v>0.12</v>
      </c>
      <c r="P141" s="40">
        <f t="shared" si="47"/>
        <v>0</v>
      </c>
      <c r="Q141" s="40">
        <f t="shared" si="48"/>
        <v>0</v>
      </c>
      <c r="R141" s="11">
        <f t="shared" si="54"/>
        <v>2065840</v>
      </c>
      <c r="S141" s="20"/>
      <c r="T141" s="20">
        <f>T109</f>
        <v>0</v>
      </c>
      <c r="U141" s="17">
        <f t="shared" si="58"/>
        <v>1902672</v>
      </c>
      <c r="V141" s="17">
        <v>130</v>
      </c>
      <c r="W141" s="11">
        <f t="shared" si="49"/>
        <v>6</v>
      </c>
      <c r="X141" s="11">
        <f t="shared" si="55"/>
        <v>99960</v>
      </c>
      <c r="Y141" s="17">
        <f t="shared" si="56"/>
        <v>2165800</v>
      </c>
      <c r="Z141" s="20">
        <f t="shared" si="40"/>
        <v>4068472</v>
      </c>
      <c r="AA141" s="12">
        <f t="shared" si="50"/>
        <v>20</v>
      </c>
      <c r="AB141" s="13">
        <f t="shared" si="51"/>
        <v>10</v>
      </c>
      <c r="AC141"/>
    </row>
    <row r="142" spans="1:29" x14ac:dyDescent="0.3">
      <c r="A142" s="14">
        <f t="shared" si="52"/>
        <v>45790</v>
      </c>
      <c r="B142" s="15" t="str">
        <f t="shared" si="43"/>
        <v>terça-feira</v>
      </c>
      <c r="C142" s="28">
        <f t="shared" si="41"/>
        <v>20</v>
      </c>
      <c r="D142" s="15"/>
      <c r="E142" s="16">
        <f t="shared" si="57"/>
        <v>16660</v>
      </c>
      <c r="F142" s="60">
        <f>IF(OR(B142="Saturday", B142="Sábado", B142="Sunday", B142="Domingo", E142=0), 0,
IF(MONTH(A142)&lt;&gt;MONTH(A141), E142, E142+SUMIF(A$8:A141, "&gt;="&amp;DATE(YEAR(A142), MONTH(A142), 1), F$8:F141)))</f>
        <v>4264960</v>
      </c>
      <c r="G142" s="11">
        <v>124</v>
      </c>
      <c r="H142" s="40" t="s">
        <v>4</v>
      </c>
      <c r="I142" s="39">
        <f t="shared" si="42"/>
        <v>833</v>
      </c>
      <c r="J142" s="39">
        <f t="shared" si="44"/>
        <v>49980</v>
      </c>
      <c r="K142" s="40">
        <f t="shared" si="45"/>
        <v>103292</v>
      </c>
      <c r="L142" s="39">
        <v>0</v>
      </c>
      <c r="M142" s="40">
        <f t="shared" si="53"/>
        <v>0</v>
      </c>
      <c r="N142" s="40">
        <f t="shared" si="46"/>
        <v>0</v>
      </c>
      <c r="O142" s="41">
        <v>0.12</v>
      </c>
      <c r="P142" s="40">
        <f t="shared" si="47"/>
        <v>0</v>
      </c>
      <c r="Q142" s="40">
        <f t="shared" si="48"/>
        <v>0</v>
      </c>
      <c r="R142" s="11">
        <f t="shared" si="54"/>
        <v>2065840</v>
      </c>
      <c r="S142" s="17"/>
      <c r="T142" s="17"/>
      <c r="U142" s="17">
        <f t="shared" si="58"/>
        <v>2002632</v>
      </c>
      <c r="V142" s="17">
        <v>130</v>
      </c>
      <c r="W142" s="11">
        <f t="shared" si="49"/>
        <v>6</v>
      </c>
      <c r="X142" s="11">
        <f t="shared" si="55"/>
        <v>99960</v>
      </c>
      <c r="Y142" s="17">
        <f t="shared" si="56"/>
        <v>2165800</v>
      </c>
      <c r="Z142" s="17">
        <f t="shared" si="40"/>
        <v>4168432</v>
      </c>
      <c r="AA142" s="12">
        <f t="shared" si="50"/>
        <v>20</v>
      </c>
      <c r="AB142" s="13">
        <f t="shared" si="51"/>
        <v>10</v>
      </c>
    </row>
    <row r="143" spans="1:29" x14ac:dyDescent="0.3">
      <c r="A143" s="14">
        <f t="shared" si="52"/>
        <v>45791</v>
      </c>
      <c r="B143" s="15" t="str">
        <f t="shared" si="43"/>
        <v>quarta-feira</v>
      </c>
      <c r="C143" s="28">
        <f t="shared" si="41"/>
        <v>20</v>
      </c>
      <c r="D143" s="15"/>
      <c r="E143" s="16">
        <f t="shared" si="57"/>
        <v>16660</v>
      </c>
      <c r="F143" s="60">
        <f>IF(OR(B143="Saturday", B143="Sábado", B143="Sunday", B143="Domingo", E143=0), 0,
IF(MONTH(A143)&lt;&gt;MONTH(A142), E143, E143+SUMIF(A$8:A142, "&gt;="&amp;DATE(YEAR(A143), MONTH(A143), 1), F$8:F142)))</f>
        <v>8529920</v>
      </c>
      <c r="G143" s="11">
        <v>124</v>
      </c>
      <c r="H143" s="40" t="s">
        <v>4</v>
      </c>
      <c r="I143" s="39">
        <f t="shared" si="42"/>
        <v>833</v>
      </c>
      <c r="J143" s="39">
        <f t="shared" si="44"/>
        <v>49980</v>
      </c>
      <c r="K143" s="40">
        <f t="shared" si="45"/>
        <v>103292</v>
      </c>
      <c r="L143" s="39">
        <v>0</v>
      </c>
      <c r="M143" s="40">
        <f t="shared" si="53"/>
        <v>0</v>
      </c>
      <c r="N143" s="40">
        <f t="shared" si="46"/>
        <v>0</v>
      </c>
      <c r="O143" s="41">
        <v>0.12</v>
      </c>
      <c r="P143" s="40">
        <f t="shared" si="47"/>
        <v>0</v>
      </c>
      <c r="Q143" s="40">
        <f t="shared" si="48"/>
        <v>0</v>
      </c>
      <c r="R143" s="11">
        <f t="shared" si="54"/>
        <v>2065840</v>
      </c>
      <c r="S143" s="17"/>
      <c r="T143" s="17"/>
      <c r="U143" s="17">
        <f t="shared" si="58"/>
        <v>2102592</v>
      </c>
      <c r="V143" s="17">
        <v>130</v>
      </c>
      <c r="W143" s="11">
        <f t="shared" si="49"/>
        <v>6</v>
      </c>
      <c r="X143" s="11">
        <f t="shared" si="55"/>
        <v>99960</v>
      </c>
      <c r="Y143" s="17">
        <f t="shared" si="56"/>
        <v>2165800</v>
      </c>
      <c r="Z143" s="17">
        <f t="shared" si="40"/>
        <v>4268392</v>
      </c>
      <c r="AA143" s="12">
        <f t="shared" si="50"/>
        <v>20</v>
      </c>
      <c r="AB143" s="13">
        <f t="shared" si="51"/>
        <v>10</v>
      </c>
    </row>
    <row r="144" spans="1:29" x14ac:dyDescent="0.3">
      <c r="A144" s="14">
        <f t="shared" si="52"/>
        <v>45792</v>
      </c>
      <c r="B144" s="15" t="str">
        <f t="shared" si="43"/>
        <v>quinta-feira</v>
      </c>
      <c r="C144" s="28">
        <f t="shared" si="41"/>
        <v>20</v>
      </c>
      <c r="D144" s="15"/>
      <c r="E144" s="16">
        <f t="shared" si="57"/>
        <v>16660</v>
      </c>
      <c r="F144" s="60">
        <f>IF(OR(B144="Saturday", B144="Sábado", B144="Sunday", B144="Domingo", E144=0), 0,
IF(MONTH(A144)&lt;&gt;MONTH(A143), E144, E144+SUMIF(A$8:A143, "&gt;="&amp;DATE(YEAR(A144), MONTH(A144), 1), F$8:F143)))</f>
        <v>17059840</v>
      </c>
      <c r="G144" s="11">
        <v>124</v>
      </c>
      <c r="H144" s="40" t="s">
        <v>4</v>
      </c>
      <c r="I144" s="39">
        <f t="shared" si="42"/>
        <v>833</v>
      </c>
      <c r="J144" s="39">
        <f t="shared" si="44"/>
        <v>49980</v>
      </c>
      <c r="K144" s="40">
        <f t="shared" si="45"/>
        <v>103292</v>
      </c>
      <c r="L144" s="39">
        <v>0</v>
      </c>
      <c r="M144" s="40">
        <f t="shared" si="53"/>
        <v>0</v>
      </c>
      <c r="N144" s="40">
        <f t="shared" si="46"/>
        <v>0</v>
      </c>
      <c r="O144" s="41">
        <v>0.12</v>
      </c>
      <c r="P144" s="40">
        <f t="shared" si="47"/>
        <v>0</v>
      </c>
      <c r="Q144" s="40">
        <f t="shared" si="48"/>
        <v>0</v>
      </c>
      <c r="R144" s="11">
        <f t="shared" si="54"/>
        <v>2065840</v>
      </c>
      <c r="S144" s="17"/>
      <c r="T144" s="17"/>
      <c r="U144" s="17">
        <f t="shared" si="58"/>
        <v>2202552</v>
      </c>
      <c r="V144" s="17">
        <v>130</v>
      </c>
      <c r="W144" s="11">
        <f t="shared" si="49"/>
        <v>6</v>
      </c>
      <c r="X144" s="11">
        <f t="shared" si="55"/>
        <v>99960</v>
      </c>
      <c r="Y144" s="17">
        <f t="shared" si="56"/>
        <v>2165800</v>
      </c>
      <c r="Z144" s="17">
        <f t="shared" si="40"/>
        <v>4368352</v>
      </c>
      <c r="AA144" s="12">
        <f t="shared" si="50"/>
        <v>20</v>
      </c>
      <c r="AB144" s="13">
        <f t="shared" si="51"/>
        <v>10</v>
      </c>
    </row>
    <row r="145" spans="1:28" x14ac:dyDescent="0.3">
      <c r="A145" s="14">
        <f t="shared" si="52"/>
        <v>45793</v>
      </c>
      <c r="B145" s="15" t="str">
        <f t="shared" si="43"/>
        <v>sexta-feira</v>
      </c>
      <c r="C145" s="28">
        <f t="shared" si="41"/>
        <v>20</v>
      </c>
      <c r="D145" s="15"/>
      <c r="E145" s="16">
        <f t="shared" si="57"/>
        <v>16660</v>
      </c>
      <c r="F145" s="60">
        <f>IF(OR(B145="Saturday", B145="Sábado", B145="Sunday", B145="Domingo", E145=0), 0,
IF(MONTH(A145)&lt;&gt;MONTH(A144), E145, E145+SUMIF(A$8:A144, "&gt;="&amp;DATE(YEAR(A145), MONTH(A145), 1), F$8:F144)))</f>
        <v>34119680</v>
      </c>
      <c r="G145" s="11">
        <v>124</v>
      </c>
      <c r="H145" s="40" t="s">
        <v>4</v>
      </c>
      <c r="I145" s="39">
        <f t="shared" si="42"/>
        <v>833</v>
      </c>
      <c r="J145" s="39">
        <f t="shared" si="44"/>
        <v>49980</v>
      </c>
      <c r="K145" s="40">
        <f t="shared" si="45"/>
        <v>103292</v>
      </c>
      <c r="L145" s="39">
        <v>0</v>
      </c>
      <c r="M145" s="40">
        <f t="shared" si="53"/>
        <v>0</v>
      </c>
      <c r="N145" s="40">
        <f t="shared" si="46"/>
        <v>0</v>
      </c>
      <c r="O145" s="41">
        <v>0.12</v>
      </c>
      <c r="P145" s="40">
        <f t="shared" si="47"/>
        <v>0</v>
      </c>
      <c r="Q145" s="40">
        <f t="shared" si="48"/>
        <v>0</v>
      </c>
      <c r="R145" s="11">
        <f t="shared" si="54"/>
        <v>2065840</v>
      </c>
      <c r="S145" s="17"/>
      <c r="T145" s="17"/>
      <c r="U145" s="17">
        <f t="shared" si="58"/>
        <v>2302512</v>
      </c>
      <c r="V145" s="17">
        <v>130</v>
      </c>
      <c r="W145" s="11">
        <f t="shared" si="49"/>
        <v>6</v>
      </c>
      <c r="X145" s="11">
        <f t="shared" si="55"/>
        <v>99960</v>
      </c>
      <c r="Y145" s="17">
        <f t="shared" si="56"/>
        <v>2165800</v>
      </c>
      <c r="Z145" s="17">
        <f t="shared" si="40"/>
        <v>4468312</v>
      </c>
      <c r="AA145" s="12">
        <f t="shared" si="50"/>
        <v>20</v>
      </c>
      <c r="AB145" s="13">
        <f t="shared" si="51"/>
        <v>10</v>
      </c>
    </row>
    <row r="146" spans="1:28" x14ac:dyDescent="0.3">
      <c r="A146" s="14">
        <f t="shared" si="52"/>
        <v>45794</v>
      </c>
      <c r="B146" s="15" t="str">
        <f t="shared" si="43"/>
        <v>sábado</v>
      </c>
      <c r="C146" s="28">
        <f t="shared" si="41"/>
        <v>0</v>
      </c>
      <c r="D146" s="15"/>
      <c r="E146" s="16">
        <f t="shared" si="57"/>
        <v>0</v>
      </c>
      <c r="F146" s="60">
        <f>IF(OR(B146="Saturday", B146="Sábado", B146="Sunday", B146="Domingo", E146=0), 0,
IF(MONTH(A146)&lt;&gt;MONTH(A145), E146, E146+SUMIF(A$8:A145, "&gt;="&amp;DATE(YEAR(A146), MONTH(A146), 1), F$8:F145)))</f>
        <v>0</v>
      </c>
      <c r="G146" s="11">
        <v>124</v>
      </c>
      <c r="H146" s="40" t="s">
        <v>4</v>
      </c>
      <c r="I146" s="39">
        <f t="shared" si="42"/>
        <v>833</v>
      </c>
      <c r="J146" s="39">
        <f t="shared" si="44"/>
        <v>49980</v>
      </c>
      <c r="K146" s="40">
        <f t="shared" si="45"/>
        <v>103292</v>
      </c>
      <c r="L146" s="39">
        <v>0</v>
      </c>
      <c r="M146" s="40">
        <f t="shared" si="53"/>
        <v>0</v>
      </c>
      <c r="N146" s="40">
        <f t="shared" si="46"/>
        <v>0</v>
      </c>
      <c r="O146" s="41">
        <v>0.12</v>
      </c>
      <c r="P146" s="40">
        <f t="shared" si="47"/>
        <v>0</v>
      </c>
      <c r="Q146" s="40">
        <f t="shared" si="48"/>
        <v>0</v>
      </c>
      <c r="R146" s="11">
        <f t="shared" si="54"/>
        <v>0</v>
      </c>
      <c r="S146" s="17"/>
      <c r="T146" s="17"/>
      <c r="U146" s="17">
        <f t="shared" si="58"/>
        <v>0</v>
      </c>
      <c r="V146" s="17">
        <v>130</v>
      </c>
      <c r="W146" s="11">
        <f t="shared" si="49"/>
        <v>6</v>
      </c>
      <c r="X146" s="11">
        <f t="shared" si="55"/>
        <v>0</v>
      </c>
      <c r="Y146" s="17">
        <f t="shared" si="56"/>
        <v>0</v>
      </c>
      <c r="Z146" s="17">
        <f t="shared" si="40"/>
        <v>4468312</v>
      </c>
      <c r="AA146" s="12">
        <f t="shared" si="50"/>
        <v>0</v>
      </c>
      <c r="AB146" s="13">
        <f t="shared" si="51"/>
        <v>39</v>
      </c>
    </row>
    <row r="147" spans="1:28" x14ac:dyDescent="0.3">
      <c r="A147" s="14">
        <f t="shared" si="52"/>
        <v>45795</v>
      </c>
      <c r="B147" s="15" t="str">
        <f t="shared" si="43"/>
        <v>domingo</v>
      </c>
      <c r="C147" s="28">
        <f t="shared" si="41"/>
        <v>0</v>
      </c>
      <c r="D147" s="15"/>
      <c r="E147" s="16">
        <f t="shared" si="57"/>
        <v>0</v>
      </c>
      <c r="F147" s="60">
        <f>IF(OR(B147="Saturday", B147="Sábado", B147="Sunday", B147="Domingo", E147=0), 0,
IF(MONTH(A147)&lt;&gt;MONTH(A146), E147, E147+SUMIF(A$8:A146, "&gt;="&amp;DATE(YEAR(A147), MONTH(A147), 1), F$8:F146)))</f>
        <v>0</v>
      </c>
      <c r="G147" s="11">
        <v>124</v>
      </c>
      <c r="H147" s="40" t="s">
        <v>4</v>
      </c>
      <c r="I147" s="39">
        <f t="shared" si="42"/>
        <v>833</v>
      </c>
      <c r="J147" s="39">
        <f t="shared" si="44"/>
        <v>49980</v>
      </c>
      <c r="K147" s="40">
        <f t="shared" si="45"/>
        <v>103292</v>
      </c>
      <c r="L147" s="39">
        <v>0</v>
      </c>
      <c r="M147" s="40">
        <f t="shared" si="53"/>
        <v>0</v>
      </c>
      <c r="N147" s="40">
        <f t="shared" si="46"/>
        <v>0</v>
      </c>
      <c r="O147" s="41">
        <v>0.12</v>
      </c>
      <c r="P147" s="40">
        <f t="shared" si="47"/>
        <v>0</v>
      </c>
      <c r="Q147" s="40">
        <f t="shared" si="48"/>
        <v>0</v>
      </c>
      <c r="R147" s="11">
        <f t="shared" si="54"/>
        <v>0</v>
      </c>
      <c r="S147" s="17"/>
      <c r="T147" s="17"/>
      <c r="U147" s="17">
        <f t="shared" si="58"/>
        <v>0</v>
      </c>
      <c r="V147" s="17">
        <v>130</v>
      </c>
      <c r="W147" s="11">
        <f t="shared" si="49"/>
        <v>6</v>
      </c>
      <c r="X147" s="11">
        <f t="shared" si="55"/>
        <v>0</v>
      </c>
      <c r="Y147" s="17">
        <f t="shared" si="56"/>
        <v>0</v>
      </c>
      <c r="Z147" s="17">
        <f t="shared" si="40"/>
        <v>4468312</v>
      </c>
      <c r="AA147" s="12">
        <f t="shared" si="50"/>
        <v>0</v>
      </c>
      <c r="AB147" s="13">
        <f t="shared" si="51"/>
        <v>39</v>
      </c>
    </row>
    <row r="148" spans="1:28" x14ac:dyDescent="0.3">
      <c r="A148" s="14">
        <f t="shared" si="52"/>
        <v>45796</v>
      </c>
      <c r="B148" s="15" t="str">
        <f t="shared" si="43"/>
        <v>segunda-feira</v>
      </c>
      <c r="C148" s="28">
        <f t="shared" si="41"/>
        <v>20</v>
      </c>
      <c r="D148" s="15"/>
      <c r="E148" s="16">
        <f t="shared" si="57"/>
        <v>16660</v>
      </c>
      <c r="F148" s="60">
        <f>IF(OR(B148="Saturday", B148="Sábado", B148="Sunday", B148="Domingo", E148=0), 0,
IF(MONTH(A148)&lt;&gt;MONTH(A147), E148, E148+SUMIF(A$8:A147, "&gt;="&amp;DATE(YEAR(A148), MONTH(A148), 1), F$8:F147)))</f>
        <v>68239360</v>
      </c>
      <c r="G148" s="11">
        <v>124</v>
      </c>
      <c r="H148" s="40" t="s">
        <v>4</v>
      </c>
      <c r="I148" s="39">
        <f t="shared" si="42"/>
        <v>833</v>
      </c>
      <c r="J148" s="39">
        <f t="shared" si="44"/>
        <v>49980</v>
      </c>
      <c r="K148" s="40">
        <f t="shared" si="45"/>
        <v>103292</v>
      </c>
      <c r="L148" s="39">
        <v>0</v>
      </c>
      <c r="M148" s="40">
        <f t="shared" si="53"/>
        <v>0</v>
      </c>
      <c r="N148" s="40">
        <f t="shared" si="46"/>
        <v>0</v>
      </c>
      <c r="O148" s="41">
        <v>0.12</v>
      </c>
      <c r="P148" s="40">
        <f t="shared" si="47"/>
        <v>0</v>
      </c>
      <c r="Q148" s="40">
        <f t="shared" si="48"/>
        <v>0</v>
      </c>
      <c r="R148" s="11">
        <f t="shared" si="54"/>
        <v>2065840</v>
      </c>
      <c r="S148" s="17"/>
      <c r="T148" s="17"/>
      <c r="U148" s="17">
        <f t="shared" si="58"/>
        <v>2402472</v>
      </c>
      <c r="V148" s="17">
        <v>130</v>
      </c>
      <c r="W148" s="11">
        <f t="shared" si="49"/>
        <v>6</v>
      </c>
      <c r="X148" s="11">
        <f t="shared" si="55"/>
        <v>99960</v>
      </c>
      <c r="Y148" s="17">
        <f t="shared" si="56"/>
        <v>2165800</v>
      </c>
      <c r="Z148" s="17">
        <f t="shared" si="40"/>
        <v>4568272</v>
      </c>
      <c r="AA148" s="12">
        <f t="shared" si="50"/>
        <v>20</v>
      </c>
      <c r="AB148" s="13">
        <f t="shared" si="51"/>
        <v>10</v>
      </c>
    </row>
    <row r="149" spans="1:28" x14ac:dyDescent="0.3">
      <c r="A149" s="14">
        <f t="shared" si="52"/>
        <v>45797</v>
      </c>
      <c r="B149" s="15" t="str">
        <f t="shared" si="43"/>
        <v>terça-feira</v>
      </c>
      <c r="C149" s="28">
        <f t="shared" si="41"/>
        <v>20</v>
      </c>
      <c r="D149" s="15"/>
      <c r="E149" s="16">
        <f t="shared" si="57"/>
        <v>16660</v>
      </c>
      <c r="F149" s="60">
        <f>IF(OR(B149="Saturday", B149="Sábado", B149="Sunday", B149="Domingo", E149=0), 0,
IF(MONTH(A149)&lt;&gt;MONTH(A148), E149, E149+SUMIF(A$8:A148, "&gt;="&amp;DATE(YEAR(A149), MONTH(A149), 1), F$8:F148)))</f>
        <v>136478720</v>
      </c>
      <c r="G149" s="11">
        <v>124</v>
      </c>
      <c r="H149" s="40" t="s">
        <v>4</v>
      </c>
      <c r="I149" s="39">
        <f t="shared" si="42"/>
        <v>833</v>
      </c>
      <c r="J149" s="39">
        <f t="shared" si="44"/>
        <v>49980</v>
      </c>
      <c r="K149" s="40">
        <f t="shared" si="45"/>
        <v>103292</v>
      </c>
      <c r="L149" s="39">
        <v>0</v>
      </c>
      <c r="M149" s="40">
        <f t="shared" si="53"/>
        <v>0</v>
      </c>
      <c r="N149" s="40">
        <f t="shared" si="46"/>
        <v>0</v>
      </c>
      <c r="O149" s="41">
        <v>0.12</v>
      </c>
      <c r="P149" s="40">
        <f t="shared" si="47"/>
        <v>0</v>
      </c>
      <c r="Q149" s="40">
        <f t="shared" si="48"/>
        <v>0</v>
      </c>
      <c r="R149" s="11">
        <f t="shared" si="54"/>
        <v>2065840</v>
      </c>
      <c r="S149" s="17"/>
      <c r="T149" s="17"/>
      <c r="U149" s="17">
        <f t="shared" si="58"/>
        <v>2502432</v>
      </c>
      <c r="V149" s="17">
        <v>130</v>
      </c>
      <c r="W149" s="11">
        <f t="shared" si="49"/>
        <v>6</v>
      </c>
      <c r="X149" s="11">
        <f t="shared" si="55"/>
        <v>99960</v>
      </c>
      <c r="Y149" s="17">
        <f t="shared" si="56"/>
        <v>2165800</v>
      </c>
      <c r="Z149" s="17">
        <f t="shared" si="40"/>
        <v>4668232</v>
      </c>
      <c r="AA149" s="12">
        <f t="shared" si="50"/>
        <v>20</v>
      </c>
      <c r="AB149" s="13">
        <f t="shared" si="51"/>
        <v>10</v>
      </c>
    </row>
    <row r="150" spans="1:28" x14ac:dyDescent="0.3">
      <c r="A150" s="14">
        <f t="shared" si="52"/>
        <v>45798</v>
      </c>
      <c r="B150" s="15" t="str">
        <f t="shared" si="43"/>
        <v>quarta-feira</v>
      </c>
      <c r="C150" s="28">
        <f t="shared" si="41"/>
        <v>20</v>
      </c>
      <c r="D150" s="15"/>
      <c r="E150" s="16">
        <f t="shared" si="57"/>
        <v>16660</v>
      </c>
      <c r="F150" s="60">
        <f>IF(OR(B150="Saturday", B150="Sábado", B150="Sunday", B150="Domingo", E150=0), 0,
IF(MONTH(A150)&lt;&gt;MONTH(A149), E150, E150+SUMIF(A$8:A149, "&gt;="&amp;DATE(YEAR(A150), MONTH(A150), 1), F$8:F149)))</f>
        <v>272957440</v>
      </c>
      <c r="G150" s="11">
        <v>124</v>
      </c>
      <c r="H150" s="40" t="s">
        <v>4</v>
      </c>
      <c r="I150" s="39">
        <f t="shared" si="42"/>
        <v>833</v>
      </c>
      <c r="J150" s="39">
        <f t="shared" si="44"/>
        <v>49980</v>
      </c>
      <c r="K150" s="40">
        <f t="shared" si="45"/>
        <v>103292</v>
      </c>
      <c r="L150" s="39">
        <v>0</v>
      </c>
      <c r="M150" s="40">
        <f t="shared" si="53"/>
        <v>0</v>
      </c>
      <c r="N150" s="40">
        <f t="shared" si="46"/>
        <v>0</v>
      </c>
      <c r="O150" s="41">
        <v>0.12</v>
      </c>
      <c r="P150" s="40">
        <f t="shared" si="47"/>
        <v>0</v>
      </c>
      <c r="Q150" s="40">
        <f t="shared" si="48"/>
        <v>0</v>
      </c>
      <c r="R150" s="11">
        <f t="shared" si="54"/>
        <v>2065840</v>
      </c>
      <c r="S150" s="17"/>
      <c r="T150" s="17"/>
      <c r="U150" s="17">
        <f t="shared" si="58"/>
        <v>2602392</v>
      </c>
      <c r="V150" s="17">
        <v>130</v>
      </c>
      <c r="W150" s="11">
        <f t="shared" si="49"/>
        <v>6</v>
      </c>
      <c r="X150" s="11">
        <f t="shared" si="55"/>
        <v>99960</v>
      </c>
      <c r="Y150" s="17">
        <f t="shared" si="56"/>
        <v>2165800</v>
      </c>
      <c r="Z150" s="17">
        <f t="shared" si="40"/>
        <v>4768192</v>
      </c>
      <c r="AA150" s="12">
        <f t="shared" si="50"/>
        <v>20</v>
      </c>
      <c r="AB150" s="13">
        <f t="shared" si="51"/>
        <v>10</v>
      </c>
    </row>
    <row r="151" spans="1:28" x14ac:dyDescent="0.3">
      <c r="A151" s="14">
        <f t="shared" si="52"/>
        <v>45799</v>
      </c>
      <c r="B151" s="15" t="str">
        <f t="shared" si="43"/>
        <v>quinta-feira</v>
      </c>
      <c r="C151" s="28">
        <f t="shared" si="41"/>
        <v>20</v>
      </c>
      <c r="D151" s="15"/>
      <c r="E151" s="16">
        <f t="shared" si="57"/>
        <v>16660</v>
      </c>
      <c r="F151" s="60">
        <f>IF(OR(B151="Saturday", B151="Sábado", B151="Sunday", B151="Domingo", E151=0), 0,
IF(MONTH(A151)&lt;&gt;MONTH(A150), E151, E151+SUMIF(A$8:A150, "&gt;="&amp;DATE(YEAR(A151), MONTH(A151), 1), F$8:F150)))</f>
        <v>545914880</v>
      </c>
      <c r="G151" s="11">
        <v>124</v>
      </c>
      <c r="H151" s="40" t="s">
        <v>4</v>
      </c>
      <c r="I151" s="39">
        <f t="shared" si="42"/>
        <v>833</v>
      </c>
      <c r="J151" s="39">
        <f t="shared" si="44"/>
        <v>49980</v>
      </c>
      <c r="K151" s="40">
        <f t="shared" si="45"/>
        <v>103292</v>
      </c>
      <c r="L151" s="39">
        <v>0</v>
      </c>
      <c r="M151" s="40">
        <f t="shared" si="53"/>
        <v>0</v>
      </c>
      <c r="N151" s="40">
        <f t="shared" si="46"/>
        <v>0</v>
      </c>
      <c r="O151" s="41">
        <v>0.12</v>
      </c>
      <c r="P151" s="40">
        <f t="shared" si="47"/>
        <v>0</v>
      </c>
      <c r="Q151" s="40">
        <f t="shared" si="48"/>
        <v>0</v>
      </c>
      <c r="R151" s="11">
        <f t="shared" si="54"/>
        <v>2065840</v>
      </c>
      <c r="S151" s="17"/>
      <c r="T151" s="17"/>
      <c r="U151" s="17">
        <f t="shared" si="58"/>
        <v>2702352</v>
      </c>
      <c r="V151" s="17">
        <v>130</v>
      </c>
      <c r="W151" s="11">
        <f t="shared" si="49"/>
        <v>6</v>
      </c>
      <c r="X151" s="11">
        <f t="shared" si="55"/>
        <v>99960</v>
      </c>
      <c r="Y151" s="17">
        <f t="shared" si="56"/>
        <v>2165800</v>
      </c>
      <c r="Z151" s="17">
        <f t="shared" si="40"/>
        <v>4868152</v>
      </c>
      <c r="AA151" s="12">
        <f t="shared" si="50"/>
        <v>20</v>
      </c>
      <c r="AB151" s="13">
        <f t="shared" si="51"/>
        <v>10</v>
      </c>
    </row>
    <row r="152" spans="1:28" x14ac:dyDescent="0.3">
      <c r="A152" s="14">
        <f t="shared" si="52"/>
        <v>45800</v>
      </c>
      <c r="B152" s="15" t="str">
        <f t="shared" si="43"/>
        <v>sexta-feira</v>
      </c>
      <c r="C152" s="28">
        <f t="shared" si="41"/>
        <v>20</v>
      </c>
      <c r="D152" s="15"/>
      <c r="E152" s="16">
        <f t="shared" si="57"/>
        <v>16660</v>
      </c>
      <c r="F152" s="60">
        <f>IF(OR(B152="Saturday", B152="Sábado", B152="Sunday", B152="Domingo", E152=0), 0,
IF(MONTH(A152)&lt;&gt;MONTH(A151), E152, E152+SUMIF(A$8:A151, "&gt;="&amp;DATE(YEAR(A152), MONTH(A152), 1), F$8:F151)))</f>
        <v>1091829760</v>
      </c>
      <c r="G152" s="11">
        <v>124</v>
      </c>
      <c r="H152" s="40" t="s">
        <v>4</v>
      </c>
      <c r="I152" s="39">
        <f t="shared" si="42"/>
        <v>833</v>
      </c>
      <c r="J152" s="39">
        <f t="shared" si="44"/>
        <v>49980</v>
      </c>
      <c r="K152" s="40">
        <f t="shared" si="45"/>
        <v>103292</v>
      </c>
      <c r="L152" s="39">
        <v>0</v>
      </c>
      <c r="M152" s="40">
        <f t="shared" si="53"/>
        <v>0</v>
      </c>
      <c r="N152" s="40">
        <f t="shared" si="46"/>
        <v>0</v>
      </c>
      <c r="O152" s="41">
        <v>0.12</v>
      </c>
      <c r="P152" s="40">
        <f t="shared" si="47"/>
        <v>0</v>
      </c>
      <c r="Q152" s="40">
        <f t="shared" si="48"/>
        <v>0</v>
      </c>
      <c r="R152" s="11">
        <f t="shared" si="54"/>
        <v>2065840</v>
      </c>
      <c r="S152" s="17"/>
      <c r="T152" s="17"/>
      <c r="U152" s="17">
        <f t="shared" si="58"/>
        <v>2802312</v>
      </c>
      <c r="V152" s="17">
        <v>130</v>
      </c>
      <c r="W152" s="11">
        <f t="shared" si="49"/>
        <v>6</v>
      </c>
      <c r="X152" s="11">
        <f t="shared" si="55"/>
        <v>99960</v>
      </c>
      <c r="Y152" s="17">
        <f t="shared" si="56"/>
        <v>2165800</v>
      </c>
      <c r="Z152" s="17">
        <f t="shared" si="40"/>
        <v>4968112</v>
      </c>
      <c r="AA152" s="12">
        <f t="shared" si="50"/>
        <v>20</v>
      </c>
      <c r="AB152" s="13">
        <f t="shared" si="51"/>
        <v>10</v>
      </c>
    </row>
    <row r="153" spans="1:28" x14ac:dyDescent="0.3">
      <c r="A153" s="14">
        <f t="shared" si="52"/>
        <v>45801</v>
      </c>
      <c r="B153" s="15" t="str">
        <f t="shared" si="43"/>
        <v>sábado</v>
      </c>
      <c r="C153" s="28">
        <f t="shared" si="41"/>
        <v>0</v>
      </c>
      <c r="D153" s="15"/>
      <c r="E153" s="16">
        <f t="shared" si="57"/>
        <v>0</v>
      </c>
      <c r="F153" s="60">
        <f>IF(OR(B153="Saturday", B153="Sábado", B153="Sunday", B153="Domingo", E153=0), 0,
IF(MONTH(A153)&lt;&gt;MONTH(A152), E153, E153+SUMIF(A$8:A152, "&gt;="&amp;DATE(YEAR(A153), MONTH(A153), 1), F$8:F152)))</f>
        <v>0</v>
      </c>
      <c r="G153" s="11">
        <v>124</v>
      </c>
      <c r="H153" s="40" t="s">
        <v>4</v>
      </c>
      <c r="I153" s="39">
        <f t="shared" si="42"/>
        <v>833</v>
      </c>
      <c r="J153" s="39">
        <f t="shared" si="44"/>
        <v>49980</v>
      </c>
      <c r="K153" s="40">
        <f t="shared" si="45"/>
        <v>103292</v>
      </c>
      <c r="L153" s="39">
        <v>0</v>
      </c>
      <c r="M153" s="40">
        <f t="shared" si="53"/>
        <v>0</v>
      </c>
      <c r="N153" s="40">
        <f t="shared" si="46"/>
        <v>0</v>
      </c>
      <c r="O153" s="41">
        <v>0.12</v>
      </c>
      <c r="P153" s="40">
        <f t="shared" si="47"/>
        <v>0</v>
      </c>
      <c r="Q153" s="40">
        <f t="shared" si="48"/>
        <v>0</v>
      </c>
      <c r="R153" s="11">
        <f t="shared" si="54"/>
        <v>0</v>
      </c>
      <c r="S153" s="17"/>
      <c r="T153" s="17"/>
      <c r="U153" s="17">
        <f t="shared" si="58"/>
        <v>0</v>
      </c>
      <c r="V153" s="17">
        <v>130</v>
      </c>
      <c r="W153" s="11">
        <f t="shared" si="49"/>
        <v>6</v>
      </c>
      <c r="X153" s="11">
        <f t="shared" si="55"/>
        <v>0</v>
      </c>
      <c r="Y153" s="17">
        <f t="shared" si="56"/>
        <v>0</v>
      </c>
      <c r="Z153" s="17">
        <f t="shared" si="40"/>
        <v>4968112</v>
      </c>
      <c r="AA153" s="12">
        <f t="shared" si="50"/>
        <v>0</v>
      </c>
      <c r="AB153" s="13">
        <f t="shared" si="51"/>
        <v>44</v>
      </c>
    </row>
    <row r="154" spans="1:28" x14ac:dyDescent="0.3">
      <c r="A154" s="14">
        <f t="shared" si="52"/>
        <v>45802</v>
      </c>
      <c r="B154" s="15" t="str">
        <f t="shared" si="43"/>
        <v>domingo</v>
      </c>
      <c r="C154" s="28">
        <f t="shared" si="41"/>
        <v>0</v>
      </c>
      <c r="D154" s="15"/>
      <c r="E154" s="16">
        <f t="shared" si="57"/>
        <v>0</v>
      </c>
      <c r="F154" s="60">
        <f>IF(OR(B154="Saturday", B154="Sábado", B154="Sunday", B154="Domingo", E154=0), 0,
IF(MONTH(A154)&lt;&gt;MONTH(A153), E154, E154+SUMIF(A$8:A153, "&gt;="&amp;DATE(YEAR(A154), MONTH(A154), 1), F$8:F153)))</f>
        <v>0</v>
      </c>
      <c r="G154" s="11">
        <v>124</v>
      </c>
      <c r="H154" s="40" t="s">
        <v>4</v>
      </c>
      <c r="I154" s="39">
        <f t="shared" si="42"/>
        <v>833</v>
      </c>
      <c r="J154" s="39">
        <f t="shared" si="44"/>
        <v>49980</v>
      </c>
      <c r="K154" s="40">
        <f t="shared" si="45"/>
        <v>103292</v>
      </c>
      <c r="L154" s="39">
        <v>0</v>
      </c>
      <c r="M154" s="40">
        <f t="shared" si="53"/>
        <v>0</v>
      </c>
      <c r="N154" s="40">
        <f t="shared" si="46"/>
        <v>0</v>
      </c>
      <c r="O154" s="41">
        <v>0.12</v>
      </c>
      <c r="P154" s="40">
        <f t="shared" si="47"/>
        <v>0</v>
      </c>
      <c r="Q154" s="40">
        <f t="shared" si="48"/>
        <v>0</v>
      </c>
      <c r="R154" s="11">
        <f t="shared" si="54"/>
        <v>0</v>
      </c>
      <c r="S154" s="17"/>
      <c r="T154" s="17"/>
      <c r="U154" s="17">
        <f t="shared" si="58"/>
        <v>0</v>
      </c>
      <c r="V154" s="17">
        <v>130</v>
      </c>
      <c r="W154" s="11">
        <f t="shared" si="49"/>
        <v>6</v>
      </c>
      <c r="X154" s="11">
        <f t="shared" si="55"/>
        <v>0</v>
      </c>
      <c r="Y154" s="17">
        <f t="shared" si="56"/>
        <v>0</v>
      </c>
      <c r="Z154" s="17">
        <f t="shared" si="40"/>
        <v>4968112</v>
      </c>
      <c r="AA154" s="12">
        <f t="shared" si="50"/>
        <v>0</v>
      </c>
      <c r="AB154" s="13">
        <f t="shared" si="51"/>
        <v>44</v>
      </c>
    </row>
    <row r="155" spans="1:28" x14ac:dyDescent="0.3">
      <c r="A155" s="14">
        <f t="shared" si="52"/>
        <v>45803</v>
      </c>
      <c r="B155" s="15" t="str">
        <f t="shared" si="43"/>
        <v>segunda-feira</v>
      </c>
      <c r="C155" s="28">
        <f t="shared" si="41"/>
        <v>20</v>
      </c>
      <c r="D155" s="15"/>
      <c r="E155" s="16">
        <f t="shared" si="57"/>
        <v>16660</v>
      </c>
      <c r="F155" s="60">
        <f>IF(OR(B155="Saturday", B155="Sábado", B155="Sunday", B155="Domingo", E155=0), 0,
IF(MONTH(A155)&lt;&gt;MONTH(A154), E155, E155+SUMIF(A$8:A154, "&gt;="&amp;DATE(YEAR(A155), MONTH(A155), 1), F$8:F154)))</f>
        <v>2183659520</v>
      </c>
      <c r="G155" s="11">
        <v>124</v>
      </c>
      <c r="H155" s="40" t="s">
        <v>4</v>
      </c>
      <c r="I155" s="39">
        <f t="shared" si="42"/>
        <v>833</v>
      </c>
      <c r="J155" s="39">
        <f t="shared" si="44"/>
        <v>49980</v>
      </c>
      <c r="K155" s="40">
        <f t="shared" si="45"/>
        <v>103292</v>
      </c>
      <c r="L155" s="39">
        <v>0</v>
      </c>
      <c r="M155" s="40">
        <f t="shared" si="53"/>
        <v>0</v>
      </c>
      <c r="N155" s="40">
        <f t="shared" si="46"/>
        <v>0</v>
      </c>
      <c r="O155" s="41">
        <v>0.12</v>
      </c>
      <c r="P155" s="40">
        <f t="shared" si="47"/>
        <v>0</v>
      </c>
      <c r="Q155" s="40">
        <f t="shared" si="48"/>
        <v>0</v>
      </c>
      <c r="R155" s="11">
        <f t="shared" si="54"/>
        <v>2065840</v>
      </c>
      <c r="S155" s="17"/>
      <c r="T155" s="17"/>
      <c r="U155" s="17">
        <f t="shared" si="58"/>
        <v>2902272</v>
      </c>
      <c r="V155" s="17">
        <v>130</v>
      </c>
      <c r="W155" s="11">
        <f t="shared" si="49"/>
        <v>6</v>
      </c>
      <c r="X155" s="11">
        <f t="shared" si="55"/>
        <v>99960</v>
      </c>
      <c r="Y155" s="17">
        <f t="shared" si="56"/>
        <v>2165800</v>
      </c>
      <c r="Z155" s="17">
        <f t="shared" si="40"/>
        <v>5068072</v>
      </c>
      <c r="AA155" s="12">
        <f t="shared" si="50"/>
        <v>20</v>
      </c>
      <c r="AB155" s="13">
        <f t="shared" si="51"/>
        <v>10</v>
      </c>
    </row>
    <row r="156" spans="1:28" x14ac:dyDescent="0.3">
      <c r="A156" s="14">
        <f t="shared" si="52"/>
        <v>45804</v>
      </c>
      <c r="B156" s="15" t="str">
        <f t="shared" si="43"/>
        <v>terça-feira</v>
      </c>
      <c r="C156" s="28">
        <f t="shared" si="41"/>
        <v>20</v>
      </c>
      <c r="D156" s="15"/>
      <c r="E156" s="16">
        <f t="shared" si="57"/>
        <v>16660</v>
      </c>
      <c r="F156" s="60">
        <f>IF(OR(B156="Saturday", B156="Sábado", B156="Sunday", B156="Domingo", E156=0), 0,
IF(MONTH(A156)&lt;&gt;MONTH(A155), E156, E156+SUMIF(A$8:A155, "&gt;="&amp;DATE(YEAR(A156), MONTH(A156), 1), F$8:F155)))</f>
        <v>4367319040</v>
      </c>
      <c r="G156" s="11">
        <v>124</v>
      </c>
      <c r="H156" s="40" t="s">
        <v>4</v>
      </c>
      <c r="I156" s="39">
        <f t="shared" si="42"/>
        <v>833</v>
      </c>
      <c r="J156" s="39">
        <f t="shared" si="44"/>
        <v>49980</v>
      </c>
      <c r="K156" s="40">
        <f t="shared" si="45"/>
        <v>103292</v>
      </c>
      <c r="L156" s="39">
        <v>0</v>
      </c>
      <c r="M156" s="40">
        <f t="shared" si="53"/>
        <v>0</v>
      </c>
      <c r="N156" s="40">
        <f t="shared" si="46"/>
        <v>0</v>
      </c>
      <c r="O156" s="41">
        <v>0.12</v>
      </c>
      <c r="P156" s="40">
        <f t="shared" si="47"/>
        <v>0</v>
      </c>
      <c r="Q156" s="40">
        <f t="shared" si="48"/>
        <v>0</v>
      </c>
      <c r="R156" s="11">
        <f t="shared" si="54"/>
        <v>2065840</v>
      </c>
      <c r="S156" s="17"/>
      <c r="T156" s="17"/>
      <c r="U156" s="17">
        <f t="shared" si="58"/>
        <v>3002232</v>
      </c>
      <c r="V156" s="17">
        <v>130</v>
      </c>
      <c r="W156" s="11">
        <f t="shared" si="49"/>
        <v>6</v>
      </c>
      <c r="X156" s="11">
        <f t="shared" si="55"/>
        <v>99960</v>
      </c>
      <c r="Y156" s="17">
        <f t="shared" si="56"/>
        <v>2165800</v>
      </c>
      <c r="Z156" s="17">
        <f t="shared" si="40"/>
        <v>5168032</v>
      </c>
      <c r="AA156" s="12">
        <f t="shared" si="50"/>
        <v>20</v>
      </c>
      <c r="AB156" s="13">
        <f t="shared" si="51"/>
        <v>10</v>
      </c>
    </row>
    <row r="157" spans="1:28" x14ac:dyDescent="0.3">
      <c r="A157" s="14">
        <f t="shared" si="52"/>
        <v>45805</v>
      </c>
      <c r="B157" s="15" t="str">
        <f t="shared" si="43"/>
        <v>quarta-feira</v>
      </c>
      <c r="C157" s="28">
        <f t="shared" si="41"/>
        <v>20</v>
      </c>
      <c r="D157" s="15"/>
      <c r="E157" s="16">
        <f t="shared" si="57"/>
        <v>16660</v>
      </c>
      <c r="F157" s="60">
        <f>IF(OR(B157="Saturday", B157="Sábado", B157="Sunday", B157="Domingo", E157=0), 0,
IF(MONTH(A157)&lt;&gt;MONTH(A156), E157, E157+SUMIF(A$8:A156, "&gt;="&amp;DATE(YEAR(A157), MONTH(A157), 1), F$8:F156)))</f>
        <v>8734638080</v>
      </c>
      <c r="G157" s="11">
        <v>124</v>
      </c>
      <c r="H157" s="40" t="s">
        <v>4</v>
      </c>
      <c r="I157" s="39">
        <f t="shared" si="42"/>
        <v>833</v>
      </c>
      <c r="J157" s="39">
        <f t="shared" si="44"/>
        <v>49980</v>
      </c>
      <c r="K157" s="40">
        <f t="shared" si="45"/>
        <v>103292</v>
      </c>
      <c r="L157" s="39">
        <v>0</v>
      </c>
      <c r="M157" s="40">
        <f t="shared" si="53"/>
        <v>0</v>
      </c>
      <c r="N157" s="40">
        <f t="shared" si="46"/>
        <v>0</v>
      </c>
      <c r="O157" s="41">
        <v>0.12</v>
      </c>
      <c r="P157" s="40">
        <f t="shared" si="47"/>
        <v>0</v>
      </c>
      <c r="Q157" s="40">
        <f t="shared" si="48"/>
        <v>0</v>
      </c>
      <c r="R157" s="11">
        <f t="shared" si="54"/>
        <v>2065840</v>
      </c>
      <c r="S157" s="17"/>
      <c r="T157" s="17"/>
      <c r="U157" s="17">
        <f t="shared" si="58"/>
        <v>3102192</v>
      </c>
      <c r="V157" s="17">
        <v>130</v>
      </c>
      <c r="W157" s="11">
        <f t="shared" si="49"/>
        <v>6</v>
      </c>
      <c r="X157" s="11">
        <f t="shared" si="55"/>
        <v>99960</v>
      </c>
      <c r="Y157" s="17">
        <f t="shared" si="56"/>
        <v>2165800</v>
      </c>
      <c r="Z157" s="17">
        <f t="shared" si="40"/>
        <v>5267992</v>
      </c>
      <c r="AA157" s="12">
        <f t="shared" si="50"/>
        <v>20</v>
      </c>
      <c r="AB157" s="13">
        <f t="shared" si="51"/>
        <v>10</v>
      </c>
    </row>
    <row r="158" spans="1:28" x14ac:dyDescent="0.3">
      <c r="A158" s="14">
        <f t="shared" si="52"/>
        <v>45806</v>
      </c>
      <c r="B158" s="15" t="str">
        <f t="shared" si="43"/>
        <v>quinta-feira</v>
      </c>
      <c r="C158" s="28">
        <f t="shared" si="41"/>
        <v>20</v>
      </c>
      <c r="D158" s="15"/>
      <c r="E158" s="16">
        <f t="shared" si="57"/>
        <v>16660</v>
      </c>
      <c r="F158" s="60">
        <f>IF(OR(B158="Saturday", B158="Sábado", B158="Sunday", B158="Domingo", E158=0), 0,
IF(MONTH(A158)&lt;&gt;MONTH(A157), E158, E158+SUMIF(A$8:A157, "&gt;="&amp;DATE(YEAR(A158), MONTH(A158), 1), F$8:F157)))</f>
        <v>17469276160</v>
      </c>
      <c r="G158" s="11">
        <v>124</v>
      </c>
      <c r="H158" s="40" t="s">
        <v>4</v>
      </c>
      <c r="I158" s="39">
        <f t="shared" si="42"/>
        <v>833</v>
      </c>
      <c r="J158" s="39">
        <f t="shared" si="44"/>
        <v>49980</v>
      </c>
      <c r="K158" s="40">
        <f t="shared" si="45"/>
        <v>103292</v>
      </c>
      <c r="L158" s="39">
        <v>0</v>
      </c>
      <c r="M158" s="40">
        <f t="shared" si="53"/>
        <v>0</v>
      </c>
      <c r="N158" s="40">
        <f t="shared" si="46"/>
        <v>0</v>
      </c>
      <c r="O158" s="41">
        <v>0.12</v>
      </c>
      <c r="P158" s="40">
        <f t="shared" si="47"/>
        <v>0</v>
      </c>
      <c r="Q158" s="40">
        <f t="shared" si="48"/>
        <v>0</v>
      </c>
      <c r="R158" s="11">
        <f t="shared" si="54"/>
        <v>2065840</v>
      </c>
      <c r="S158" s="17"/>
      <c r="T158" s="17"/>
      <c r="U158" s="17">
        <f t="shared" si="58"/>
        <v>3202152</v>
      </c>
      <c r="V158" s="17">
        <v>130</v>
      </c>
      <c r="W158" s="11">
        <f t="shared" si="49"/>
        <v>6</v>
      </c>
      <c r="X158" s="11">
        <f t="shared" si="55"/>
        <v>99960</v>
      </c>
      <c r="Y158" s="17">
        <f t="shared" si="56"/>
        <v>2165800</v>
      </c>
      <c r="Z158" s="17">
        <f t="shared" si="40"/>
        <v>5367952</v>
      </c>
      <c r="AA158" s="12">
        <f t="shared" si="50"/>
        <v>20</v>
      </c>
      <c r="AB158" s="13">
        <f t="shared" si="51"/>
        <v>10</v>
      </c>
    </row>
    <row r="159" spans="1:28" x14ac:dyDescent="0.3">
      <c r="A159" s="14">
        <f t="shared" si="52"/>
        <v>45807</v>
      </c>
      <c r="B159" s="15" t="str">
        <f t="shared" si="43"/>
        <v>sexta-feira</v>
      </c>
      <c r="C159" s="28">
        <f t="shared" si="41"/>
        <v>20</v>
      </c>
      <c r="D159" s="15"/>
      <c r="E159" s="16">
        <f t="shared" si="57"/>
        <v>16660</v>
      </c>
      <c r="F159" s="60">
        <f>IF(OR(B159="Saturday", B159="Sábado", B159="Sunday", B159="Domingo", E159=0), 0,
IF(MONTH(A159)&lt;&gt;MONTH(A158), E159, E159+SUMIF(A$8:A158, "&gt;="&amp;DATE(YEAR(A159), MONTH(A159), 1), F$8:F158)))</f>
        <v>34938552320</v>
      </c>
      <c r="G159" s="11">
        <v>124</v>
      </c>
      <c r="H159" s="40" t="s">
        <v>4</v>
      </c>
      <c r="I159" s="39">
        <f t="shared" si="42"/>
        <v>833</v>
      </c>
      <c r="J159" s="39">
        <f t="shared" si="44"/>
        <v>49980</v>
      </c>
      <c r="K159" s="40">
        <f t="shared" si="45"/>
        <v>103292</v>
      </c>
      <c r="L159" s="39">
        <v>0</v>
      </c>
      <c r="M159" s="40">
        <f t="shared" si="53"/>
        <v>0</v>
      </c>
      <c r="N159" s="40">
        <f t="shared" si="46"/>
        <v>0</v>
      </c>
      <c r="O159" s="41">
        <v>0.12</v>
      </c>
      <c r="P159" s="40">
        <f t="shared" si="47"/>
        <v>0</v>
      </c>
      <c r="Q159" s="40">
        <f t="shared" si="48"/>
        <v>0</v>
      </c>
      <c r="R159" s="11">
        <f t="shared" si="54"/>
        <v>2065840</v>
      </c>
      <c r="S159" s="17"/>
      <c r="T159" s="17"/>
      <c r="U159" s="17">
        <f t="shared" si="58"/>
        <v>3302112</v>
      </c>
      <c r="V159" s="17">
        <v>130</v>
      </c>
      <c r="W159" s="11">
        <f t="shared" si="49"/>
        <v>6</v>
      </c>
      <c r="X159" s="11">
        <f t="shared" si="55"/>
        <v>99960</v>
      </c>
      <c r="Y159" s="17">
        <f t="shared" si="56"/>
        <v>2165800</v>
      </c>
      <c r="Z159" s="17">
        <f t="shared" si="40"/>
        <v>5467912</v>
      </c>
      <c r="AA159" s="12">
        <f t="shared" si="50"/>
        <v>20</v>
      </c>
      <c r="AB159" s="13">
        <f t="shared" si="51"/>
        <v>10</v>
      </c>
    </row>
    <row r="160" spans="1:28" x14ac:dyDescent="0.3">
      <c r="A160" s="14">
        <f t="shared" si="52"/>
        <v>45808</v>
      </c>
      <c r="B160" s="15" t="str">
        <f t="shared" si="43"/>
        <v>sábado</v>
      </c>
      <c r="C160" s="28">
        <f t="shared" si="41"/>
        <v>0</v>
      </c>
      <c r="D160" s="15"/>
      <c r="E160" s="16">
        <f t="shared" si="57"/>
        <v>0</v>
      </c>
      <c r="F160" s="60">
        <f>IF(OR(B160="Saturday", B160="Sábado", B160="Sunday", B160="Domingo", E160=0), 0,
IF(MONTH(A160)&lt;&gt;MONTH(A159), E160, E160+SUMIF(A$8:A159, "&gt;="&amp;DATE(YEAR(A160), MONTH(A160), 1), F$8:F159)))</f>
        <v>0</v>
      </c>
      <c r="G160" s="11">
        <v>124</v>
      </c>
      <c r="H160" s="40" t="s">
        <v>4</v>
      </c>
      <c r="I160" s="39">
        <f t="shared" si="42"/>
        <v>833</v>
      </c>
      <c r="J160" s="39">
        <f t="shared" si="44"/>
        <v>49980</v>
      </c>
      <c r="K160" s="40">
        <f t="shared" si="45"/>
        <v>103292</v>
      </c>
      <c r="L160" s="39">
        <v>0</v>
      </c>
      <c r="M160" s="40">
        <f t="shared" si="53"/>
        <v>0</v>
      </c>
      <c r="N160" s="40">
        <f t="shared" si="46"/>
        <v>0</v>
      </c>
      <c r="O160" s="41">
        <v>0.12</v>
      </c>
      <c r="P160" s="40">
        <f t="shared" si="47"/>
        <v>0</v>
      </c>
      <c r="Q160" s="40">
        <f t="shared" si="48"/>
        <v>0</v>
      </c>
      <c r="R160" s="11">
        <f t="shared" si="54"/>
        <v>0</v>
      </c>
      <c r="S160" s="17"/>
      <c r="T160" s="17"/>
      <c r="U160" s="17">
        <f t="shared" si="58"/>
        <v>0</v>
      </c>
      <c r="V160" s="17">
        <v>130</v>
      </c>
      <c r="W160" s="11">
        <f t="shared" si="49"/>
        <v>6</v>
      </c>
      <c r="X160" s="11">
        <f t="shared" si="55"/>
        <v>0</v>
      </c>
      <c r="Y160" s="17">
        <f t="shared" si="56"/>
        <v>0</v>
      </c>
      <c r="Z160" s="17">
        <f t="shared" si="40"/>
        <v>5467912</v>
      </c>
      <c r="AA160" s="12">
        <f t="shared" si="50"/>
        <v>0</v>
      </c>
      <c r="AB160" s="13">
        <f t="shared" si="51"/>
        <v>48</v>
      </c>
    </row>
    <row r="161" spans="1:30" x14ac:dyDescent="0.3">
      <c r="A161" s="27">
        <f t="shared" si="52"/>
        <v>45809</v>
      </c>
      <c r="B161" s="28" t="str">
        <f t="shared" si="43"/>
        <v>domingo</v>
      </c>
      <c r="C161" s="28">
        <f t="shared" si="41"/>
        <v>0</v>
      </c>
      <c r="D161" s="28"/>
      <c r="E161" s="29">
        <f t="shared" si="57"/>
        <v>0</v>
      </c>
      <c r="F161" s="60">
        <f>IF(OR(B161="Saturday", B161="Sábado", B161="Sunday", B161="Domingo", E161=0), 0,
IF(MONTH(A161)&lt;&gt;MONTH(A160), E161, E161+SUMIF(A$8:A160, "&gt;="&amp;DATE(YEAR(A161), MONTH(A161), 1), F$8:F160)))</f>
        <v>0</v>
      </c>
      <c r="G161" s="31">
        <v>124</v>
      </c>
      <c r="H161" s="55" t="s">
        <v>4</v>
      </c>
      <c r="I161" s="56">
        <f t="shared" si="42"/>
        <v>833</v>
      </c>
      <c r="J161" s="56">
        <f t="shared" si="44"/>
        <v>49980</v>
      </c>
      <c r="K161" s="55">
        <f t="shared" si="45"/>
        <v>103292</v>
      </c>
      <c r="L161" s="56">
        <v>0</v>
      </c>
      <c r="M161" s="55">
        <f t="shared" si="53"/>
        <v>0</v>
      </c>
      <c r="N161" s="55">
        <f t="shared" si="46"/>
        <v>0</v>
      </c>
      <c r="O161" s="57">
        <v>0.12</v>
      </c>
      <c r="P161" s="55">
        <f t="shared" si="47"/>
        <v>0</v>
      </c>
      <c r="Q161" s="55">
        <f t="shared" si="48"/>
        <v>0</v>
      </c>
      <c r="R161" s="31">
        <f t="shared" si="54"/>
        <v>0</v>
      </c>
      <c r="S161" s="30"/>
      <c r="T161" s="30"/>
      <c r="U161" s="30">
        <f t="shared" si="58"/>
        <v>0</v>
      </c>
      <c r="V161" s="30">
        <v>130</v>
      </c>
      <c r="W161" s="31">
        <f t="shared" si="49"/>
        <v>6</v>
      </c>
      <c r="X161" s="31">
        <f t="shared" si="55"/>
        <v>0</v>
      </c>
      <c r="Y161" s="30">
        <f t="shared" si="56"/>
        <v>0</v>
      </c>
      <c r="Z161" s="30">
        <f t="shared" si="40"/>
        <v>5467912</v>
      </c>
      <c r="AA161" s="12">
        <f t="shared" si="50"/>
        <v>0</v>
      </c>
      <c r="AB161" s="13">
        <f t="shared" si="51"/>
        <v>48</v>
      </c>
    </row>
    <row r="162" spans="1:30" x14ac:dyDescent="0.3">
      <c r="A162" s="27">
        <f t="shared" si="52"/>
        <v>45810</v>
      </c>
      <c r="B162" s="28" t="str">
        <f t="shared" si="43"/>
        <v>segunda-feira</v>
      </c>
      <c r="C162" s="28">
        <f t="shared" si="41"/>
        <v>20</v>
      </c>
      <c r="D162" s="28"/>
      <c r="E162" s="29">
        <f t="shared" si="57"/>
        <v>16660</v>
      </c>
      <c r="F162" s="60">
        <f>IF(OR(B162="Saturday", B162="Sábado", B162="Sunday", B162="Domingo", E162=0), 0,
IF(MONTH(A162)&lt;&gt;MONTH(A161), E162, E162+SUMIF(A$8:A161, "&gt;="&amp;DATE(YEAR(A162), MONTH(A162), 1), F$8:F161)))</f>
        <v>16660</v>
      </c>
      <c r="G162" s="31">
        <v>124</v>
      </c>
      <c r="H162" s="55" t="s">
        <v>4</v>
      </c>
      <c r="I162" s="56">
        <f t="shared" si="42"/>
        <v>833</v>
      </c>
      <c r="J162" s="56">
        <f t="shared" si="44"/>
        <v>49980</v>
      </c>
      <c r="K162" s="55">
        <f t="shared" si="45"/>
        <v>103292</v>
      </c>
      <c r="L162" s="56">
        <v>0</v>
      </c>
      <c r="M162" s="55">
        <f t="shared" si="53"/>
        <v>0</v>
      </c>
      <c r="N162" s="55">
        <f t="shared" si="46"/>
        <v>0</v>
      </c>
      <c r="O162" s="57">
        <v>0.12</v>
      </c>
      <c r="P162" s="55">
        <f t="shared" si="47"/>
        <v>0</v>
      </c>
      <c r="Q162" s="55">
        <f t="shared" si="48"/>
        <v>0</v>
      </c>
      <c r="R162" s="31">
        <f t="shared" si="54"/>
        <v>2065840</v>
      </c>
      <c r="S162" s="30"/>
      <c r="T162" s="30"/>
      <c r="U162" s="30">
        <f t="shared" si="58"/>
        <v>3402072</v>
      </c>
      <c r="V162" s="30">
        <v>130</v>
      </c>
      <c r="W162" s="31">
        <f t="shared" si="49"/>
        <v>6</v>
      </c>
      <c r="X162" s="31">
        <f t="shared" si="55"/>
        <v>99960</v>
      </c>
      <c r="Y162" s="30">
        <f t="shared" si="56"/>
        <v>2165800</v>
      </c>
      <c r="Z162" s="30">
        <f t="shared" si="40"/>
        <v>5567872</v>
      </c>
      <c r="AA162" s="12">
        <f t="shared" si="50"/>
        <v>20</v>
      </c>
      <c r="AB162" s="13">
        <f t="shared" si="51"/>
        <v>10</v>
      </c>
    </row>
    <row r="163" spans="1:30" x14ac:dyDescent="0.3">
      <c r="A163" s="27">
        <f t="shared" si="52"/>
        <v>45811</v>
      </c>
      <c r="B163" s="28" t="str">
        <f t="shared" si="43"/>
        <v>terça-feira</v>
      </c>
      <c r="C163" s="28">
        <f t="shared" si="41"/>
        <v>20</v>
      </c>
      <c r="D163" s="28"/>
      <c r="E163" s="29">
        <f t="shared" si="57"/>
        <v>16660</v>
      </c>
      <c r="F163" s="60">
        <f>IF(OR(B163="Saturday", B163="Sábado", B163="Sunday", B163="Domingo", E163=0), 0,
IF(MONTH(A163)&lt;&gt;MONTH(A162), E163, E163+SUMIF(A$8:A162, "&gt;="&amp;DATE(YEAR(A163), MONTH(A163), 1), F$8:F162)))</f>
        <v>33320</v>
      </c>
      <c r="G163" s="31">
        <v>124</v>
      </c>
      <c r="H163" s="55" t="s">
        <v>4</v>
      </c>
      <c r="I163" s="56">
        <f t="shared" si="42"/>
        <v>833</v>
      </c>
      <c r="J163" s="56">
        <f t="shared" si="44"/>
        <v>49980</v>
      </c>
      <c r="K163" s="55">
        <f t="shared" si="45"/>
        <v>103292</v>
      </c>
      <c r="L163" s="56">
        <v>0</v>
      </c>
      <c r="M163" s="55">
        <f t="shared" si="53"/>
        <v>0</v>
      </c>
      <c r="N163" s="55">
        <f t="shared" si="46"/>
        <v>0</v>
      </c>
      <c r="O163" s="57">
        <v>0.12</v>
      </c>
      <c r="P163" s="55">
        <f t="shared" si="47"/>
        <v>0</v>
      </c>
      <c r="Q163" s="55">
        <f t="shared" si="48"/>
        <v>0</v>
      </c>
      <c r="R163" s="31">
        <f t="shared" si="54"/>
        <v>2065840</v>
      </c>
      <c r="S163" s="30"/>
      <c r="T163" s="30"/>
      <c r="U163" s="30">
        <f t="shared" si="58"/>
        <v>3502032</v>
      </c>
      <c r="V163" s="30">
        <v>130</v>
      </c>
      <c r="W163" s="31">
        <f t="shared" si="49"/>
        <v>6</v>
      </c>
      <c r="X163" s="31">
        <f t="shared" si="55"/>
        <v>99960</v>
      </c>
      <c r="Y163" s="30">
        <f t="shared" si="56"/>
        <v>2165800</v>
      </c>
      <c r="Z163" s="30">
        <f t="shared" si="40"/>
        <v>5667832</v>
      </c>
      <c r="AA163" s="12">
        <f t="shared" si="50"/>
        <v>20</v>
      </c>
      <c r="AB163" s="13">
        <f t="shared" si="51"/>
        <v>10</v>
      </c>
    </row>
    <row r="164" spans="1:30" x14ac:dyDescent="0.3">
      <c r="A164" s="27">
        <f t="shared" si="52"/>
        <v>45812</v>
      </c>
      <c r="B164" s="28" t="str">
        <f t="shared" si="43"/>
        <v>quarta-feira</v>
      </c>
      <c r="C164" s="28">
        <f t="shared" si="41"/>
        <v>20</v>
      </c>
      <c r="D164" s="28"/>
      <c r="E164" s="29">
        <f t="shared" si="57"/>
        <v>16660</v>
      </c>
      <c r="F164" s="60">
        <f>IF(OR(B164="Saturday", B164="Sábado", B164="Sunday", B164="Domingo", E164=0), 0,
IF(MONTH(A164)&lt;&gt;MONTH(A163), E164, E164+SUMIF(A$8:A163, "&gt;="&amp;DATE(YEAR(A164), MONTH(A164), 1), F$8:F163)))</f>
        <v>66640</v>
      </c>
      <c r="G164" s="31">
        <v>124</v>
      </c>
      <c r="H164" s="55" t="s">
        <v>4</v>
      </c>
      <c r="I164" s="56">
        <f t="shared" si="42"/>
        <v>833</v>
      </c>
      <c r="J164" s="56">
        <f t="shared" si="44"/>
        <v>49980</v>
      </c>
      <c r="K164" s="55">
        <f t="shared" si="45"/>
        <v>103292</v>
      </c>
      <c r="L164" s="56">
        <v>0</v>
      </c>
      <c r="M164" s="55">
        <f t="shared" si="53"/>
        <v>0</v>
      </c>
      <c r="N164" s="55">
        <f t="shared" si="46"/>
        <v>0</v>
      </c>
      <c r="O164" s="57">
        <v>0.12</v>
      </c>
      <c r="P164" s="55">
        <f t="shared" si="47"/>
        <v>0</v>
      </c>
      <c r="Q164" s="55">
        <f t="shared" si="48"/>
        <v>0</v>
      </c>
      <c r="R164" s="31">
        <f t="shared" si="54"/>
        <v>2065840</v>
      </c>
      <c r="S164" s="30"/>
      <c r="T164" s="30"/>
      <c r="U164" s="30">
        <f t="shared" si="58"/>
        <v>3601992</v>
      </c>
      <c r="V164" s="30">
        <v>130</v>
      </c>
      <c r="W164" s="31">
        <f t="shared" si="49"/>
        <v>6</v>
      </c>
      <c r="X164" s="31">
        <f t="shared" si="55"/>
        <v>99960</v>
      </c>
      <c r="Y164" s="30">
        <f t="shared" si="56"/>
        <v>2165800</v>
      </c>
      <c r="Z164" s="30">
        <f t="shared" si="40"/>
        <v>5767792</v>
      </c>
      <c r="AA164" s="12">
        <f t="shared" si="50"/>
        <v>20</v>
      </c>
      <c r="AB164" s="13">
        <f t="shared" si="51"/>
        <v>10</v>
      </c>
    </row>
    <row r="165" spans="1:30" x14ac:dyDescent="0.3">
      <c r="A165" s="27">
        <f t="shared" si="52"/>
        <v>45813</v>
      </c>
      <c r="B165" s="28" t="str">
        <f t="shared" si="43"/>
        <v>quinta-feira</v>
      </c>
      <c r="C165" s="28">
        <f t="shared" si="41"/>
        <v>20</v>
      </c>
      <c r="D165" s="28"/>
      <c r="E165" s="29">
        <f t="shared" si="57"/>
        <v>16660</v>
      </c>
      <c r="F165" s="60">
        <f>IF(OR(B165="Saturday", B165="Sábado", B165="Sunday", B165="Domingo", E165=0), 0,
IF(MONTH(A165)&lt;&gt;MONTH(A164), E165, E165+SUMIF(A$8:A164, "&gt;="&amp;DATE(YEAR(A165), MONTH(A165), 1), F$8:F164)))</f>
        <v>133280</v>
      </c>
      <c r="G165" s="31">
        <v>124</v>
      </c>
      <c r="H165" s="55" t="s">
        <v>4</v>
      </c>
      <c r="I165" s="56">
        <f t="shared" si="42"/>
        <v>833</v>
      </c>
      <c r="J165" s="56">
        <f t="shared" si="44"/>
        <v>49980</v>
      </c>
      <c r="K165" s="55">
        <f t="shared" si="45"/>
        <v>103292</v>
      </c>
      <c r="L165" s="56">
        <v>0</v>
      </c>
      <c r="M165" s="55">
        <f t="shared" si="53"/>
        <v>0</v>
      </c>
      <c r="N165" s="55">
        <f t="shared" si="46"/>
        <v>0</v>
      </c>
      <c r="O165" s="57">
        <v>0.12</v>
      </c>
      <c r="P165" s="55">
        <f t="shared" si="47"/>
        <v>0</v>
      </c>
      <c r="Q165" s="55">
        <f t="shared" si="48"/>
        <v>0</v>
      </c>
      <c r="R165" s="31">
        <f t="shared" si="54"/>
        <v>2065840</v>
      </c>
      <c r="S165" s="30"/>
      <c r="T165" s="30"/>
      <c r="U165" s="30">
        <f t="shared" si="58"/>
        <v>3701952</v>
      </c>
      <c r="V165" s="30">
        <v>130</v>
      </c>
      <c r="W165" s="31">
        <f t="shared" si="49"/>
        <v>6</v>
      </c>
      <c r="X165" s="31">
        <f t="shared" si="55"/>
        <v>99960</v>
      </c>
      <c r="Y165" s="30">
        <f t="shared" si="56"/>
        <v>2165800</v>
      </c>
      <c r="Z165" s="30">
        <f t="shared" si="40"/>
        <v>5867752</v>
      </c>
      <c r="AA165" s="12">
        <f t="shared" si="50"/>
        <v>20</v>
      </c>
      <c r="AB165" s="13">
        <f t="shared" si="51"/>
        <v>10</v>
      </c>
    </row>
    <row r="166" spans="1:30" x14ac:dyDescent="0.3">
      <c r="A166" s="27">
        <f t="shared" si="52"/>
        <v>45814</v>
      </c>
      <c r="B166" s="28" t="str">
        <f t="shared" si="43"/>
        <v>sexta-feira</v>
      </c>
      <c r="C166" s="28">
        <f t="shared" si="41"/>
        <v>20</v>
      </c>
      <c r="D166" s="28"/>
      <c r="E166" s="29">
        <f t="shared" si="57"/>
        <v>16660</v>
      </c>
      <c r="F166" s="60">
        <f>IF(OR(B166="Saturday", B166="Sábado", B166="Sunday", B166="Domingo", E166=0), 0,
IF(MONTH(A166)&lt;&gt;MONTH(A165), E166, E166+SUMIF(A$8:A165, "&gt;="&amp;DATE(YEAR(A166), MONTH(A166), 1), F$8:F165)))</f>
        <v>266560</v>
      </c>
      <c r="G166" s="31">
        <v>124</v>
      </c>
      <c r="H166" s="55" t="s">
        <v>4</v>
      </c>
      <c r="I166" s="56">
        <f t="shared" si="42"/>
        <v>833</v>
      </c>
      <c r="J166" s="56">
        <f t="shared" si="44"/>
        <v>49980</v>
      </c>
      <c r="K166" s="55">
        <f t="shared" si="45"/>
        <v>103292</v>
      </c>
      <c r="L166" s="56">
        <v>0</v>
      </c>
      <c r="M166" s="55">
        <f t="shared" si="53"/>
        <v>0</v>
      </c>
      <c r="N166" s="55">
        <f t="shared" si="46"/>
        <v>0</v>
      </c>
      <c r="O166" s="57">
        <v>0.12</v>
      </c>
      <c r="P166" s="55">
        <f t="shared" si="47"/>
        <v>0</v>
      </c>
      <c r="Q166" s="55">
        <f t="shared" si="48"/>
        <v>0</v>
      </c>
      <c r="R166" s="31">
        <f t="shared" si="54"/>
        <v>2065840</v>
      </c>
      <c r="S166" s="30"/>
      <c r="T166" s="30"/>
      <c r="U166" s="30">
        <f t="shared" si="58"/>
        <v>3801912</v>
      </c>
      <c r="V166" s="30">
        <v>130</v>
      </c>
      <c r="W166" s="31">
        <f t="shared" si="49"/>
        <v>6</v>
      </c>
      <c r="X166" s="31">
        <f t="shared" si="55"/>
        <v>99960</v>
      </c>
      <c r="Y166" s="30">
        <f t="shared" si="56"/>
        <v>2165800</v>
      </c>
      <c r="Z166" s="30">
        <f t="shared" si="40"/>
        <v>5967712</v>
      </c>
      <c r="AA166" s="12">
        <f t="shared" si="50"/>
        <v>20</v>
      </c>
      <c r="AB166" s="13">
        <f t="shared" si="51"/>
        <v>10</v>
      </c>
    </row>
    <row r="167" spans="1:30" x14ac:dyDescent="0.3">
      <c r="A167" s="27">
        <f t="shared" si="52"/>
        <v>45815</v>
      </c>
      <c r="B167" s="28" t="str">
        <f t="shared" si="43"/>
        <v>sábado</v>
      </c>
      <c r="C167" s="28">
        <f t="shared" si="41"/>
        <v>0</v>
      </c>
      <c r="D167" s="28"/>
      <c r="E167" s="29">
        <f t="shared" si="57"/>
        <v>0</v>
      </c>
      <c r="F167" s="60">
        <f>IF(OR(B167="Saturday", B167="Sábado", B167="Sunday", B167="Domingo", E167=0), 0,
IF(MONTH(A167)&lt;&gt;MONTH(A166), E167, E167+SUMIF(A$8:A166, "&gt;="&amp;DATE(YEAR(A167), MONTH(A167), 1), F$8:F166)))</f>
        <v>0</v>
      </c>
      <c r="G167" s="31">
        <v>124</v>
      </c>
      <c r="H167" s="55" t="s">
        <v>4</v>
      </c>
      <c r="I167" s="56">
        <f t="shared" si="42"/>
        <v>833</v>
      </c>
      <c r="J167" s="56">
        <f t="shared" si="44"/>
        <v>49980</v>
      </c>
      <c r="K167" s="55">
        <f t="shared" si="45"/>
        <v>103292</v>
      </c>
      <c r="L167" s="56">
        <v>0</v>
      </c>
      <c r="M167" s="55">
        <f t="shared" si="53"/>
        <v>0</v>
      </c>
      <c r="N167" s="55">
        <f t="shared" si="46"/>
        <v>0</v>
      </c>
      <c r="O167" s="57">
        <v>0.12</v>
      </c>
      <c r="P167" s="55">
        <f t="shared" si="47"/>
        <v>0</v>
      </c>
      <c r="Q167" s="55">
        <f t="shared" si="48"/>
        <v>0</v>
      </c>
      <c r="R167" s="31">
        <f t="shared" si="54"/>
        <v>0</v>
      </c>
      <c r="S167" s="30"/>
      <c r="T167" s="30"/>
      <c r="U167" s="30">
        <f t="shared" si="58"/>
        <v>0</v>
      </c>
      <c r="V167" s="30">
        <v>130</v>
      </c>
      <c r="W167" s="31">
        <f t="shared" si="49"/>
        <v>6</v>
      </c>
      <c r="X167" s="31">
        <f t="shared" si="55"/>
        <v>0</v>
      </c>
      <c r="Y167" s="30">
        <f t="shared" si="56"/>
        <v>0</v>
      </c>
      <c r="Z167" s="30">
        <f t="shared" si="40"/>
        <v>5967712</v>
      </c>
      <c r="AA167" s="12">
        <f t="shared" si="50"/>
        <v>0</v>
      </c>
      <c r="AB167" s="13">
        <f t="shared" si="51"/>
        <v>50</v>
      </c>
    </row>
    <row r="168" spans="1:30" x14ac:dyDescent="0.3">
      <c r="A168" s="27">
        <f t="shared" si="52"/>
        <v>45816</v>
      </c>
      <c r="B168" s="28" t="str">
        <f t="shared" si="43"/>
        <v>domingo</v>
      </c>
      <c r="C168" s="28">
        <f t="shared" si="41"/>
        <v>0</v>
      </c>
      <c r="D168" s="28"/>
      <c r="E168" s="29">
        <f t="shared" si="57"/>
        <v>0</v>
      </c>
      <c r="F168" s="60">
        <f>IF(OR(B168="Saturday", B168="Sábado", B168="Sunday", B168="Domingo", E168=0), 0,
IF(MONTH(A168)&lt;&gt;MONTH(A167), E168, E168+SUMIF(A$8:A167, "&gt;="&amp;DATE(YEAR(A168), MONTH(A168), 1), F$8:F167)))</f>
        <v>0</v>
      </c>
      <c r="G168" s="31">
        <v>124</v>
      </c>
      <c r="H168" s="55" t="s">
        <v>4</v>
      </c>
      <c r="I168" s="56">
        <f t="shared" si="42"/>
        <v>833</v>
      </c>
      <c r="J168" s="56">
        <f t="shared" si="44"/>
        <v>49980</v>
      </c>
      <c r="K168" s="55">
        <f t="shared" si="45"/>
        <v>103292</v>
      </c>
      <c r="L168" s="56">
        <v>0</v>
      </c>
      <c r="M168" s="55">
        <f t="shared" si="53"/>
        <v>0</v>
      </c>
      <c r="N168" s="55">
        <f t="shared" si="46"/>
        <v>0</v>
      </c>
      <c r="O168" s="57">
        <v>0.12</v>
      </c>
      <c r="P168" s="55">
        <f t="shared" si="47"/>
        <v>0</v>
      </c>
      <c r="Q168" s="55">
        <f t="shared" si="48"/>
        <v>0</v>
      </c>
      <c r="R168" s="31">
        <f t="shared" si="54"/>
        <v>0</v>
      </c>
      <c r="S168" s="30"/>
      <c r="T168" s="30"/>
      <c r="U168" s="30">
        <f t="shared" si="58"/>
        <v>0</v>
      </c>
      <c r="V168" s="30">
        <v>130</v>
      </c>
      <c r="W168" s="31">
        <f t="shared" si="49"/>
        <v>6</v>
      </c>
      <c r="X168" s="31">
        <f t="shared" si="55"/>
        <v>0</v>
      </c>
      <c r="Y168" s="30">
        <f t="shared" si="56"/>
        <v>0</v>
      </c>
      <c r="Z168" s="30">
        <f t="shared" si="40"/>
        <v>5967712</v>
      </c>
      <c r="AA168" s="12">
        <f t="shared" si="50"/>
        <v>0</v>
      </c>
      <c r="AB168" s="13">
        <f t="shared" si="51"/>
        <v>50</v>
      </c>
    </row>
    <row r="169" spans="1:30" ht="13.8" customHeight="1" x14ac:dyDescent="0.3">
      <c r="A169" s="27">
        <f t="shared" si="52"/>
        <v>45817</v>
      </c>
      <c r="B169" s="28" t="str">
        <f t="shared" si="43"/>
        <v>segunda-feira</v>
      </c>
      <c r="C169" s="28">
        <f t="shared" si="41"/>
        <v>20</v>
      </c>
      <c r="D169" s="28"/>
      <c r="E169" s="29">
        <f t="shared" si="57"/>
        <v>16660</v>
      </c>
      <c r="F169" s="60">
        <f>IF(OR(B169="Saturday", B169="Sábado", B169="Sunday", B169="Domingo", E169=0), 0,
IF(MONTH(A169)&lt;&gt;MONTH(A168), E169, E169+SUMIF(A$8:A168, "&gt;="&amp;DATE(YEAR(A169), MONTH(A169), 1), F$8:F168)))</f>
        <v>533120</v>
      </c>
      <c r="G169" s="31">
        <v>124</v>
      </c>
      <c r="H169" s="55" t="s">
        <v>4</v>
      </c>
      <c r="I169" s="56">
        <f t="shared" si="42"/>
        <v>833</v>
      </c>
      <c r="J169" s="56">
        <f t="shared" si="44"/>
        <v>49980</v>
      </c>
      <c r="K169" s="55">
        <f t="shared" si="45"/>
        <v>103292</v>
      </c>
      <c r="L169" s="56">
        <v>0</v>
      </c>
      <c r="M169" s="55">
        <f t="shared" si="53"/>
        <v>0</v>
      </c>
      <c r="N169" s="55">
        <f t="shared" si="46"/>
        <v>0</v>
      </c>
      <c r="O169" s="57">
        <v>0.12</v>
      </c>
      <c r="P169" s="55">
        <f t="shared" si="47"/>
        <v>0</v>
      </c>
      <c r="Q169" s="55">
        <f t="shared" si="48"/>
        <v>0</v>
      </c>
      <c r="R169" s="31">
        <f t="shared" si="54"/>
        <v>2065840</v>
      </c>
      <c r="S169" s="30"/>
      <c r="T169" s="30"/>
      <c r="U169" s="30">
        <f t="shared" si="58"/>
        <v>3901872</v>
      </c>
      <c r="V169" s="30">
        <v>130</v>
      </c>
      <c r="W169" s="31">
        <f t="shared" si="49"/>
        <v>6</v>
      </c>
      <c r="X169" s="31">
        <f t="shared" si="55"/>
        <v>99960</v>
      </c>
      <c r="Y169" s="30">
        <f t="shared" si="56"/>
        <v>2165800</v>
      </c>
      <c r="Z169" s="30">
        <f t="shared" si="40"/>
        <v>6067672</v>
      </c>
      <c r="AA169" s="12">
        <f t="shared" si="50"/>
        <v>20</v>
      </c>
      <c r="AB169" s="13">
        <f t="shared" si="51"/>
        <v>10</v>
      </c>
    </row>
    <row r="170" spans="1:30" s="21" customFormat="1" x14ac:dyDescent="0.3">
      <c r="A170" s="27">
        <f t="shared" si="52"/>
        <v>45818</v>
      </c>
      <c r="B170" s="28" t="str">
        <f t="shared" si="43"/>
        <v>terça-feira</v>
      </c>
      <c r="C170" s="28">
        <f t="shared" si="41"/>
        <v>20</v>
      </c>
      <c r="D170" s="28"/>
      <c r="E170" s="29">
        <f t="shared" si="57"/>
        <v>16660</v>
      </c>
      <c r="F170" s="60">
        <f>IF(OR(B170="Saturday", B170="Sábado", B170="Sunday", B170="Domingo", E170=0), 0,
IF(MONTH(A170)&lt;&gt;MONTH(A169), E170, E170+SUMIF(A$8:A169, "&gt;="&amp;DATE(YEAR(A170), MONTH(A170), 1), F$8:F169)))</f>
        <v>1066240</v>
      </c>
      <c r="G170" s="31">
        <v>124</v>
      </c>
      <c r="H170" s="55" t="s">
        <v>4</v>
      </c>
      <c r="I170" s="56">
        <f t="shared" si="42"/>
        <v>833</v>
      </c>
      <c r="J170" s="56">
        <f t="shared" si="44"/>
        <v>49980</v>
      </c>
      <c r="K170" s="55">
        <f t="shared" si="45"/>
        <v>103292</v>
      </c>
      <c r="L170" s="56">
        <v>0</v>
      </c>
      <c r="M170" s="55">
        <f t="shared" si="53"/>
        <v>0</v>
      </c>
      <c r="N170" s="55">
        <f t="shared" si="46"/>
        <v>0</v>
      </c>
      <c r="O170" s="57">
        <v>0.12</v>
      </c>
      <c r="P170" s="55">
        <f t="shared" si="47"/>
        <v>0</v>
      </c>
      <c r="Q170" s="55">
        <f t="shared" si="48"/>
        <v>0</v>
      </c>
      <c r="R170" s="31">
        <f t="shared" si="54"/>
        <v>2065840</v>
      </c>
      <c r="S170" s="30"/>
      <c r="T170" s="30">
        <f>T141</f>
        <v>0</v>
      </c>
      <c r="U170" s="30">
        <f t="shared" si="58"/>
        <v>4001832</v>
      </c>
      <c r="V170" s="30">
        <v>130</v>
      </c>
      <c r="W170" s="31">
        <f t="shared" si="49"/>
        <v>6</v>
      </c>
      <c r="X170" s="31">
        <f t="shared" si="55"/>
        <v>99960</v>
      </c>
      <c r="Y170" s="30">
        <f t="shared" si="56"/>
        <v>2165800</v>
      </c>
      <c r="Z170" s="30">
        <f t="shared" si="40"/>
        <v>6167632</v>
      </c>
      <c r="AA170" s="12">
        <f t="shared" si="50"/>
        <v>20</v>
      </c>
      <c r="AB170" s="13">
        <f t="shared" si="51"/>
        <v>10</v>
      </c>
      <c r="AC170"/>
      <c r="AD170" s="32"/>
    </row>
    <row r="171" spans="1:30" x14ac:dyDescent="0.3">
      <c r="A171" s="27">
        <f t="shared" si="52"/>
        <v>45819</v>
      </c>
      <c r="B171" s="28" t="str">
        <f t="shared" si="43"/>
        <v>quarta-feira</v>
      </c>
      <c r="C171" s="28">
        <f t="shared" si="41"/>
        <v>20</v>
      </c>
      <c r="D171" s="28"/>
      <c r="E171" s="29">
        <f t="shared" si="57"/>
        <v>16660</v>
      </c>
      <c r="F171" s="60">
        <f>IF(OR(B171="Saturday", B171="Sábado", B171="Sunday", B171="Domingo", E171=0), 0,
IF(MONTH(A171)&lt;&gt;MONTH(A170), E171, E171+SUMIF(A$8:A170, "&gt;="&amp;DATE(YEAR(A171), MONTH(A171), 1), F$8:F170)))</f>
        <v>2132480</v>
      </c>
      <c r="G171" s="31">
        <v>124</v>
      </c>
      <c r="H171" s="55" t="s">
        <v>4</v>
      </c>
      <c r="I171" s="56">
        <f t="shared" si="42"/>
        <v>833</v>
      </c>
      <c r="J171" s="56">
        <f t="shared" si="44"/>
        <v>49980</v>
      </c>
      <c r="K171" s="55">
        <f t="shared" si="45"/>
        <v>103292</v>
      </c>
      <c r="L171" s="56">
        <v>0</v>
      </c>
      <c r="M171" s="55">
        <f t="shared" si="53"/>
        <v>0</v>
      </c>
      <c r="N171" s="55">
        <f t="shared" si="46"/>
        <v>0</v>
      </c>
      <c r="O171" s="57">
        <v>0.12</v>
      </c>
      <c r="P171" s="55">
        <f t="shared" si="47"/>
        <v>0</v>
      </c>
      <c r="Q171" s="55">
        <f t="shared" si="48"/>
        <v>0</v>
      </c>
      <c r="R171" s="31">
        <f t="shared" si="54"/>
        <v>2065840</v>
      </c>
      <c r="S171" s="30"/>
      <c r="T171" s="30"/>
      <c r="U171" s="30">
        <f t="shared" si="58"/>
        <v>4101792</v>
      </c>
      <c r="V171" s="30">
        <v>130</v>
      </c>
      <c r="W171" s="31">
        <f t="shared" si="49"/>
        <v>6</v>
      </c>
      <c r="X171" s="31">
        <f t="shared" si="55"/>
        <v>99960</v>
      </c>
      <c r="Y171" s="30">
        <f t="shared" si="56"/>
        <v>2165800</v>
      </c>
      <c r="Z171" s="30">
        <f t="shared" si="40"/>
        <v>6267592</v>
      </c>
      <c r="AA171" s="12">
        <f t="shared" si="50"/>
        <v>20</v>
      </c>
      <c r="AB171" s="13">
        <f t="shared" si="51"/>
        <v>10</v>
      </c>
      <c r="AD171" s="33"/>
    </row>
    <row r="172" spans="1:30" x14ac:dyDescent="0.3">
      <c r="A172" s="27">
        <f t="shared" si="52"/>
        <v>45820</v>
      </c>
      <c r="B172" s="28" t="str">
        <f t="shared" si="43"/>
        <v>quinta-feira</v>
      </c>
      <c r="C172" s="28">
        <f t="shared" si="41"/>
        <v>20</v>
      </c>
      <c r="D172" s="28"/>
      <c r="E172" s="29">
        <f t="shared" si="57"/>
        <v>16660</v>
      </c>
      <c r="F172" s="60">
        <f>IF(OR(B172="Saturday", B172="Sábado", B172="Sunday", B172="Domingo", E172=0), 0,
IF(MONTH(A172)&lt;&gt;MONTH(A171), E172, E172+SUMIF(A$8:A171, "&gt;="&amp;DATE(YEAR(A172), MONTH(A172), 1), F$8:F171)))</f>
        <v>4264960</v>
      </c>
      <c r="G172" s="31">
        <v>124</v>
      </c>
      <c r="H172" s="55" t="s">
        <v>4</v>
      </c>
      <c r="I172" s="56">
        <f t="shared" si="42"/>
        <v>833</v>
      </c>
      <c r="J172" s="56">
        <f t="shared" si="44"/>
        <v>49980</v>
      </c>
      <c r="K172" s="55">
        <f t="shared" si="45"/>
        <v>103292</v>
      </c>
      <c r="L172" s="56">
        <v>0</v>
      </c>
      <c r="M172" s="55">
        <f t="shared" si="53"/>
        <v>0</v>
      </c>
      <c r="N172" s="55">
        <f t="shared" si="46"/>
        <v>0</v>
      </c>
      <c r="O172" s="57">
        <v>0.12</v>
      </c>
      <c r="P172" s="55">
        <f t="shared" si="47"/>
        <v>0</v>
      </c>
      <c r="Q172" s="55">
        <f t="shared" si="48"/>
        <v>0</v>
      </c>
      <c r="R172" s="31">
        <f t="shared" si="54"/>
        <v>2065840</v>
      </c>
      <c r="S172" s="30"/>
      <c r="T172" s="30"/>
      <c r="U172" s="30">
        <f t="shared" si="58"/>
        <v>4201752</v>
      </c>
      <c r="V172" s="30">
        <v>130</v>
      </c>
      <c r="W172" s="31">
        <f t="shared" si="49"/>
        <v>6</v>
      </c>
      <c r="X172" s="31">
        <f t="shared" si="55"/>
        <v>99960</v>
      </c>
      <c r="Y172" s="30">
        <f t="shared" si="56"/>
        <v>2165800</v>
      </c>
      <c r="Z172" s="30">
        <f t="shared" si="40"/>
        <v>6367552</v>
      </c>
      <c r="AA172" s="12">
        <f t="shared" si="50"/>
        <v>20</v>
      </c>
      <c r="AB172" s="13">
        <f t="shared" si="51"/>
        <v>10</v>
      </c>
      <c r="AD172" s="33"/>
    </row>
    <row r="173" spans="1:30" x14ac:dyDescent="0.3">
      <c r="A173" s="27">
        <f t="shared" si="52"/>
        <v>45821</v>
      </c>
      <c r="B173" s="28" t="str">
        <f t="shared" si="43"/>
        <v>sexta-feira</v>
      </c>
      <c r="C173" s="28">
        <f t="shared" si="41"/>
        <v>20</v>
      </c>
      <c r="D173" s="28"/>
      <c r="E173" s="29">
        <f t="shared" si="57"/>
        <v>16660</v>
      </c>
      <c r="F173" s="60">
        <f>IF(OR(B173="Saturday", B173="Sábado", B173="Sunday", B173="Domingo", E173=0), 0,
IF(MONTH(A173)&lt;&gt;MONTH(A172), E173, E173+SUMIF(A$8:A172, "&gt;="&amp;DATE(YEAR(A173), MONTH(A173), 1), F$8:F172)))</f>
        <v>8529920</v>
      </c>
      <c r="G173" s="31">
        <v>124</v>
      </c>
      <c r="H173" s="55" t="s">
        <v>4</v>
      </c>
      <c r="I173" s="56">
        <f t="shared" si="42"/>
        <v>833</v>
      </c>
      <c r="J173" s="56">
        <f t="shared" si="44"/>
        <v>49980</v>
      </c>
      <c r="K173" s="55">
        <f t="shared" si="45"/>
        <v>103292</v>
      </c>
      <c r="L173" s="56">
        <v>0</v>
      </c>
      <c r="M173" s="55">
        <f t="shared" si="53"/>
        <v>0</v>
      </c>
      <c r="N173" s="55">
        <f t="shared" si="46"/>
        <v>0</v>
      </c>
      <c r="O173" s="57">
        <v>0.12</v>
      </c>
      <c r="P173" s="55">
        <f t="shared" si="47"/>
        <v>0</v>
      </c>
      <c r="Q173" s="55">
        <f t="shared" si="48"/>
        <v>0</v>
      </c>
      <c r="R173" s="31">
        <f t="shared" si="54"/>
        <v>2065840</v>
      </c>
      <c r="S173" s="30"/>
      <c r="T173" s="30"/>
      <c r="U173" s="30">
        <f t="shared" si="58"/>
        <v>4301712</v>
      </c>
      <c r="V173" s="30">
        <v>130</v>
      </c>
      <c r="W173" s="31">
        <f t="shared" si="49"/>
        <v>6</v>
      </c>
      <c r="X173" s="31">
        <f t="shared" si="55"/>
        <v>99960</v>
      </c>
      <c r="Y173" s="30">
        <f t="shared" si="56"/>
        <v>2165800</v>
      </c>
      <c r="Z173" s="30">
        <f t="shared" si="40"/>
        <v>6467512</v>
      </c>
      <c r="AA173" s="12">
        <f t="shared" si="50"/>
        <v>20</v>
      </c>
      <c r="AB173" s="13">
        <f t="shared" si="51"/>
        <v>10</v>
      </c>
    </row>
    <row r="174" spans="1:30" x14ac:dyDescent="0.3">
      <c r="A174" s="27">
        <f t="shared" si="52"/>
        <v>45822</v>
      </c>
      <c r="B174" s="28" t="str">
        <f t="shared" si="43"/>
        <v>sábado</v>
      </c>
      <c r="C174" s="28">
        <f t="shared" si="41"/>
        <v>0</v>
      </c>
      <c r="D174" s="28"/>
      <c r="E174" s="29">
        <f t="shared" si="57"/>
        <v>0</v>
      </c>
      <c r="F174" s="60">
        <f>IF(OR(B174="Saturday", B174="Sábado", B174="Sunday", B174="Domingo", E174=0), 0,
IF(MONTH(A174)&lt;&gt;MONTH(A173), E174, E174+SUMIF(A$8:A173, "&gt;="&amp;DATE(YEAR(A174), MONTH(A174), 1), F$8:F173)))</f>
        <v>0</v>
      </c>
      <c r="G174" s="31">
        <v>124</v>
      </c>
      <c r="H174" s="55" t="s">
        <v>4</v>
      </c>
      <c r="I174" s="56">
        <f t="shared" si="42"/>
        <v>833</v>
      </c>
      <c r="J174" s="56">
        <f t="shared" si="44"/>
        <v>49980</v>
      </c>
      <c r="K174" s="55">
        <f t="shared" si="45"/>
        <v>103292</v>
      </c>
      <c r="L174" s="56">
        <v>0</v>
      </c>
      <c r="M174" s="55">
        <f t="shared" si="53"/>
        <v>0</v>
      </c>
      <c r="N174" s="55">
        <f t="shared" si="46"/>
        <v>0</v>
      </c>
      <c r="O174" s="57">
        <v>0.12</v>
      </c>
      <c r="P174" s="55">
        <f t="shared" si="47"/>
        <v>0</v>
      </c>
      <c r="Q174" s="55">
        <f t="shared" si="48"/>
        <v>0</v>
      </c>
      <c r="R174" s="31">
        <f t="shared" si="54"/>
        <v>0</v>
      </c>
      <c r="S174" s="30"/>
      <c r="T174" s="30"/>
      <c r="U174" s="30">
        <f t="shared" si="58"/>
        <v>0</v>
      </c>
      <c r="V174" s="30">
        <v>130</v>
      </c>
      <c r="W174" s="31">
        <f t="shared" si="49"/>
        <v>6</v>
      </c>
      <c r="X174" s="31">
        <f t="shared" si="55"/>
        <v>0</v>
      </c>
      <c r="Y174" s="30">
        <f t="shared" si="56"/>
        <v>0</v>
      </c>
      <c r="Z174" s="30">
        <f t="shared" si="40"/>
        <v>6467512</v>
      </c>
      <c r="AA174" s="12">
        <f t="shared" si="50"/>
        <v>0</v>
      </c>
      <c r="AB174" s="13">
        <f t="shared" si="51"/>
        <v>50</v>
      </c>
    </row>
    <row r="175" spans="1:30" x14ac:dyDescent="0.3">
      <c r="A175" s="27">
        <f t="shared" si="52"/>
        <v>45823</v>
      </c>
      <c r="B175" s="28" t="str">
        <f t="shared" si="43"/>
        <v>domingo</v>
      </c>
      <c r="C175" s="28">
        <f t="shared" si="41"/>
        <v>0</v>
      </c>
      <c r="D175" s="28"/>
      <c r="E175" s="29">
        <f t="shared" si="57"/>
        <v>0</v>
      </c>
      <c r="F175" s="60">
        <f>IF(OR(B175="Saturday", B175="Sábado", B175="Sunday", B175="Domingo", E175=0), 0,
IF(MONTH(A175)&lt;&gt;MONTH(A174), E175, E175+SUMIF(A$8:A174, "&gt;="&amp;DATE(YEAR(A175), MONTH(A175), 1), F$8:F174)))</f>
        <v>0</v>
      </c>
      <c r="G175" s="31">
        <v>124</v>
      </c>
      <c r="H175" s="55" t="s">
        <v>4</v>
      </c>
      <c r="I175" s="56">
        <f t="shared" si="42"/>
        <v>833</v>
      </c>
      <c r="J175" s="56">
        <f t="shared" si="44"/>
        <v>49980</v>
      </c>
      <c r="K175" s="55">
        <f t="shared" si="45"/>
        <v>103292</v>
      </c>
      <c r="L175" s="56">
        <v>0</v>
      </c>
      <c r="M175" s="55">
        <f t="shared" si="53"/>
        <v>0</v>
      </c>
      <c r="N175" s="55">
        <f t="shared" si="46"/>
        <v>0</v>
      </c>
      <c r="O175" s="57">
        <v>0.12</v>
      </c>
      <c r="P175" s="55">
        <f t="shared" si="47"/>
        <v>0</v>
      </c>
      <c r="Q175" s="55">
        <f t="shared" si="48"/>
        <v>0</v>
      </c>
      <c r="R175" s="31">
        <f t="shared" si="54"/>
        <v>0</v>
      </c>
      <c r="S175" s="30"/>
      <c r="T175" s="30"/>
      <c r="U175" s="30">
        <f t="shared" si="58"/>
        <v>0</v>
      </c>
      <c r="V175" s="30">
        <v>130</v>
      </c>
      <c r="W175" s="31">
        <f t="shared" si="49"/>
        <v>6</v>
      </c>
      <c r="X175" s="31">
        <f t="shared" si="55"/>
        <v>0</v>
      </c>
      <c r="Y175" s="30">
        <f t="shared" si="56"/>
        <v>0</v>
      </c>
      <c r="Z175" s="30">
        <f t="shared" si="40"/>
        <v>6467512</v>
      </c>
      <c r="AA175" s="12">
        <f t="shared" si="50"/>
        <v>0</v>
      </c>
      <c r="AB175" s="13">
        <f t="shared" si="51"/>
        <v>50</v>
      </c>
    </row>
    <row r="176" spans="1:30" x14ac:dyDescent="0.3">
      <c r="A176" s="27">
        <f t="shared" si="52"/>
        <v>45824</v>
      </c>
      <c r="B176" s="28" t="str">
        <f t="shared" si="43"/>
        <v>segunda-feira</v>
      </c>
      <c r="C176" s="28">
        <f t="shared" si="41"/>
        <v>20</v>
      </c>
      <c r="D176" s="28"/>
      <c r="E176" s="29">
        <f t="shared" si="57"/>
        <v>16660</v>
      </c>
      <c r="F176" s="60">
        <f>IF(OR(B176="Saturday", B176="Sábado", B176="Sunday", B176="Domingo", E176=0), 0,
IF(MONTH(A176)&lt;&gt;MONTH(A175), E176, E176+SUMIF(A$8:A175, "&gt;="&amp;DATE(YEAR(A176), MONTH(A176), 1), F$8:F175)))</f>
        <v>17059840</v>
      </c>
      <c r="G176" s="31">
        <v>124</v>
      </c>
      <c r="H176" s="55" t="s">
        <v>4</v>
      </c>
      <c r="I176" s="56">
        <f t="shared" si="42"/>
        <v>833</v>
      </c>
      <c r="J176" s="56">
        <f t="shared" si="44"/>
        <v>49980</v>
      </c>
      <c r="K176" s="55">
        <f t="shared" si="45"/>
        <v>103292</v>
      </c>
      <c r="L176" s="56">
        <v>0</v>
      </c>
      <c r="M176" s="55">
        <f t="shared" si="53"/>
        <v>0</v>
      </c>
      <c r="N176" s="55">
        <f t="shared" si="46"/>
        <v>0</v>
      </c>
      <c r="O176" s="57">
        <v>0.12</v>
      </c>
      <c r="P176" s="55">
        <f t="shared" si="47"/>
        <v>0</v>
      </c>
      <c r="Q176" s="55">
        <f t="shared" si="48"/>
        <v>0</v>
      </c>
      <c r="R176" s="31">
        <f t="shared" si="54"/>
        <v>2065840</v>
      </c>
      <c r="S176" s="30"/>
      <c r="T176" s="30"/>
      <c r="U176" s="30">
        <f t="shared" si="58"/>
        <v>4401672</v>
      </c>
      <c r="V176" s="30">
        <v>130</v>
      </c>
      <c r="W176" s="31">
        <f t="shared" si="49"/>
        <v>6</v>
      </c>
      <c r="X176" s="31">
        <f t="shared" si="55"/>
        <v>99960</v>
      </c>
      <c r="Y176" s="30">
        <f t="shared" si="56"/>
        <v>2165800</v>
      </c>
      <c r="Z176" s="30">
        <f t="shared" si="40"/>
        <v>6567472</v>
      </c>
      <c r="AA176" s="12">
        <f t="shared" si="50"/>
        <v>20</v>
      </c>
      <c r="AB176" s="13">
        <f t="shared" si="51"/>
        <v>10</v>
      </c>
    </row>
    <row r="177" spans="1:32" x14ac:dyDescent="0.3">
      <c r="A177" s="27">
        <f t="shared" si="52"/>
        <v>45825</v>
      </c>
      <c r="B177" s="28" t="str">
        <f t="shared" si="43"/>
        <v>terça-feira</v>
      </c>
      <c r="C177" s="28">
        <f t="shared" si="41"/>
        <v>20</v>
      </c>
      <c r="D177" s="28"/>
      <c r="E177" s="29">
        <f t="shared" si="57"/>
        <v>16660</v>
      </c>
      <c r="F177" s="60">
        <f>IF(OR(B177="Saturday", B177="Sábado", B177="Sunday", B177="Domingo", E177=0), 0,
IF(MONTH(A177)&lt;&gt;MONTH(A176), E177, E177+SUMIF(A$8:A176, "&gt;="&amp;DATE(YEAR(A177), MONTH(A177), 1), F$8:F176)))</f>
        <v>34119680</v>
      </c>
      <c r="G177" s="31">
        <v>124</v>
      </c>
      <c r="H177" s="55" t="s">
        <v>4</v>
      </c>
      <c r="I177" s="56">
        <f t="shared" si="42"/>
        <v>833</v>
      </c>
      <c r="J177" s="56">
        <f t="shared" si="44"/>
        <v>49980</v>
      </c>
      <c r="K177" s="55">
        <f t="shared" si="45"/>
        <v>103292</v>
      </c>
      <c r="L177" s="56">
        <v>0</v>
      </c>
      <c r="M177" s="55">
        <f t="shared" si="53"/>
        <v>0</v>
      </c>
      <c r="N177" s="55">
        <f t="shared" si="46"/>
        <v>0</v>
      </c>
      <c r="O177" s="57">
        <v>0.12</v>
      </c>
      <c r="P177" s="55">
        <f t="shared" si="47"/>
        <v>0</v>
      </c>
      <c r="Q177" s="55">
        <f t="shared" si="48"/>
        <v>0</v>
      </c>
      <c r="R177" s="31">
        <f t="shared" si="54"/>
        <v>2065840</v>
      </c>
      <c r="S177" s="30"/>
      <c r="T177" s="30"/>
      <c r="U177" s="30">
        <f t="shared" si="58"/>
        <v>4501632</v>
      </c>
      <c r="V177" s="30">
        <v>130</v>
      </c>
      <c r="W177" s="31">
        <f t="shared" si="49"/>
        <v>6</v>
      </c>
      <c r="X177" s="31">
        <f t="shared" si="55"/>
        <v>99960</v>
      </c>
      <c r="Y177" s="30">
        <f t="shared" si="56"/>
        <v>2165800</v>
      </c>
      <c r="Z177" s="30">
        <f t="shared" si="40"/>
        <v>6667432</v>
      </c>
      <c r="AA177" s="12">
        <f t="shared" si="50"/>
        <v>20</v>
      </c>
      <c r="AB177" s="13">
        <f t="shared" si="51"/>
        <v>10</v>
      </c>
    </row>
    <row r="178" spans="1:32" x14ac:dyDescent="0.3">
      <c r="A178" s="27">
        <f t="shared" si="52"/>
        <v>45826</v>
      </c>
      <c r="B178" s="28" t="str">
        <f t="shared" si="43"/>
        <v>quarta-feira</v>
      </c>
      <c r="C178" s="28">
        <f t="shared" si="41"/>
        <v>20</v>
      </c>
      <c r="D178" s="28"/>
      <c r="E178" s="29">
        <f t="shared" si="57"/>
        <v>16660</v>
      </c>
      <c r="F178" s="60">
        <f>IF(OR(B178="Saturday", B178="Sábado", B178="Sunday", B178="Domingo", E178=0), 0,
IF(MONTH(A178)&lt;&gt;MONTH(A177), E178, E178+SUMIF(A$8:A177, "&gt;="&amp;DATE(YEAR(A178), MONTH(A178), 1), F$8:F177)))</f>
        <v>68239360</v>
      </c>
      <c r="G178" s="31">
        <v>124</v>
      </c>
      <c r="H178" s="55" t="s">
        <v>4</v>
      </c>
      <c r="I178" s="56">
        <f t="shared" si="42"/>
        <v>833</v>
      </c>
      <c r="J178" s="56">
        <f t="shared" si="44"/>
        <v>49980</v>
      </c>
      <c r="K178" s="55">
        <f t="shared" si="45"/>
        <v>103292</v>
      </c>
      <c r="L178" s="56">
        <v>0</v>
      </c>
      <c r="M178" s="55">
        <f t="shared" si="53"/>
        <v>0</v>
      </c>
      <c r="N178" s="55">
        <f t="shared" si="46"/>
        <v>0</v>
      </c>
      <c r="O178" s="57">
        <v>0.12</v>
      </c>
      <c r="P178" s="55">
        <f t="shared" si="47"/>
        <v>0</v>
      </c>
      <c r="Q178" s="55">
        <f t="shared" si="48"/>
        <v>0</v>
      </c>
      <c r="R178" s="31">
        <f t="shared" si="54"/>
        <v>2065840</v>
      </c>
      <c r="S178" s="30"/>
      <c r="T178" s="30"/>
      <c r="U178" s="30">
        <f t="shared" si="58"/>
        <v>4601592</v>
      </c>
      <c r="V178" s="30">
        <v>130</v>
      </c>
      <c r="W178" s="31">
        <f t="shared" si="49"/>
        <v>6</v>
      </c>
      <c r="X178" s="31">
        <f t="shared" si="55"/>
        <v>99960</v>
      </c>
      <c r="Y178" s="30">
        <f t="shared" si="56"/>
        <v>2165800</v>
      </c>
      <c r="Z178" s="30">
        <f t="shared" si="40"/>
        <v>6767392</v>
      </c>
      <c r="AA178" s="12">
        <f t="shared" si="50"/>
        <v>20</v>
      </c>
      <c r="AB178" s="13">
        <f t="shared" si="51"/>
        <v>10</v>
      </c>
    </row>
    <row r="179" spans="1:32" x14ac:dyDescent="0.3">
      <c r="A179" s="27">
        <f t="shared" si="52"/>
        <v>45827</v>
      </c>
      <c r="B179" s="28" t="str">
        <f t="shared" si="43"/>
        <v>quinta-feira</v>
      </c>
      <c r="C179" s="28">
        <f t="shared" si="41"/>
        <v>20</v>
      </c>
      <c r="D179" s="28"/>
      <c r="E179" s="29">
        <f t="shared" si="57"/>
        <v>16660</v>
      </c>
      <c r="F179" s="60">
        <f>IF(OR(B179="Saturday", B179="Sábado", B179="Sunday", B179="Domingo", E179=0), 0,
IF(MONTH(A179)&lt;&gt;MONTH(A178), E179, E179+SUMIF(A$8:A178, "&gt;="&amp;DATE(YEAR(A179), MONTH(A179), 1), F$8:F178)))</f>
        <v>136478720</v>
      </c>
      <c r="G179" s="31">
        <v>124</v>
      </c>
      <c r="H179" s="55" t="s">
        <v>4</v>
      </c>
      <c r="I179" s="56">
        <f t="shared" si="42"/>
        <v>833</v>
      </c>
      <c r="J179" s="56">
        <f t="shared" si="44"/>
        <v>49980</v>
      </c>
      <c r="K179" s="55">
        <f t="shared" si="45"/>
        <v>103292</v>
      </c>
      <c r="L179" s="56">
        <v>0</v>
      </c>
      <c r="M179" s="55">
        <f t="shared" si="53"/>
        <v>0</v>
      </c>
      <c r="N179" s="55">
        <f t="shared" si="46"/>
        <v>0</v>
      </c>
      <c r="O179" s="57">
        <v>0.12</v>
      </c>
      <c r="P179" s="55">
        <f t="shared" si="47"/>
        <v>0</v>
      </c>
      <c r="Q179" s="55">
        <f t="shared" si="48"/>
        <v>0</v>
      </c>
      <c r="R179" s="31">
        <f t="shared" si="54"/>
        <v>2065840</v>
      </c>
      <c r="S179" s="30"/>
      <c r="T179" s="30"/>
      <c r="U179" s="30">
        <f t="shared" si="58"/>
        <v>4701552</v>
      </c>
      <c r="V179" s="30">
        <v>130</v>
      </c>
      <c r="W179" s="31">
        <f t="shared" si="49"/>
        <v>6</v>
      </c>
      <c r="X179" s="31">
        <f t="shared" si="55"/>
        <v>99960</v>
      </c>
      <c r="Y179" s="30">
        <f t="shared" si="56"/>
        <v>2165800</v>
      </c>
      <c r="Z179" s="30">
        <f t="shared" si="40"/>
        <v>6867352</v>
      </c>
      <c r="AA179" s="12">
        <f t="shared" si="50"/>
        <v>20</v>
      </c>
      <c r="AB179" s="13">
        <f t="shared" si="51"/>
        <v>10</v>
      </c>
    </row>
    <row r="180" spans="1:32" x14ac:dyDescent="0.3">
      <c r="A180" s="27">
        <f t="shared" si="52"/>
        <v>45828</v>
      </c>
      <c r="B180" s="28" t="str">
        <f t="shared" si="43"/>
        <v>sexta-feira</v>
      </c>
      <c r="C180" s="28">
        <f t="shared" si="41"/>
        <v>20</v>
      </c>
      <c r="D180" s="28"/>
      <c r="E180" s="29">
        <f t="shared" si="57"/>
        <v>16660</v>
      </c>
      <c r="F180" s="60">
        <f>IF(OR(B180="Saturday", B180="Sábado", B180="Sunday", B180="Domingo", E180=0), 0,
IF(MONTH(A180)&lt;&gt;MONTH(A179), E180, E180+SUMIF(A$8:A179, "&gt;="&amp;DATE(YEAR(A180), MONTH(A180), 1), F$8:F179)))</f>
        <v>272957440</v>
      </c>
      <c r="G180" s="31">
        <v>124</v>
      </c>
      <c r="H180" s="55" t="s">
        <v>4</v>
      </c>
      <c r="I180" s="56">
        <f t="shared" si="42"/>
        <v>833</v>
      </c>
      <c r="J180" s="56">
        <f t="shared" si="44"/>
        <v>49980</v>
      </c>
      <c r="K180" s="55">
        <f t="shared" si="45"/>
        <v>103292</v>
      </c>
      <c r="L180" s="56">
        <v>0</v>
      </c>
      <c r="M180" s="55">
        <f t="shared" si="53"/>
        <v>0</v>
      </c>
      <c r="N180" s="55">
        <f t="shared" si="46"/>
        <v>0</v>
      </c>
      <c r="O180" s="57">
        <v>0.12</v>
      </c>
      <c r="P180" s="55">
        <f t="shared" si="47"/>
        <v>0</v>
      </c>
      <c r="Q180" s="55">
        <f t="shared" si="48"/>
        <v>0</v>
      </c>
      <c r="R180" s="31">
        <f t="shared" si="54"/>
        <v>2065840</v>
      </c>
      <c r="S180" s="30"/>
      <c r="T180" s="30"/>
      <c r="U180" s="30">
        <f t="shared" si="58"/>
        <v>4801512</v>
      </c>
      <c r="V180" s="30">
        <v>130</v>
      </c>
      <c r="W180" s="31">
        <f t="shared" si="49"/>
        <v>6</v>
      </c>
      <c r="X180" s="31">
        <f t="shared" si="55"/>
        <v>99960</v>
      </c>
      <c r="Y180" s="30">
        <f t="shared" si="56"/>
        <v>2165800</v>
      </c>
      <c r="Z180" s="30">
        <f t="shared" si="40"/>
        <v>6967312</v>
      </c>
      <c r="AA180" s="12">
        <f t="shared" si="50"/>
        <v>20</v>
      </c>
      <c r="AB180" s="13">
        <f t="shared" si="51"/>
        <v>10</v>
      </c>
    </row>
    <row r="181" spans="1:32" x14ac:dyDescent="0.3">
      <c r="A181" s="27">
        <f t="shared" si="52"/>
        <v>45829</v>
      </c>
      <c r="B181" s="28" t="str">
        <f t="shared" si="43"/>
        <v>sábado</v>
      </c>
      <c r="C181" s="28">
        <f t="shared" si="41"/>
        <v>0</v>
      </c>
      <c r="D181" s="28"/>
      <c r="E181" s="29">
        <f t="shared" si="57"/>
        <v>0</v>
      </c>
      <c r="F181" s="60">
        <f>IF(OR(B181="Saturday", B181="Sábado", B181="Sunday", B181="Domingo", E181=0), 0,
IF(MONTH(A181)&lt;&gt;MONTH(A180), E181, E181+SUMIF(A$8:A180, "&gt;="&amp;DATE(YEAR(A181), MONTH(A181), 1), F$8:F180)))</f>
        <v>0</v>
      </c>
      <c r="G181" s="31">
        <v>124</v>
      </c>
      <c r="H181" s="55" t="s">
        <v>4</v>
      </c>
      <c r="I181" s="56">
        <f t="shared" si="42"/>
        <v>833</v>
      </c>
      <c r="J181" s="56">
        <f t="shared" si="44"/>
        <v>49980</v>
      </c>
      <c r="K181" s="55">
        <f t="shared" si="45"/>
        <v>103292</v>
      </c>
      <c r="L181" s="56">
        <v>0</v>
      </c>
      <c r="M181" s="55">
        <f t="shared" si="53"/>
        <v>0</v>
      </c>
      <c r="N181" s="55">
        <f t="shared" si="46"/>
        <v>0</v>
      </c>
      <c r="O181" s="57">
        <v>0.12</v>
      </c>
      <c r="P181" s="55">
        <f t="shared" si="47"/>
        <v>0</v>
      </c>
      <c r="Q181" s="55">
        <f t="shared" si="48"/>
        <v>0</v>
      </c>
      <c r="R181" s="31">
        <f t="shared" si="54"/>
        <v>0</v>
      </c>
      <c r="S181" s="30"/>
      <c r="T181" s="30"/>
      <c r="U181" s="30">
        <f t="shared" si="58"/>
        <v>0</v>
      </c>
      <c r="V181" s="30">
        <v>130</v>
      </c>
      <c r="W181" s="31">
        <f t="shared" si="49"/>
        <v>6</v>
      </c>
      <c r="X181" s="31">
        <f t="shared" si="55"/>
        <v>0</v>
      </c>
      <c r="Y181" s="30">
        <f t="shared" si="56"/>
        <v>0</v>
      </c>
      <c r="Z181" s="30">
        <f t="shared" si="40"/>
        <v>6967312</v>
      </c>
      <c r="AA181" s="12">
        <f t="shared" si="50"/>
        <v>0</v>
      </c>
      <c r="AB181" s="13">
        <f t="shared" si="51"/>
        <v>50</v>
      </c>
    </row>
    <row r="182" spans="1:32" x14ac:dyDescent="0.3">
      <c r="A182" s="27">
        <f t="shared" si="52"/>
        <v>45830</v>
      </c>
      <c r="B182" s="28" t="str">
        <f t="shared" si="43"/>
        <v>domingo</v>
      </c>
      <c r="C182" s="28">
        <f t="shared" si="41"/>
        <v>0</v>
      </c>
      <c r="D182" s="28"/>
      <c r="E182" s="29">
        <f t="shared" si="57"/>
        <v>0</v>
      </c>
      <c r="F182" s="60">
        <f>IF(OR(B182="Saturday", B182="Sábado", B182="Sunday", B182="Domingo", E182=0), 0,
IF(MONTH(A182)&lt;&gt;MONTH(A181), E182, E182+SUMIF(A$8:A181, "&gt;="&amp;DATE(YEAR(A182), MONTH(A182), 1), F$8:F181)))</f>
        <v>0</v>
      </c>
      <c r="G182" s="31">
        <v>124</v>
      </c>
      <c r="H182" s="55" t="s">
        <v>4</v>
      </c>
      <c r="I182" s="56">
        <f t="shared" si="42"/>
        <v>833</v>
      </c>
      <c r="J182" s="56">
        <f t="shared" si="44"/>
        <v>49980</v>
      </c>
      <c r="K182" s="55">
        <f t="shared" si="45"/>
        <v>103292</v>
      </c>
      <c r="L182" s="56">
        <v>0</v>
      </c>
      <c r="M182" s="55">
        <f t="shared" si="53"/>
        <v>0</v>
      </c>
      <c r="N182" s="55">
        <f t="shared" si="46"/>
        <v>0</v>
      </c>
      <c r="O182" s="57">
        <v>0.12</v>
      </c>
      <c r="P182" s="55">
        <f t="shared" si="47"/>
        <v>0</v>
      </c>
      <c r="Q182" s="55">
        <f t="shared" si="48"/>
        <v>0</v>
      </c>
      <c r="R182" s="31">
        <f t="shared" si="54"/>
        <v>0</v>
      </c>
      <c r="S182" s="30"/>
      <c r="T182" s="30"/>
      <c r="U182" s="30">
        <f t="shared" si="58"/>
        <v>0</v>
      </c>
      <c r="V182" s="30">
        <v>130</v>
      </c>
      <c r="W182" s="31">
        <f t="shared" si="49"/>
        <v>6</v>
      </c>
      <c r="X182" s="31">
        <f t="shared" si="55"/>
        <v>0</v>
      </c>
      <c r="Y182" s="30">
        <f t="shared" si="56"/>
        <v>0</v>
      </c>
      <c r="Z182" s="30">
        <f t="shared" si="40"/>
        <v>6967312</v>
      </c>
      <c r="AA182" s="12">
        <f t="shared" si="50"/>
        <v>0</v>
      </c>
      <c r="AB182" s="13">
        <f t="shared" si="51"/>
        <v>50</v>
      </c>
    </row>
    <row r="183" spans="1:32" x14ac:dyDescent="0.3">
      <c r="A183" s="27">
        <f t="shared" si="52"/>
        <v>45831</v>
      </c>
      <c r="B183" s="28" t="str">
        <f t="shared" si="43"/>
        <v>segunda-feira</v>
      </c>
      <c r="C183" s="28">
        <f t="shared" si="41"/>
        <v>20</v>
      </c>
      <c r="D183" s="28"/>
      <c r="E183" s="29">
        <f t="shared" si="57"/>
        <v>16660</v>
      </c>
      <c r="F183" s="60">
        <f>IF(OR(B183="Saturday", B183="Sábado", B183="Sunday", B183="Domingo", E183=0), 0,
IF(MONTH(A183)&lt;&gt;MONTH(A182), E183, E183+SUMIF(A$8:A182, "&gt;="&amp;DATE(YEAR(A183), MONTH(A183), 1), F$8:F182)))</f>
        <v>545914880</v>
      </c>
      <c r="G183" s="31">
        <v>124</v>
      </c>
      <c r="H183" s="55" t="s">
        <v>4</v>
      </c>
      <c r="I183" s="56">
        <f t="shared" si="42"/>
        <v>833</v>
      </c>
      <c r="J183" s="56">
        <f t="shared" si="44"/>
        <v>49980</v>
      </c>
      <c r="K183" s="55">
        <f t="shared" si="45"/>
        <v>103292</v>
      </c>
      <c r="L183" s="56">
        <v>0</v>
      </c>
      <c r="M183" s="55">
        <f t="shared" si="53"/>
        <v>0</v>
      </c>
      <c r="N183" s="55">
        <f t="shared" si="46"/>
        <v>0</v>
      </c>
      <c r="O183" s="57">
        <v>0.12</v>
      </c>
      <c r="P183" s="55">
        <f t="shared" si="47"/>
        <v>0</v>
      </c>
      <c r="Q183" s="55">
        <f t="shared" si="48"/>
        <v>0</v>
      </c>
      <c r="R183" s="31">
        <f t="shared" si="54"/>
        <v>2065840</v>
      </c>
      <c r="S183" s="30"/>
      <c r="T183" s="30"/>
      <c r="U183" s="30">
        <f t="shared" si="58"/>
        <v>4901472</v>
      </c>
      <c r="V183" s="30">
        <v>130</v>
      </c>
      <c r="W183" s="31">
        <f t="shared" si="49"/>
        <v>6</v>
      </c>
      <c r="X183" s="31">
        <f t="shared" si="55"/>
        <v>99960</v>
      </c>
      <c r="Y183" s="30">
        <f t="shared" si="56"/>
        <v>2165800</v>
      </c>
      <c r="Z183" s="30">
        <f t="shared" si="40"/>
        <v>7067272</v>
      </c>
      <c r="AA183" s="12">
        <f t="shared" si="50"/>
        <v>20</v>
      </c>
      <c r="AB183" s="13">
        <f t="shared" si="51"/>
        <v>10</v>
      </c>
    </row>
    <row r="184" spans="1:32" x14ac:dyDescent="0.3">
      <c r="A184" s="27">
        <f t="shared" si="52"/>
        <v>45832</v>
      </c>
      <c r="B184" s="28" t="str">
        <f t="shared" si="43"/>
        <v>terça-feira</v>
      </c>
      <c r="C184" s="28">
        <f t="shared" si="41"/>
        <v>20</v>
      </c>
      <c r="D184" s="28"/>
      <c r="E184" s="29">
        <f t="shared" si="57"/>
        <v>16660</v>
      </c>
      <c r="F184" s="60">
        <f>IF(OR(B184="Saturday", B184="Sábado", B184="Sunday", B184="Domingo", E184=0), 0,
IF(MONTH(A184)&lt;&gt;MONTH(A183), E184, E184+SUMIF(A$8:A183, "&gt;="&amp;DATE(YEAR(A184), MONTH(A184), 1), F$8:F183)))</f>
        <v>1091829760</v>
      </c>
      <c r="G184" s="31">
        <v>124</v>
      </c>
      <c r="H184" s="55" t="s">
        <v>4</v>
      </c>
      <c r="I184" s="56">
        <f t="shared" si="42"/>
        <v>833</v>
      </c>
      <c r="J184" s="56">
        <f t="shared" si="44"/>
        <v>49980</v>
      </c>
      <c r="K184" s="55">
        <f t="shared" si="45"/>
        <v>103292</v>
      </c>
      <c r="L184" s="56">
        <v>0</v>
      </c>
      <c r="M184" s="55">
        <f t="shared" si="53"/>
        <v>0</v>
      </c>
      <c r="N184" s="55">
        <f t="shared" si="46"/>
        <v>0</v>
      </c>
      <c r="O184" s="57">
        <v>0.12</v>
      </c>
      <c r="P184" s="55">
        <f t="shared" si="47"/>
        <v>0</v>
      </c>
      <c r="Q184" s="55">
        <f t="shared" si="48"/>
        <v>0</v>
      </c>
      <c r="R184" s="31">
        <f t="shared" si="54"/>
        <v>2065840</v>
      </c>
      <c r="S184" s="30"/>
      <c r="T184" s="30"/>
      <c r="U184" s="30">
        <f t="shared" si="58"/>
        <v>5001432</v>
      </c>
      <c r="V184" s="30">
        <v>130</v>
      </c>
      <c r="W184" s="31">
        <f t="shared" si="49"/>
        <v>6</v>
      </c>
      <c r="X184" s="31">
        <f t="shared" si="55"/>
        <v>99960</v>
      </c>
      <c r="Y184" s="30">
        <f t="shared" si="56"/>
        <v>2165800</v>
      </c>
      <c r="Z184" s="30">
        <f t="shared" si="40"/>
        <v>7167232</v>
      </c>
      <c r="AA184" s="12">
        <f t="shared" si="50"/>
        <v>20</v>
      </c>
      <c r="AB184" s="13">
        <f t="shared" si="51"/>
        <v>10</v>
      </c>
    </row>
    <row r="185" spans="1:32" x14ac:dyDescent="0.3">
      <c r="A185" s="27">
        <f t="shared" si="52"/>
        <v>45833</v>
      </c>
      <c r="B185" s="28" t="str">
        <f t="shared" si="43"/>
        <v>quarta-feira</v>
      </c>
      <c r="C185" s="28">
        <f t="shared" si="41"/>
        <v>20</v>
      </c>
      <c r="D185" s="28"/>
      <c r="E185" s="29">
        <f t="shared" si="57"/>
        <v>16660</v>
      </c>
      <c r="F185" s="60">
        <f>IF(OR(B185="Saturday", B185="Sábado", B185="Sunday", B185="Domingo", E185=0), 0,
IF(MONTH(A185)&lt;&gt;MONTH(A184), E185, E185+SUMIF(A$8:A184, "&gt;="&amp;DATE(YEAR(A185), MONTH(A185), 1), F$8:F184)))</f>
        <v>2183659520</v>
      </c>
      <c r="G185" s="31">
        <v>124</v>
      </c>
      <c r="H185" s="55" t="s">
        <v>4</v>
      </c>
      <c r="I185" s="56">
        <f t="shared" si="42"/>
        <v>833</v>
      </c>
      <c r="J185" s="56">
        <f t="shared" si="44"/>
        <v>49980</v>
      </c>
      <c r="K185" s="55">
        <f t="shared" si="45"/>
        <v>103292</v>
      </c>
      <c r="L185" s="56">
        <v>0</v>
      </c>
      <c r="M185" s="55">
        <f t="shared" si="53"/>
        <v>0</v>
      </c>
      <c r="N185" s="55">
        <f t="shared" si="46"/>
        <v>0</v>
      </c>
      <c r="O185" s="57">
        <v>0.12</v>
      </c>
      <c r="P185" s="55">
        <f t="shared" si="47"/>
        <v>0</v>
      </c>
      <c r="Q185" s="55">
        <f t="shared" si="48"/>
        <v>0</v>
      </c>
      <c r="R185" s="31">
        <f t="shared" si="54"/>
        <v>2065840</v>
      </c>
      <c r="S185" s="30"/>
      <c r="T185" s="30"/>
      <c r="U185" s="30">
        <f t="shared" si="58"/>
        <v>5101392</v>
      </c>
      <c r="V185" s="30">
        <v>130</v>
      </c>
      <c r="W185" s="31">
        <f t="shared" si="49"/>
        <v>6</v>
      </c>
      <c r="X185" s="31">
        <f t="shared" si="55"/>
        <v>99960</v>
      </c>
      <c r="Y185" s="30">
        <f t="shared" si="56"/>
        <v>2165800</v>
      </c>
      <c r="Z185" s="30">
        <f t="shared" si="40"/>
        <v>7267192</v>
      </c>
      <c r="AA185" s="12">
        <f t="shared" si="50"/>
        <v>20</v>
      </c>
      <c r="AB185" s="13">
        <f t="shared" si="51"/>
        <v>10</v>
      </c>
    </row>
    <row r="186" spans="1:32" x14ac:dyDescent="0.3">
      <c r="A186" s="27">
        <f t="shared" si="52"/>
        <v>45834</v>
      </c>
      <c r="B186" s="28" t="str">
        <f t="shared" si="43"/>
        <v>quinta-feira</v>
      </c>
      <c r="C186" s="28">
        <f t="shared" si="41"/>
        <v>20</v>
      </c>
      <c r="D186" s="28"/>
      <c r="E186" s="29">
        <f t="shared" si="57"/>
        <v>16660</v>
      </c>
      <c r="F186" s="60">
        <f>IF(OR(B186="Saturday", B186="Sábado", B186="Sunday", B186="Domingo", E186=0), 0,
IF(MONTH(A186)&lt;&gt;MONTH(A185), E186, E186+SUMIF(A$8:A185, "&gt;="&amp;DATE(YEAR(A186), MONTH(A186), 1), F$8:F185)))</f>
        <v>4367319040</v>
      </c>
      <c r="G186" s="31">
        <v>124</v>
      </c>
      <c r="H186" s="55" t="s">
        <v>4</v>
      </c>
      <c r="I186" s="56">
        <f t="shared" si="42"/>
        <v>833</v>
      </c>
      <c r="J186" s="56">
        <f t="shared" si="44"/>
        <v>49980</v>
      </c>
      <c r="K186" s="55">
        <f t="shared" si="45"/>
        <v>103292</v>
      </c>
      <c r="L186" s="56">
        <v>0</v>
      </c>
      <c r="M186" s="55">
        <f t="shared" si="53"/>
        <v>0</v>
      </c>
      <c r="N186" s="55">
        <f t="shared" si="46"/>
        <v>0</v>
      </c>
      <c r="O186" s="57">
        <v>0.12</v>
      </c>
      <c r="P186" s="55">
        <f t="shared" si="47"/>
        <v>0</v>
      </c>
      <c r="Q186" s="55">
        <f t="shared" si="48"/>
        <v>0</v>
      </c>
      <c r="R186" s="31">
        <f t="shared" si="54"/>
        <v>2065840</v>
      </c>
      <c r="S186" s="30"/>
      <c r="T186" s="30"/>
      <c r="U186" s="30">
        <f t="shared" si="58"/>
        <v>5201352</v>
      </c>
      <c r="V186" s="30">
        <v>130</v>
      </c>
      <c r="W186" s="31">
        <f t="shared" si="49"/>
        <v>6</v>
      </c>
      <c r="X186" s="31">
        <f t="shared" si="55"/>
        <v>99960</v>
      </c>
      <c r="Y186" s="30">
        <f t="shared" si="56"/>
        <v>2165800</v>
      </c>
      <c r="Z186" s="30">
        <f t="shared" si="40"/>
        <v>7367152</v>
      </c>
      <c r="AA186" s="12">
        <f t="shared" si="50"/>
        <v>20</v>
      </c>
      <c r="AB186" s="13">
        <f t="shared" si="51"/>
        <v>10</v>
      </c>
    </row>
    <row r="187" spans="1:32" x14ac:dyDescent="0.3">
      <c r="A187" s="27">
        <f t="shared" si="52"/>
        <v>45835</v>
      </c>
      <c r="B187" s="28" t="str">
        <f t="shared" si="43"/>
        <v>sexta-feira</v>
      </c>
      <c r="C187" s="28">
        <f t="shared" si="41"/>
        <v>20</v>
      </c>
      <c r="D187" s="28"/>
      <c r="E187" s="29">
        <f t="shared" si="57"/>
        <v>16660</v>
      </c>
      <c r="F187" s="60">
        <f>IF(OR(B187="Saturday", B187="Sábado", B187="Sunday", B187="Domingo", E187=0), 0,
IF(MONTH(A187)&lt;&gt;MONTH(A186), E187, E187+SUMIF(A$8:A186, "&gt;="&amp;DATE(YEAR(A187), MONTH(A187), 1), F$8:F186)))</f>
        <v>8734638080</v>
      </c>
      <c r="G187" s="31">
        <v>124</v>
      </c>
      <c r="H187" s="55" t="s">
        <v>4</v>
      </c>
      <c r="I187" s="56">
        <f t="shared" si="42"/>
        <v>833</v>
      </c>
      <c r="J187" s="56">
        <f t="shared" si="44"/>
        <v>49980</v>
      </c>
      <c r="K187" s="55">
        <f t="shared" si="45"/>
        <v>103292</v>
      </c>
      <c r="L187" s="56">
        <v>0</v>
      </c>
      <c r="M187" s="55">
        <f t="shared" si="53"/>
        <v>0</v>
      </c>
      <c r="N187" s="55">
        <f t="shared" si="46"/>
        <v>0</v>
      </c>
      <c r="O187" s="57">
        <v>0.12</v>
      </c>
      <c r="P187" s="55">
        <f t="shared" si="47"/>
        <v>0</v>
      </c>
      <c r="Q187" s="55">
        <f t="shared" si="48"/>
        <v>0</v>
      </c>
      <c r="R187" s="31">
        <f t="shared" si="54"/>
        <v>2065840</v>
      </c>
      <c r="S187" s="30"/>
      <c r="T187" s="30"/>
      <c r="U187" s="30">
        <f t="shared" si="58"/>
        <v>5301312</v>
      </c>
      <c r="V187" s="30">
        <v>130</v>
      </c>
      <c r="W187" s="31">
        <f t="shared" si="49"/>
        <v>6</v>
      </c>
      <c r="X187" s="31">
        <f t="shared" si="55"/>
        <v>99960</v>
      </c>
      <c r="Y187" s="30">
        <f t="shared" si="56"/>
        <v>2165800</v>
      </c>
      <c r="Z187" s="30">
        <f t="shared" si="40"/>
        <v>7467112</v>
      </c>
      <c r="AA187" s="12">
        <f t="shared" si="50"/>
        <v>20</v>
      </c>
      <c r="AB187" s="13">
        <f t="shared" si="51"/>
        <v>10</v>
      </c>
    </row>
    <row r="188" spans="1:32" x14ac:dyDescent="0.3">
      <c r="A188" s="27">
        <f t="shared" si="52"/>
        <v>45836</v>
      </c>
      <c r="B188" s="28" t="str">
        <f t="shared" si="43"/>
        <v>sábado</v>
      </c>
      <c r="C188" s="28">
        <f t="shared" si="41"/>
        <v>0</v>
      </c>
      <c r="D188" s="28"/>
      <c r="E188" s="29">
        <f t="shared" si="57"/>
        <v>0</v>
      </c>
      <c r="F188" s="60">
        <f>IF(OR(B188="Saturday", B188="Sábado", B188="Sunday", B188="Domingo", E188=0), 0,
IF(MONTH(A188)&lt;&gt;MONTH(A187), E188, E188+SUMIF(A$8:A187, "&gt;="&amp;DATE(YEAR(A188), MONTH(A188), 1), F$8:F187)))</f>
        <v>0</v>
      </c>
      <c r="G188" s="31">
        <v>124</v>
      </c>
      <c r="H188" s="55" t="s">
        <v>4</v>
      </c>
      <c r="I188" s="56">
        <f t="shared" si="42"/>
        <v>833</v>
      </c>
      <c r="J188" s="56">
        <f t="shared" si="44"/>
        <v>49980</v>
      </c>
      <c r="K188" s="55">
        <f t="shared" si="45"/>
        <v>103292</v>
      </c>
      <c r="L188" s="56">
        <v>0</v>
      </c>
      <c r="M188" s="55">
        <f t="shared" si="53"/>
        <v>0</v>
      </c>
      <c r="N188" s="55">
        <f t="shared" si="46"/>
        <v>0</v>
      </c>
      <c r="O188" s="57">
        <v>0.12</v>
      </c>
      <c r="P188" s="55">
        <f t="shared" si="47"/>
        <v>0</v>
      </c>
      <c r="Q188" s="55">
        <f t="shared" si="48"/>
        <v>0</v>
      </c>
      <c r="R188" s="31">
        <f t="shared" si="54"/>
        <v>0</v>
      </c>
      <c r="S188" s="30"/>
      <c r="T188" s="30"/>
      <c r="U188" s="30">
        <f t="shared" si="58"/>
        <v>0</v>
      </c>
      <c r="V188" s="30">
        <v>130</v>
      </c>
      <c r="W188" s="31">
        <f t="shared" si="49"/>
        <v>6</v>
      </c>
      <c r="X188" s="31">
        <f t="shared" si="55"/>
        <v>0</v>
      </c>
      <c r="Y188" s="30">
        <f t="shared" si="56"/>
        <v>0</v>
      </c>
      <c r="Z188" s="30">
        <f t="shared" si="40"/>
        <v>7467112</v>
      </c>
      <c r="AA188" s="12">
        <f t="shared" si="50"/>
        <v>0</v>
      </c>
      <c r="AB188" s="13">
        <f t="shared" si="51"/>
        <v>50</v>
      </c>
    </row>
    <row r="189" spans="1:32" x14ac:dyDescent="0.3">
      <c r="A189" s="27">
        <f t="shared" si="52"/>
        <v>45837</v>
      </c>
      <c r="B189" s="28" t="str">
        <f t="shared" si="43"/>
        <v>domingo</v>
      </c>
      <c r="C189" s="28">
        <f t="shared" si="41"/>
        <v>0</v>
      </c>
      <c r="D189" s="28"/>
      <c r="E189" s="29">
        <f t="shared" si="57"/>
        <v>0</v>
      </c>
      <c r="F189" s="60">
        <f>IF(OR(B189="Saturday", B189="Sábado", B189="Sunday", B189="Domingo", E189=0), 0,
IF(MONTH(A189)&lt;&gt;MONTH(A188), E189, E189+SUMIF(A$8:A188, "&gt;="&amp;DATE(YEAR(A189), MONTH(A189), 1), F$8:F188)))</f>
        <v>0</v>
      </c>
      <c r="G189" s="31">
        <v>124</v>
      </c>
      <c r="H189" s="55" t="s">
        <v>4</v>
      </c>
      <c r="I189" s="56">
        <f t="shared" si="42"/>
        <v>833</v>
      </c>
      <c r="J189" s="56">
        <f t="shared" si="44"/>
        <v>49980</v>
      </c>
      <c r="K189" s="55">
        <f t="shared" si="45"/>
        <v>103292</v>
      </c>
      <c r="L189" s="56">
        <v>0</v>
      </c>
      <c r="M189" s="55">
        <f t="shared" si="53"/>
        <v>0</v>
      </c>
      <c r="N189" s="55">
        <f t="shared" si="46"/>
        <v>0</v>
      </c>
      <c r="O189" s="57">
        <v>0.12</v>
      </c>
      <c r="P189" s="55">
        <f t="shared" si="47"/>
        <v>0</v>
      </c>
      <c r="Q189" s="55">
        <f t="shared" si="48"/>
        <v>0</v>
      </c>
      <c r="R189" s="31">
        <f t="shared" si="54"/>
        <v>0</v>
      </c>
      <c r="S189" s="30"/>
      <c r="T189" s="30"/>
      <c r="U189" s="30">
        <f t="shared" si="58"/>
        <v>0</v>
      </c>
      <c r="V189" s="30">
        <v>130</v>
      </c>
      <c r="W189" s="31">
        <f t="shared" si="49"/>
        <v>6</v>
      </c>
      <c r="X189" s="31">
        <f t="shared" si="55"/>
        <v>0</v>
      </c>
      <c r="Y189" s="30">
        <f t="shared" si="56"/>
        <v>0</v>
      </c>
      <c r="Z189" s="30">
        <f t="shared" si="40"/>
        <v>7467112</v>
      </c>
      <c r="AA189" s="12">
        <f t="shared" si="50"/>
        <v>0</v>
      </c>
      <c r="AB189" s="13">
        <f t="shared" si="51"/>
        <v>50</v>
      </c>
      <c r="AD189" s="34" t="s">
        <v>22</v>
      </c>
      <c r="AE189" s="34" t="s">
        <v>23</v>
      </c>
      <c r="AF189" s="34" t="s">
        <v>24</v>
      </c>
    </row>
    <row r="190" spans="1:32" x14ac:dyDescent="0.3">
      <c r="A190" s="27">
        <f t="shared" si="52"/>
        <v>45838</v>
      </c>
      <c r="B190" s="28" t="str">
        <f t="shared" si="43"/>
        <v>segunda-feira</v>
      </c>
      <c r="C190" s="28">
        <f t="shared" si="41"/>
        <v>20</v>
      </c>
      <c r="D190" s="28"/>
      <c r="E190" s="29">
        <f t="shared" si="57"/>
        <v>16660</v>
      </c>
      <c r="F190" s="60">
        <f>IF(OR(B190="Saturday", B190="Sábado", B190="Sunday", B190="Domingo", E190=0), 0,
IF(MONTH(A190)&lt;&gt;MONTH(A189), E190, E190+SUMIF(A$8:A189, "&gt;="&amp;DATE(YEAR(A190), MONTH(A190), 1), F$8:F189)))</f>
        <v>17469276160</v>
      </c>
      <c r="G190" s="31">
        <v>124</v>
      </c>
      <c r="H190" s="55" t="s">
        <v>4</v>
      </c>
      <c r="I190" s="56">
        <f t="shared" si="42"/>
        <v>833</v>
      </c>
      <c r="J190" s="56">
        <f t="shared" si="44"/>
        <v>49980</v>
      </c>
      <c r="K190" s="55">
        <f t="shared" si="45"/>
        <v>103292</v>
      </c>
      <c r="L190" s="56">
        <v>0</v>
      </c>
      <c r="M190" s="55">
        <f t="shared" si="53"/>
        <v>0</v>
      </c>
      <c r="N190" s="55">
        <f t="shared" si="46"/>
        <v>0</v>
      </c>
      <c r="O190" s="57">
        <v>0.12</v>
      </c>
      <c r="P190" s="55">
        <f t="shared" si="47"/>
        <v>0</v>
      </c>
      <c r="Q190" s="55">
        <f t="shared" si="48"/>
        <v>0</v>
      </c>
      <c r="R190" s="31">
        <f t="shared" si="54"/>
        <v>2065840</v>
      </c>
      <c r="S190" s="30"/>
      <c r="T190" s="30"/>
      <c r="U190" s="30">
        <f t="shared" si="58"/>
        <v>5401272</v>
      </c>
      <c r="V190" s="30">
        <v>130</v>
      </c>
      <c r="W190" s="31">
        <f t="shared" si="49"/>
        <v>6</v>
      </c>
      <c r="X190" s="31">
        <f t="shared" si="55"/>
        <v>99960</v>
      </c>
      <c r="Y190" s="30">
        <f t="shared" si="56"/>
        <v>2165800</v>
      </c>
      <c r="Z190" s="30">
        <f t="shared" si="40"/>
        <v>7567072</v>
      </c>
      <c r="AA190" s="12">
        <f t="shared" si="50"/>
        <v>20</v>
      </c>
      <c r="AB190" s="13">
        <f t="shared" si="51"/>
        <v>10</v>
      </c>
      <c r="AC190" s="4">
        <f>Z190*0.5</f>
        <v>3783536</v>
      </c>
      <c r="AD190" s="35">
        <v>3684876</v>
      </c>
    </row>
    <row r="191" spans="1:32" x14ac:dyDescent="0.3">
      <c r="A191" s="14">
        <f t="shared" si="52"/>
        <v>45839</v>
      </c>
      <c r="B191" s="15" t="str">
        <f t="shared" si="43"/>
        <v>terça-feira</v>
      </c>
      <c r="C191" s="28">
        <f t="shared" si="41"/>
        <v>20</v>
      </c>
      <c r="D191" s="15"/>
      <c r="E191" s="16">
        <f t="shared" si="57"/>
        <v>16660</v>
      </c>
      <c r="F191" s="60">
        <f>IF(OR(B191="Saturday", B191="Sábado", B191="Sunday", B191="Domingo", E191=0), 0,
IF(MONTH(A191)&lt;&gt;MONTH(A190), E191, E191+SUMIF(A$8:A190, "&gt;="&amp;DATE(YEAR(A191), MONTH(A191), 1), F$8:F190)))</f>
        <v>16660</v>
      </c>
      <c r="G191" s="11">
        <v>124</v>
      </c>
      <c r="H191" s="40" t="s">
        <v>4</v>
      </c>
      <c r="I191" s="39">
        <f t="shared" si="42"/>
        <v>833</v>
      </c>
      <c r="J191" s="39">
        <f t="shared" si="44"/>
        <v>49980</v>
      </c>
      <c r="K191" s="40">
        <f t="shared" si="45"/>
        <v>103292</v>
      </c>
      <c r="L191" s="39">
        <v>0</v>
      </c>
      <c r="M191" s="40">
        <f t="shared" si="53"/>
        <v>0</v>
      </c>
      <c r="N191" s="40">
        <f t="shared" si="46"/>
        <v>0</v>
      </c>
      <c r="O191" s="41">
        <v>0.12</v>
      </c>
      <c r="P191" s="40">
        <f t="shared" si="47"/>
        <v>0</v>
      </c>
      <c r="Q191" s="40">
        <f t="shared" si="48"/>
        <v>0</v>
      </c>
      <c r="R191" s="11">
        <f t="shared" si="54"/>
        <v>2065840</v>
      </c>
      <c r="S191" s="17"/>
      <c r="T191" s="17"/>
      <c r="U191" s="17">
        <f t="shared" si="58"/>
        <v>5501232</v>
      </c>
      <c r="V191" s="17">
        <v>130</v>
      </c>
      <c r="W191" s="11">
        <f t="shared" si="49"/>
        <v>6</v>
      </c>
      <c r="X191" s="11">
        <f t="shared" si="55"/>
        <v>99960</v>
      </c>
      <c r="Y191" s="17">
        <f t="shared" si="56"/>
        <v>2165800</v>
      </c>
      <c r="Z191" s="17">
        <f t="shared" si="40"/>
        <v>7667032</v>
      </c>
      <c r="AA191" s="12">
        <f t="shared" si="50"/>
        <v>20</v>
      </c>
      <c r="AB191" s="13">
        <f t="shared" si="51"/>
        <v>10</v>
      </c>
      <c r="AC191" t="s">
        <v>6</v>
      </c>
      <c r="AD191" s="2">
        <f>$AD$190*0.125</f>
        <v>460609.5</v>
      </c>
      <c r="AE191" s="2">
        <f>20000*6</f>
        <v>120000</v>
      </c>
      <c r="AF191" s="2">
        <f>AE191+AD191</f>
        <v>580609.5</v>
      </c>
    </row>
    <row r="192" spans="1:32" x14ac:dyDescent="0.3">
      <c r="A192" s="14">
        <f t="shared" si="52"/>
        <v>45840</v>
      </c>
      <c r="B192" s="15" t="str">
        <f t="shared" si="43"/>
        <v>quarta-feira</v>
      </c>
      <c r="C192" s="28">
        <f t="shared" si="41"/>
        <v>20</v>
      </c>
      <c r="D192" s="15"/>
      <c r="E192" s="16">
        <f t="shared" si="57"/>
        <v>16660</v>
      </c>
      <c r="F192" s="60">
        <f>IF(OR(B192="Saturday", B192="Sábado", B192="Sunday", B192="Domingo", E192=0), 0,
IF(MONTH(A192)&lt;&gt;MONTH(A191), E192, E192+SUMIF(A$8:A191, "&gt;="&amp;DATE(YEAR(A192), MONTH(A192), 1), F$8:F191)))</f>
        <v>33320</v>
      </c>
      <c r="G192" s="11">
        <v>124</v>
      </c>
      <c r="H192" s="40" t="s">
        <v>4</v>
      </c>
      <c r="I192" s="39">
        <f t="shared" si="42"/>
        <v>833</v>
      </c>
      <c r="J192" s="39">
        <f t="shared" si="44"/>
        <v>49980</v>
      </c>
      <c r="K192" s="40">
        <f t="shared" si="45"/>
        <v>103292</v>
      </c>
      <c r="L192" s="39">
        <v>0</v>
      </c>
      <c r="M192" s="40">
        <f t="shared" si="53"/>
        <v>0</v>
      </c>
      <c r="N192" s="40">
        <f t="shared" si="46"/>
        <v>0</v>
      </c>
      <c r="O192" s="41">
        <v>0.12</v>
      </c>
      <c r="P192" s="40">
        <f t="shared" si="47"/>
        <v>0</v>
      </c>
      <c r="Q192" s="40">
        <f t="shared" si="48"/>
        <v>0</v>
      </c>
      <c r="R192" s="11">
        <f t="shared" si="54"/>
        <v>2065840</v>
      </c>
      <c r="S192" s="17"/>
      <c r="T192" s="17"/>
      <c r="U192" s="17">
        <f t="shared" si="58"/>
        <v>5601192</v>
      </c>
      <c r="V192" s="17">
        <v>130</v>
      </c>
      <c r="W192" s="11">
        <f t="shared" si="49"/>
        <v>6</v>
      </c>
      <c r="X192" s="11">
        <f t="shared" si="55"/>
        <v>99960</v>
      </c>
      <c r="Y192" s="17">
        <f t="shared" si="56"/>
        <v>2165800</v>
      </c>
      <c r="Z192" s="17">
        <f t="shared" si="40"/>
        <v>7766992</v>
      </c>
      <c r="AA192" s="12">
        <f t="shared" si="50"/>
        <v>20</v>
      </c>
      <c r="AB192" s="13">
        <f t="shared" si="51"/>
        <v>10</v>
      </c>
      <c r="AC192" t="s">
        <v>2</v>
      </c>
      <c r="AD192" s="2">
        <f>$AD$190*0.125</f>
        <v>460609.5</v>
      </c>
      <c r="AE192" s="2">
        <f>40000*6</f>
        <v>240000</v>
      </c>
      <c r="AF192" s="2">
        <f>AE192+AD192</f>
        <v>700609.5</v>
      </c>
    </row>
    <row r="193" spans="1:32" x14ac:dyDescent="0.3">
      <c r="A193" s="14">
        <f t="shared" si="52"/>
        <v>45841</v>
      </c>
      <c r="B193" s="15" t="str">
        <f t="shared" si="43"/>
        <v>quinta-feira</v>
      </c>
      <c r="C193" s="28">
        <f t="shared" si="41"/>
        <v>20</v>
      </c>
      <c r="D193" s="15"/>
      <c r="E193" s="16">
        <f t="shared" si="57"/>
        <v>16660</v>
      </c>
      <c r="F193" s="60">
        <f>IF(OR(B193="Saturday", B193="Sábado", B193="Sunday", B193="Domingo", E193=0), 0,
IF(MONTH(A193)&lt;&gt;MONTH(A192), E193, E193+SUMIF(A$8:A192, "&gt;="&amp;DATE(YEAR(A193), MONTH(A193), 1), F$8:F192)))</f>
        <v>66640</v>
      </c>
      <c r="G193" s="11">
        <v>124</v>
      </c>
      <c r="H193" s="40" t="s">
        <v>4</v>
      </c>
      <c r="I193" s="39">
        <f t="shared" si="42"/>
        <v>833</v>
      </c>
      <c r="J193" s="39">
        <f t="shared" si="44"/>
        <v>49980</v>
      </c>
      <c r="K193" s="40">
        <f t="shared" si="45"/>
        <v>103292</v>
      </c>
      <c r="L193" s="39">
        <v>0</v>
      </c>
      <c r="M193" s="40">
        <f t="shared" si="53"/>
        <v>0</v>
      </c>
      <c r="N193" s="40">
        <f t="shared" si="46"/>
        <v>0</v>
      </c>
      <c r="O193" s="41">
        <v>0.12</v>
      </c>
      <c r="P193" s="40">
        <f t="shared" si="47"/>
        <v>0</v>
      </c>
      <c r="Q193" s="40">
        <f t="shared" si="48"/>
        <v>0</v>
      </c>
      <c r="R193" s="11">
        <f t="shared" si="54"/>
        <v>2065840</v>
      </c>
      <c r="S193" s="17"/>
      <c r="T193" s="17"/>
      <c r="U193" s="17">
        <f t="shared" si="58"/>
        <v>5701152</v>
      </c>
      <c r="V193" s="17">
        <v>130</v>
      </c>
      <c r="W193" s="11">
        <f t="shared" si="49"/>
        <v>6</v>
      </c>
      <c r="X193" s="11">
        <f t="shared" si="55"/>
        <v>99960</v>
      </c>
      <c r="Y193" s="17">
        <f t="shared" si="56"/>
        <v>2165800</v>
      </c>
      <c r="Z193" s="17">
        <f t="shared" si="40"/>
        <v>7866952</v>
      </c>
      <c r="AA193" s="12">
        <f t="shared" si="50"/>
        <v>20</v>
      </c>
      <c r="AB193" s="13">
        <f t="shared" si="51"/>
        <v>10</v>
      </c>
      <c r="AC193" t="s">
        <v>0</v>
      </c>
      <c r="AD193" s="2">
        <f>$AD$190*0.125</f>
        <v>460609.5</v>
      </c>
      <c r="AE193" s="2">
        <f>20000*6</f>
        <v>120000</v>
      </c>
      <c r="AF193" s="2">
        <f>AE193+AD193</f>
        <v>580609.5</v>
      </c>
    </row>
    <row r="194" spans="1:32" x14ac:dyDescent="0.3">
      <c r="A194" s="14">
        <f t="shared" si="52"/>
        <v>45842</v>
      </c>
      <c r="B194" s="15" t="str">
        <f t="shared" si="43"/>
        <v>sexta-feira</v>
      </c>
      <c r="C194" s="28">
        <f t="shared" si="41"/>
        <v>20</v>
      </c>
      <c r="D194" s="15"/>
      <c r="E194" s="16">
        <f t="shared" si="57"/>
        <v>16660</v>
      </c>
      <c r="F194" s="60">
        <f>IF(OR(B194="Saturday", B194="Sábado", B194="Sunday", B194="Domingo", E194=0), 0,
IF(MONTH(A194)&lt;&gt;MONTH(A193), E194, E194+SUMIF(A$8:A193, "&gt;="&amp;DATE(YEAR(A194), MONTH(A194), 1), F$8:F193)))</f>
        <v>133280</v>
      </c>
      <c r="G194" s="11">
        <v>124</v>
      </c>
      <c r="H194" s="40" t="s">
        <v>4</v>
      </c>
      <c r="I194" s="39">
        <f t="shared" si="42"/>
        <v>833</v>
      </c>
      <c r="J194" s="39">
        <f t="shared" si="44"/>
        <v>49980</v>
      </c>
      <c r="K194" s="40">
        <f t="shared" si="45"/>
        <v>103292</v>
      </c>
      <c r="L194" s="39">
        <v>0</v>
      </c>
      <c r="M194" s="40">
        <f t="shared" si="53"/>
        <v>0</v>
      </c>
      <c r="N194" s="40">
        <f t="shared" si="46"/>
        <v>0</v>
      </c>
      <c r="O194" s="41">
        <v>0.12</v>
      </c>
      <c r="P194" s="40">
        <f t="shared" si="47"/>
        <v>0</v>
      </c>
      <c r="Q194" s="40">
        <f t="shared" si="48"/>
        <v>0</v>
      </c>
      <c r="R194" s="11">
        <f t="shared" si="54"/>
        <v>2065840</v>
      </c>
      <c r="S194" s="17"/>
      <c r="T194" s="17"/>
      <c r="U194" s="17">
        <f t="shared" si="58"/>
        <v>5801112</v>
      </c>
      <c r="V194" s="17">
        <v>130</v>
      </c>
      <c r="W194" s="11">
        <f t="shared" si="49"/>
        <v>6</v>
      </c>
      <c r="X194" s="11">
        <f t="shared" si="55"/>
        <v>99960</v>
      </c>
      <c r="Y194" s="17">
        <f t="shared" si="56"/>
        <v>2165800</v>
      </c>
      <c r="Z194" s="17">
        <f t="shared" si="40"/>
        <v>7966912</v>
      </c>
      <c r="AA194" s="12">
        <f t="shared" si="50"/>
        <v>20</v>
      </c>
      <c r="AB194" s="13">
        <f t="shared" si="51"/>
        <v>10</v>
      </c>
      <c r="AC194" t="s">
        <v>1</v>
      </c>
      <c r="AD194" s="2">
        <f>$AD$190*0.125</f>
        <v>460609.5</v>
      </c>
      <c r="AE194" s="2">
        <f>20000*6</f>
        <v>120000</v>
      </c>
      <c r="AF194" s="2">
        <f>AE194+AD194</f>
        <v>580609.5</v>
      </c>
    </row>
    <row r="195" spans="1:32" x14ac:dyDescent="0.3">
      <c r="A195" s="14">
        <f t="shared" si="52"/>
        <v>45843</v>
      </c>
      <c r="B195" s="15" t="str">
        <f t="shared" si="43"/>
        <v>sábado</v>
      </c>
      <c r="C195" s="28">
        <f t="shared" si="41"/>
        <v>0</v>
      </c>
      <c r="D195" s="15"/>
      <c r="E195" s="16">
        <f t="shared" si="57"/>
        <v>0</v>
      </c>
      <c r="F195" s="60">
        <f>IF(OR(B195="Saturday", B195="Sábado", B195="Sunday", B195="Domingo", E195=0), 0,
IF(MONTH(A195)&lt;&gt;MONTH(A194), E195, E195+SUMIF(A$8:A194, "&gt;="&amp;DATE(YEAR(A195), MONTH(A195), 1), F$8:F194)))</f>
        <v>0</v>
      </c>
      <c r="G195" s="11">
        <v>124</v>
      </c>
      <c r="H195" s="40" t="s">
        <v>4</v>
      </c>
      <c r="I195" s="39">
        <f t="shared" si="42"/>
        <v>833</v>
      </c>
      <c r="J195" s="39">
        <f t="shared" si="44"/>
        <v>49980</v>
      </c>
      <c r="K195" s="40">
        <f t="shared" si="45"/>
        <v>103292</v>
      </c>
      <c r="L195" s="39">
        <v>0</v>
      </c>
      <c r="M195" s="40">
        <f t="shared" si="53"/>
        <v>0</v>
      </c>
      <c r="N195" s="40">
        <f t="shared" si="46"/>
        <v>0</v>
      </c>
      <c r="O195" s="41">
        <v>0.12</v>
      </c>
      <c r="P195" s="40">
        <f t="shared" si="47"/>
        <v>0</v>
      </c>
      <c r="Q195" s="40">
        <f t="shared" si="48"/>
        <v>0</v>
      </c>
      <c r="R195" s="11">
        <f t="shared" si="54"/>
        <v>0</v>
      </c>
      <c r="S195" s="17"/>
      <c r="T195" s="17"/>
      <c r="U195" s="17">
        <f t="shared" si="58"/>
        <v>0</v>
      </c>
      <c r="V195" s="17">
        <v>130</v>
      </c>
      <c r="W195" s="11">
        <f t="shared" si="49"/>
        <v>6</v>
      </c>
      <c r="X195" s="11">
        <f t="shared" si="55"/>
        <v>0</v>
      </c>
      <c r="Y195" s="17">
        <f t="shared" si="56"/>
        <v>0</v>
      </c>
      <c r="Z195" s="17">
        <f t="shared" si="40"/>
        <v>7966912</v>
      </c>
      <c r="AA195" s="12">
        <f t="shared" si="50"/>
        <v>0</v>
      </c>
      <c r="AB195" s="13">
        <f t="shared" si="51"/>
        <v>50</v>
      </c>
      <c r="AC195" t="s">
        <v>5</v>
      </c>
      <c r="AD195" s="4">
        <f>$AD$190*0.5</f>
        <v>1842438</v>
      </c>
    </row>
    <row r="196" spans="1:32" x14ac:dyDescent="0.3">
      <c r="A196" s="14">
        <f t="shared" si="52"/>
        <v>45844</v>
      </c>
      <c r="B196" s="15" t="str">
        <f t="shared" si="43"/>
        <v>domingo</v>
      </c>
      <c r="C196" s="28">
        <f t="shared" si="41"/>
        <v>0</v>
      </c>
      <c r="D196" s="15"/>
      <c r="E196" s="16">
        <f t="shared" si="57"/>
        <v>0</v>
      </c>
      <c r="F196" s="60">
        <f>IF(OR(B196="Saturday", B196="Sábado", B196="Sunday", B196="Domingo", E196=0), 0,
IF(MONTH(A196)&lt;&gt;MONTH(A195), E196, E196+SUMIF(A$8:A195, "&gt;="&amp;DATE(YEAR(A196), MONTH(A196), 1), F$8:F195)))</f>
        <v>0</v>
      </c>
      <c r="G196" s="11">
        <v>124</v>
      </c>
      <c r="H196" s="40" t="s">
        <v>4</v>
      </c>
      <c r="I196" s="39">
        <f t="shared" si="42"/>
        <v>833</v>
      </c>
      <c r="J196" s="39">
        <f t="shared" si="44"/>
        <v>49980</v>
      </c>
      <c r="K196" s="40">
        <f t="shared" si="45"/>
        <v>103292</v>
      </c>
      <c r="L196" s="39">
        <v>0</v>
      </c>
      <c r="M196" s="40">
        <f t="shared" si="53"/>
        <v>0</v>
      </c>
      <c r="N196" s="40">
        <f t="shared" si="46"/>
        <v>0</v>
      </c>
      <c r="O196" s="41">
        <v>0.12</v>
      </c>
      <c r="P196" s="40">
        <f t="shared" si="47"/>
        <v>0</v>
      </c>
      <c r="Q196" s="40">
        <f t="shared" si="48"/>
        <v>0</v>
      </c>
      <c r="R196" s="11">
        <f t="shared" si="54"/>
        <v>0</v>
      </c>
      <c r="S196" s="17"/>
      <c r="T196" s="17"/>
      <c r="U196" s="17">
        <f t="shared" si="58"/>
        <v>0</v>
      </c>
      <c r="V196" s="17">
        <v>130</v>
      </c>
      <c r="W196" s="11">
        <f t="shared" si="49"/>
        <v>6</v>
      </c>
      <c r="X196" s="11">
        <f t="shared" si="55"/>
        <v>0</v>
      </c>
      <c r="Y196" s="17">
        <f t="shared" si="56"/>
        <v>0</v>
      </c>
      <c r="Z196" s="17">
        <f t="shared" si="40"/>
        <v>7966912</v>
      </c>
      <c r="AA196" s="12">
        <f t="shared" si="50"/>
        <v>0</v>
      </c>
      <c r="AB196" s="13">
        <f t="shared" si="51"/>
        <v>50</v>
      </c>
      <c r="AE196">
        <f>50/4</f>
        <v>12.5</v>
      </c>
    </row>
    <row r="197" spans="1:32" x14ac:dyDescent="0.3">
      <c r="A197" s="14">
        <f t="shared" si="52"/>
        <v>45845</v>
      </c>
      <c r="B197" s="15" t="str">
        <f t="shared" si="43"/>
        <v>segunda-feira</v>
      </c>
      <c r="C197" s="28">
        <f t="shared" si="41"/>
        <v>20</v>
      </c>
      <c r="D197" s="15"/>
      <c r="E197" s="16">
        <f t="shared" si="57"/>
        <v>16660</v>
      </c>
      <c r="F197" s="60">
        <f>IF(OR(B197="Saturday", B197="Sábado", B197="Sunday", B197="Domingo", E197=0), 0,
IF(MONTH(A197)&lt;&gt;MONTH(A196), E197, E197+SUMIF(A$8:A196, "&gt;="&amp;DATE(YEAR(A197), MONTH(A197), 1), F$8:F196)))</f>
        <v>266560</v>
      </c>
      <c r="G197" s="11">
        <v>124</v>
      </c>
      <c r="H197" s="40" t="s">
        <v>4</v>
      </c>
      <c r="I197" s="39">
        <f t="shared" si="42"/>
        <v>833</v>
      </c>
      <c r="J197" s="39">
        <f t="shared" si="44"/>
        <v>49980</v>
      </c>
      <c r="K197" s="40">
        <f t="shared" si="45"/>
        <v>103292</v>
      </c>
      <c r="L197" s="39">
        <v>0</v>
      </c>
      <c r="M197" s="40">
        <f t="shared" si="53"/>
        <v>0</v>
      </c>
      <c r="N197" s="40">
        <f t="shared" si="46"/>
        <v>0</v>
      </c>
      <c r="O197" s="41">
        <v>0.12</v>
      </c>
      <c r="P197" s="40">
        <f t="shared" si="47"/>
        <v>0</v>
      </c>
      <c r="Q197" s="40">
        <f t="shared" si="48"/>
        <v>0</v>
      </c>
      <c r="R197" s="11">
        <f t="shared" si="54"/>
        <v>2065840</v>
      </c>
      <c r="S197" s="17"/>
      <c r="T197" s="17"/>
      <c r="U197" s="17">
        <f t="shared" si="58"/>
        <v>5901072</v>
      </c>
      <c r="V197" s="17">
        <v>130</v>
      </c>
      <c r="W197" s="11">
        <f t="shared" si="49"/>
        <v>6</v>
      </c>
      <c r="X197" s="11">
        <f t="shared" si="55"/>
        <v>99960</v>
      </c>
      <c r="Y197" s="17">
        <f t="shared" si="56"/>
        <v>2165800</v>
      </c>
      <c r="Z197" s="17">
        <f t="shared" ref="Z197:Z260" si="59">IF(A197="",0,Z196+Y197-R197-T197)</f>
        <v>8066872</v>
      </c>
      <c r="AA197" s="12">
        <f t="shared" si="50"/>
        <v>20</v>
      </c>
      <c r="AB197" s="13">
        <f t="shared" si="51"/>
        <v>10</v>
      </c>
    </row>
    <row r="198" spans="1:32" x14ac:dyDescent="0.3">
      <c r="A198" s="14">
        <f t="shared" si="52"/>
        <v>45846</v>
      </c>
      <c r="B198" s="15" t="str">
        <f t="shared" si="43"/>
        <v>terça-feira</v>
      </c>
      <c r="C198" s="28">
        <f t="shared" si="41"/>
        <v>20</v>
      </c>
      <c r="D198" s="15"/>
      <c r="E198" s="16">
        <f t="shared" si="57"/>
        <v>16660</v>
      </c>
      <c r="F198" s="60">
        <f>IF(OR(B198="Saturday", B198="Sábado", B198="Sunday", B198="Domingo", E198=0), 0,
IF(MONTH(A198)&lt;&gt;MONTH(A197), E198, E198+SUMIF(A$8:A197, "&gt;="&amp;DATE(YEAR(A198), MONTH(A198), 1), F$8:F197)))</f>
        <v>533120</v>
      </c>
      <c r="G198" s="11">
        <v>124</v>
      </c>
      <c r="H198" s="40" t="s">
        <v>4</v>
      </c>
      <c r="I198" s="39">
        <f t="shared" si="42"/>
        <v>833</v>
      </c>
      <c r="J198" s="39">
        <f t="shared" si="44"/>
        <v>49980</v>
      </c>
      <c r="K198" s="40">
        <f t="shared" si="45"/>
        <v>103292</v>
      </c>
      <c r="L198" s="39">
        <v>0</v>
      </c>
      <c r="M198" s="40">
        <f t="shared" si="53"/>
        <v>0</v>
      </c>
      <c r="N198" s="40">
        <f t="shared" si="46"/>
        <v>0</v>
      </c>
      <c r="O198" s="41">
        <v>0.12</v>
      </c>
      <c r="P198" s="40">
        <f t="shared" si="47"/>
        <v>0</v>
      </c>
      <c r="Q198" s="40">
        <f t="shared" si="48"/>
        <v>0</v>
      </c>
      <c r="R198" s="11">
        <f t="shared" si="54"/>
        <v>2065840</v>
      </c>
      <c r="S198" s="17"/>
      <c r="T198" s="17"/>
      <c r="U198" s="17">
        <f t="shared" si="58"/>
        <v>6001032</v>
      </c>
      <c r="V198" s="17">
        <v>130</v>
      </c>
      <c r="W198" s="11">
        <f t="shared" si="49"/>
        <v>6</v>
      </c>
      <c r="X198" s="11">
        <f t="shared" si="55"/>
        <v>99960</v>
      </c>
      <c r="Y198" s="17">
        <f t="shared" si="56"/>
        <v>2165800</v>
      </c>
      <c r="Z198" s="17">
        <f t="shared" si="59"/>
        <v>8166832</v>
      </c>
      <c r="AA198" s="12">
        <f t="shared" si="50"/>
        <v>20</v>
      </c>
      <c r="AB198" s="13">
        <f t="shared" si="51"/>
        <v>10</v>
      </c>
    </row>
    <row r="199" spans="1:32" x14ac:dyDescent="0.3">
      <c r="A199" s="14">
        <f t="shared" si="52"/>
        <v>45847</v>
      </c>
      <c r="B199" s="15" t="str">
        <f t="shared" si="43"/>
        <v>quarta-feira</v>
      </c>
      <c r="C199" s="28">
        <f t="shared" si="41"/>
        <v>20</v>
      </c>
      <c r="D199" s="15"/>
      <c r="E199" s="16">
        <f t="shared" si="57"/>
        <v>16660</v>
      </c>
      <c r="F199" s="60">
        <f>IF(OR(B199="Saturday", B199="Sábado", B199="Sunday", B199="Domingo", E199=0), 0,
IF(MONTH(A199)&lt;&gt;MONTH(A198), E199, E199+SUMIF(A$8:A198, "&gt;="&amp;DATE(YEAR(A199), MONTH(A199), 1), F$8:F198)))</f>
        <v>1066240</v>
      </c>
      <c r="G199" s="11">
        <v>124</v>
      </c>
      <c r="H199" s="40" t="s">
        <v>4</v>
      </c>
      <c r="I199" s="39">
        <f t="shared" si="42"/>
        <v>833</v>
      </c>
      <c r="J199" s="39">
        <f t="shared" si="44"/>
        <v>49980</v>
      </c>
      <c r="K199" s="40">
        <f t="shared" si="45"/>
        <v>103292</v>
      </c>
      <c r="L199" s="39">
        <v>0</v>
      </c>
      <c r="M199" s="40">
        <f t="shared" si="53"/>
        <v>0</v>
      </c>
      <c r="N199" s="40">
        <f t="shared" si="46"/>
        <v>0</v>
      </c>
      <c r="O199" s="41">
        <v>0.12</v>
      </c>
      <c r="P199" s="40">
        <f t="shared" si="47"/>
        <v>0</v>
      </c>
      <c r="Q199" s="40">
        <f t="shared" si="48"/>
        <v>0</v>
      </c>
      <c r="R199" s="11">
        <f t="shared" si="54"/>
        <v>2065840</v>
      </c>
      <c r="S199" s="17"/>
      <c r="T199" s="17"/>
      <c r="U199" s="17">
        <f t="shared" si="58"/>
        <v>6100992</v>
      </c>
      <c r="V199" s="17">
        <v>130</v>
      </c>
      <c r="W199" s="11">
        <f t="shared" si="49"/>
        <v>6</v>
      </c>
      <c r="X199" s="11">
        <f t="shared" si="55"/>
        <v>99960</v>
      </c>
      <c r="Y199" s="17">
        <f t="shared" si="56"/>
        <v>2165800</v>
      </c>
      <c r="Z199" s="17">
        <f t="shared" si="59"/>
        <v>8266792</v>
      </c>
      <c r="AA199" s="12">
        <f t="shared" si="50"/>
        <v>20</v>
      </c>
      <c r="AB199" s="13">
        <f t="shared" si="51"/>
        <v>10</v>
      </c>
    </row>
    <row r="200" spans="1:32" s="21" customFormat="1" x14ac:dyDescent="0.3">
      <c r="A200" s="18">
        <f t="shared" si="52"/>
        <v>45848</v>
      </c>
      <c r="B200" s="19" t="str">
        <f t="shared" si="43"/>
        <v>quinta-feira</v>
      </c>
      <c r="C200" s="28">
        <f t="shared" ref="C200:C263" si="60">IF(OR(D200&lt;&gt;"",OR(B200="Saturday",B200="Sábado",B200="Sunday",B200="Domingo")),0,IF(OR(B200="segunda-feira",B200="Monday"),AA197,AA199))</f>
        <v>20</v>
      </c>
      <c r="D200" s="19"/>
      <c r="E200" s="16">
        <f t="shared" si="57"/>
        <v>16660</v>
      </c>
      <c r="F200" s="60">
        <f>IF(OR(B200="Saturday", B200="Sábado", B200="Sunday", B200="Domingo", E200=0), 0,
IF(MONTH(A200)&lt;&gt;MONTH(A199), E200, E200+SUMIF(A$8:A199, "&gt;="&amp;DATE(YEAR(A200), MONTH(A200), 1), F$8:F199)))</f>
        <v>2132480</v>
      </c>
      <c r="G200" s="11">
        <v>124</v>
      </c>
      <c r="H200" s="40" t="s">
        <v>4</v>
      </c>
      <c r="I200" s="39">
        <f t="shared" ref="I200:I263" si="61">IFERROR(VLOOKUP(H200,Volume_caminhao,2,0),0)</f>
        <v>833</v>
      </c>
      <c r="J200" s="39">
        <f t="shared" si="44"/>
        <v>49980</v>
      </c>
      <c r="K200" s="40">
        <f t="shared" si="45"/>
        <v>103292</v>
      </c>
      <c r="L200" s="39">
        <v>0</v>
      </c>
      <c r="M200" s="40">
        <f t="shared" si="53"/>
        <v>0</v>
      </c>
      <c r="N200" s="40">
        <f t="shared" si="46"/>
        <v>0</v>
      </c>
      <c r="O200" s="41">
        <v>0.12</v>
      </c>
      <c r="P200" s="40">
        <f t="shared" si="47"/>
        <v>0</v>
      </c>
      <c r="Q200" s="40">
        <f t="shared" si="48"/>
        <v>0</v>
      </c>
      <c r="R200" s="11">
        <f t="shared" si="54"/>
        <v>2065840</v>
      </c>
      <c r="S200" s="20"/>
      <c r="T200" s="20">
        <f>T170</f>
        <v>0</v>
      </c>
      <c r="U200" s="17">
        <f t="shared" si="58"/>
        <v>6200952</v>
      </c>
      <c r="V200" s="17">
        <v>130</v>
      </c>
      <c r="W200" s="11">
        <f t="shared" si="49"/>
        <v>6</v>
      </c>
      <c r="X200" s="11">
        <f t="shared" si="55"/>
        <v>99960</v>
      </c>
      <c r="Y200" s="17">
        <f t="shared" si="56"/>
        <v>2165800</v>
      </c>
      <c r="Z200" s="20">
        <f t="shared" si="59"/>
        <v>8366752</v>
      </c>
      <c r="AA200" s="12">
        <f t="shared" si="50"/>
        <v>20</v>
      </c>
      <c r="AB200" s="13">
        <f t="shared" si="51"/>
        <v>10</v>
      </c>
      <c r="AC200"/>
    </row>
    <row r="201" spans="1:32" x14ac:dyDescent="0.3">
      <c r="A201" s="14">
        <f t="shared" si="52"/>
        <v>45849</v>
      </c>
      <c r="B201" s="15" t="str">
        <f t="shared" ref="B201:B264" si="62">IF(A201="","",TEXT(A201,"dddd"))</f>
        <v>sexta-feira</v>
      </c>
      <c r="C201" s="28">
        <f t="shared" si="60"/>
        <v>20</v>
      </c>
      <c r="D201" s="15"/>
      <c r="E201" s="16">
        <f t="shared" si="57"/>
        <v>16660</v>
      </c>
      <c r="F201" s="60">
        <f>IF(OR(B201="Saturday", B201="Sábado", B201="Sunday", B201="Domingo", E201=0), 0,
IF(MONTH(A201)&lt;&gt;MONTH(A200), E201, E201+SUMIF(A$8:A200, "&gt;="&amp;DATE(YEAR(A201), MONTH(A201), 1), F$8:F200)))</f>
        <v>4264960</v>
      </c>
      <c r="G201" s="11">
        <v>124</v>
      </c>
      <c r="H201" s="40" t="s">
        <v>4</v>
      </c>
      <c r="I201" s="39">
        <f t="shared" si="61"/>
        <v>833</v>
      </c>
      <c r="J201" s="39">
        <f t="shared" ref="J201:J264" si="63">I201*60</f>
        <v>49980</v>
      </c>
      <c r="K201" s="40">
        <f t="shared" ref="K201:K264" si="64">I201*G201</f>
        <v>103292</v>
      </c>
      <c r="L201" s="39">
        <v>0</v>
      </c>
      <c r="M201" s="40">
        <f t="shared" si="53"/>
        <v>0</v>
      </c>
      <c r="N201" s="40">
        <f t="shared" ref="N201:N264" si="65">IF(L201=0,0,(I201*G201)*0.002)</f>
        <v>0</v>
      </c>
      <c r="O201" s="41">
        <v>0.12</v>
      </c>
      <c r="P201" s="40">
        <f t="shared" ref="P201:P264" si="66">O201*M201</f>
        <v>0</v>
      </c>
      <c r="Q201" s="40">
        <f t="shared" ref="Q201:Q264" si="67">IF(E201=0,0,SUM(P201,M201:N201))</f>
        <v>0</v>
      </c>
      <c r="R201" s="11">
        <f t="shared" si="54"/>
        <v>2065840</v>
      </c>
      <c r="S201" s="17"/>
      <c r="T201" s="17"/>
      <c r="U201" s="17">
        <f t="shared" si="58"/>
        <v>6300912</v>
      </c>
      <c r="V201" s="17">
        <v>130</v>
      </c>
      <c r="W201" s="11">
        <f t="shared" ref="W201:W264" si="68">V201-G201</f>
        <v>6</v>
      </c>
      <c r="X201" s="11">
        <f t="shared" si="55"/>
        <v>99960</v>
      </c>
      <c r="Y201" s="17">
        <f t="shared" si="56"/>
        <v>2165800</v>
      </c>
      <c r="Z201" s="17">
        <f t="shared" si="59"/>
        <v>8466712</v>
      </c>
      <c r="AA201" s="12">
        <f t="shared" ref="AA201:AA264" si="69">IFERROR(IF(OR(B201="Saturday",B201="Sábado",B201="Sunday",B201="Domingo"),0,MIN(INT(Z201/K201),$B$4)),0)</f>
        <v>20</v>
      </c>
      <c r="AB201" s="13">
        <f t="shared" ref="AB201:AB264" si="70">IF(Z201 &gt; (I201 * 135), MIN(50 - C201,INT(Z201 / (I201 * 135))), 0)-C201</f>
        <v>10</v>
      </c>
    </row>
    <row r="202" spans="1:32" x14ac:dyDescent="0.3">
      <c r="A202" s="14">
        <f t="shared" ref="A202:A265" si="71">A201+1</f>
        <v>45850</v>
      </c>
      <c r="B202" s="15" t="str">
        <f t="shared" si="62"/>
        <v>sábado</v>
      </c>
      <c r="C202" s="28">
        <f t="shared" si="60"/>
        <v>0</v>
      </c>
      <c r="D202" s="15"/>
      <c r="E202" s="16">
        <f t="shared" si="57"/>
        <v>0</v>
      </c>
      <c r="F202" s="60">
        <f>IF(OR(B202="Saturday", B202="Sábado", B202="Sunday", B202="Domingo", E202=0), 0,
IF(MONTH(A202)&lt;&gt;MONTH(A201), E202, E202+SUMIF(A$8:A201, "&gt;="&amp;DATE(YEAR(A202), MONTH(A202), 1), F$8:F201)))</f>
        <v>0</v>
      </c>
      <c r="G202" s="11">
        <v>124</v>
      </c>
      <c r="H202" s="40" t="s">
        <v>4</v>
      </c>
      <c r="I202" s="39">
        <f t="shared" si="61"/>
        <v>833</v>
      </c>
      <c r="J202" s="39">
        <f t="shared" si="63"/>
        <v>49980</v>
      </c>
      <c r="K202" s="40">
        <f t="shared" si="64"/>
        <v>103292</v>
      </c>
      <c r="L202" s="39">
        <v>0</v>
      </c>
      <c r="M202" s="40">
        <f t="shared" ref="M202:M265" si="72">J202/1000*L202*0.18</f>
        <v>0</v>
      </c>
      <c r="N202" s="40">
        <f t="shared" si="65"/>
        <v>0</v>
      </c>
      <c r="O202" s="41">
        <v>0.12</v>
      </c>
      <c r="P202" s="40">
        <f t="shared" si="66"/>
        <v>0</v>
      </c>
      <c r="Q202" s="40">
        <f t="shared" si="67"/>
        <v>0</v>
      </c>
      <c r="R202" s="11">
        <f t="shared" ref="R202:R265" si="73">E202*G202+Q202</f>
        <v>0</v>
      </c>
      <c r="S202" s="17"/>
      <c r="T202" s="17"/>
      <c r="U202" s="17">
        <f t="shared" si="58"/>
        <v>0</v>
      </c>
      <c r="V202" s="17">
        <v>130</v>
      </c>
      <c r="W202" s="11">
        <f t="shared" si="68"/>
        <v>6</v>
      </c>
      <c r="X202" s="11">
        <f t="shared" ref="X202:X265" si="74">E202*$W$8</f>
        <v>0</v>
      </c>
      <c r="Y202" s="17">
        <f t="shared" ref="Y202:Y265" si="75">E202*$V$9</f>
        <v>0</v>
      </c>
      <c r="Z202" s="17">
        <f t="shared" si="59"/>
        <v>8466712</v>
      </c>
      <c r="AA202" s="12">
        <f t="shared" si="69"/>
        <v>0</v>
      </c>
      <c r="AB202" s="13">
        <f t="shared" si="70"/>
        <v>50</v>
      </c>
    </row>
    <row r="203" spans="1:32" x14ac:dyDescent="0.3">
      <c r="A203" s="14">
        <f t="shared" si="71"/>
        <v>45851</v>
      </c>
      <c r="B203" s="15" t="str">
        <f t="shared" si="62"/>
        <v>domingo</v>
      </c>
      <c r="C203" s="28">
        <f t="shared" si="60"/>
        <v>0</v>
      </c>
      <c r="D203" s="15"/>
      <c r="E203" s="16">
        <f t="shared" ref="E203:E266" si="76">IFERROR(IF(D203&gt;0,D203*I203,C203*I203),0)</f>
        <v>0</v>
      </c>
      <c r="F203" s="60">
        <f>IF(OR(B203="Saturday", B203="Sábado", B203="Sunday", B203="Domingo", E203=0), 0,
IF(MONTH(A203)&lt;&gt;MONTH(A202), E203, E203+SUMIF(A$8:A202, "&gt;="&amp;DATE(YEAR(A203), MONTH(A203), 1), F$8:F202)))</f>
        <v>0</v>
      </c>
      <c r="G203" s="11">
        <v>124</v>
      </c>
      <c r="H203" s="40" t="s">
        <v>4</v>
      </c>
      <c r="I203" s="39">
        <f t="shared" si="61"/>
        <v>833</v>
      </c>
      <c r="J203" s="39">
        <f t="shared" si="63"/>
        <v>49980</v>
      </c>
      <c r="K203" s="40">
        <f t="shared" si="64"/>
        <v>103292</v>
      </c>
      <c r="L203" s="39">
        <v>0</v>
      </c>
      <c r="M203" s="40">
        <f t="shared" si="72"/>
        <v>0</v>
      </c>
      <c r="N203" s="40">
        <f t="shared" si="65"/>
        <v>0</v>
      </c>
      <c r="O203" s="41">
        <v>0.12</v>
      </c>
      <c r="P203" s="40">
        <f t="shared" si="66"/>
        <v>0</v>
      </c>
      <c r="Q203" s="40">
        <f t="shared" si="67"/>
        <v>0</v>
      </c>
      <c r="R203" s="11">
        <f t="shared" si="73"/>
        <v>0</v>
      </c>
      <c r="S203" s="17"/>
      <c r="T203" s="17"/>
      <c r="U203" s="17">
        <f t="shared" ref="U203:U266" si="77">IF(E203=0,0,Z202-R203)</f>
        <v>0</v>
      </c>
      <c r="V203" s="17">
        <v>130</v>
      </c>
      <c r="W203" s="11">
        <f t="shared" si="68"/>
        <v>6</v>
      </c>
      <c r="X203" s="11">
        <f t="shared" si="74"/>
        <v>0</v>
      </c>
      <c r="Y203" s="17">
        <f t="shared" si="75"/>
        <v>0</v>
      </c>
      <c r="Z203" s="17">
        <f t="shared" si="59"/>
        <v>8466712</v>
      </c>
      <c r="AA203" s="12">
        <f t="shared" si="69"/>
        <v>0</v>
      </c>
      <c r="AB203" s="13">
        <f t="shared" si="70"/>
        <v>50</v>
      </c>
    </row>
    <row r="204" spans="1:32" x14ac:dyDescent="0.3">
      <c r="A204" s="14">
        <f t="shared" si="71"/>
        <v>45852</v>
      </c>
      <c r="B204" s="15" t="str">
        <f t="shared" si="62"/>
        <v>segunda-feira</v>
      </c>
      <c r="C204" s="28">
        <f t="shared" si="60"/>
        <v>20</v>
      </c>
      <c r="D204" s="15"/>
      <c r="E204" s="16">
        <f t="shared" si="76"/>
        <v>16660</v>
      </c>
      <c r="F204" s="60">
        <f>IF(OR(B204="Saturday", B204="Sábado", B204="Sunday", B204="Domingo", E204=0), 0,
IF(MONTH(A204)&lt;&gt;MONTH(A203), E204, E204+SUMIF(A$8:A203, "&gt;="&amp;DATE(YEAR(A204), MONTH(A204), 1), F$8:F203)))</f>
        <v>8529920</v>
      </c>
      <c r="G204" s="11">
        <v>124</v>
      </c>
      <c r="H204" s="40" t="s">
        <v>4</v>
      </c>
      <c r="I204" s="39">
        <f t="shared" si="61"/>
        <v>833</v>
      </c>
      <c r="J204" s="39">
        <f t="shared" si="63"/>
        <v>49980</v>
      </c>
      <c r="K204" s="40">
        <f t="shared" si="64"/>
        <v>103292</v>
      </c>
      <c r="L204" s="39">
        <v>0</v>
      </c>
      <c r="M204" s="40">
        <f t="shared" si="72"/>
        <v>0</v>
      </c>
      <c r="N204" s="40">
        <f t="shared" si="65"/>
        <v>0</v>
      </c>
      <c r="O204" s="41">
        <v>0.12</v>
      </c>
      <c r="P204" s="40">
        <f t="shared" si="66"/>
        <v>0</v>
      </c>
      <c r="Q204" s="40">
        <f t="shared" si="67"/>
        <v>0</v>
      </c>
      <c r="R204" s="11">
        <f t="shared" si="73"/>
        <v>2065840</v>
      </c>
      <c r="S204" s="17"/>
      <c r="T204" s="17"/>
      <c r="U204" s="17">
        <f t="shared" si="77"/>
        <v>6400872</v>
      </c>
      <c r="V204" s="17">
        <v>130</v>
      </c>
      <c r="W204" s="11">
        <f t="shared" si="68"/>
        <v>6</v>
      </c>
      <c r="X204" s="11">
        <f t="shared" si="74"/>
        <v>99960</v>
      </c>
      <c r="Y204" s="17">
        <f t="shared" si="75"/>
        <v>2165800</v>
      </c>
      <c r="Z204" s="17">
        <f t="shared" si="59"/>
        <v>8566672</v>
      </c>
      <c r="AA204" s="12">
        <f t="shared" si="69"/>
        <v>20</v>
      </c>
      <c r="AB204" s="13">
        <f t="shared" si="70"/>
        <v>10</v>
      </c>
    </row>
    <row r="205" spans="1:32" x14ac:dyDescent="0.3">
      <c r="A205" s="14">
        <f t="shared" si="71"/>
        <v>45853</v>
      </c>
      <c r="B205" s="15" t="str">
        <f t="shared" si="62"/>
        <v>terça-feira</v>
      </c>
      <c r="C205" s="28">
        <f t="shared" si="60"/>
        <v>20</v>
      </c>
      <c r="D205" s="15"/>
      <c r="E205" s="16">
        <f t="shared" si="76"/>
        <v>16660</v>
      </c>
      <c r="F205" s="60">
        <f>IF(OR(B205="Saturday", B205="Sábado", B205="Sunday", B205="Domingo", E205=0), 0,
IF(MONTH(A205)&lt;&gt;MONTH(A204), E205, E205+SUMIF(A$8:A204, "&gt;="&amp;DATE(YEAR(A205), MONTH(A205), 1), F$8:F204)))</f>
        <v>17059840</v>
      </c>
      <c r="G205" s="11">
        <v>124</v>
      </c>
      <c r="H205" s="40" t="s">
        <v>4</v>
      </c>
      <c r="I205" s="39">
        <f t="shared" si="61"/>
        <v>833</v>
      </c>
      <c r="J205" s="39">
        <f t="shared" si="63"/>
        <v>49980</v>
      </c>
      <c r="K205" s="40">
        <f t="shared" si="64"/>
        <v>103292</v>
      </c>
      <c r="L205" s="39">
        <v>0</v>
      </c>
      <c r="M205" s="40">
        <f t="shared" si="72"/>
        <v>0</v>
      </c>
      <c r="N205" s="40">
        <f t="shared" si="65"/>
        <v>0</v>
      </c>
      <c r="O205" s="41">
        <v>0.12</v>
      </c>
      <c r="P205" s="40">
        <f t="shared" si="66"/>
        <v>0</v>
      </c>
      <c r="Q205" s="40">
        <f t="shared" si="67"/>
        <v>0</v>
      </c>
      <c r="R205" s="11">
        <f t="shared" si="73"/>
        <v>2065840</v>
      </c>
      <c r="S205" s="17"/>
      <c r="T205" s="17"/>
      <c r="U205" s="17">
        <f t="shared" si="77"/>
        <v>6500832</v>
      </c>
      <c r="V205" s="17">
        <v>130</v>
      </c>
      <c r="W205" s="11">
        <f t="shared" si="68"/>
        <v>6</v>
      </c>
      <c r="X205" s="11">
        <f t="shared" si="74"/>
        <v>99960</v>
      </c>
      <c r="Y205" s="17">
        <f t="shared" si="75"/>
        <v>2165800</v>
      </c>
      <c r="Z205" s="17">
        <f t="shared" si="59"/>
        <v>8666632</v>
      </c>
      <c r="AA205" s="12">
        <f t="shared" si="69"/>
        <v>20</v>
      </c>
      <c r="AB205" s="13">
        <f t="shared" si="70"/>
        <v>10</v>
      </c>
    </row>
    <row r="206" spans="1:32" x14ac:dyDescent="0.3">
      <c r="A206" s="14">
        <f t="shared" si="71"/>
        <v>45854</v>
      </c>
      <c r="B206" s="15" t="str">
        <f t="shared" si="62"/>
        <v>quarta-feira</v>
      </c>
      <c r="C206" s="28">
        <f t="shared" si="60"/>
        <v>20</v>
      </c>
      <c r="D206" s="15"/>
      <c r="E206" s="16">
        <f t="shared" si="76"/>
        <v>16660</v>
      </c>
      <c r="F206" s="60">
        <f>IF(OR(B206="Saturday", B206="Sábado", B206="Sunday", B206="Domingo", E206=0), 0,
IF(MONTH(A206)&lt;&gt;MONTH(A205), E206, E206+SUMIF(A$8:A205, "&gt;="&amp;DATE(YEAR(A206), MONTH(A206), 1), F$8:F205)))</f>
        <v>34119680</v>
      </c>
      <c r="G206" s="11">
        <v>124</v>
      </c>
      <c r="H206" s="40" t="s">
        <v>4</v>
      </c>
      <c r="I206" s="39">
        <f t="shared" si="61"/>
        <v>833</v>
      </c>
      <c r="J206" s="39">
        <f t="shared" si="63"/>
        <v>49980</v>
      </c>
      <c r="K206" s="40">
        <f t="shared" si="64"/>
        <v>103292</v>
      </c>
      <c r="L206" s="39">
        <v>0</v>
      </c>
      <c r="M206" s="40">
        <f t="shared" si="72"/>
        <v>0</v>
      </c>
      <c r="N206" s="40">
        <f t="shared" si="65"/>
        <v>0</v>
      </c>
      <c r="O206" s="41">
        <v>0.12</v>
      </c>
      <c r="P206" s="40">
        <f t="shared" si="66"/>
        <v>0</v>
      </c>
      <c r="Q206" s="40">
        <f t="shared" si="67"/>
        <v>0</v>
      </c>
      <c r="R206" s="11">
        <f t="shared" si="73"/>
        <v>2065840</v>
      </c>
      <c r="S206" s="17"/>
      <c r="T206" s="17"/>
      <c r="U206" s="17">
        <f t="shared" si="77"/>
        <v>6600792</v>
      </c>
      <c r="V206" s="17">
        <v>130</v>
      </c>
      <c r="W206" s="11">
        <f t="shared" si="68"/>
        <v>6</v>
      </c>
      <c r="X206" s="11">
        <f t="shared" si="74"/>
        <v>99960</v>
      </c>
      <c r="Y206" s="17">
        <f t="shared" si="75"/>
        <v>2165800</v>
      </c>
      <c r="Z206" s="17">
        <f t="shared" si="59"/>
        <v>8766592</v>
      </c>
      <c r="AA206" s="12">
        <f t="shared" si="69"/>
        <v>20</v>
      </c>
      <c r="AB206" s="13">
        <f t="shared" si="70"/>
        <v>10</v>
      </c>
    </row>
    <row r="207" spans="1:32" x14ac:dyDescent="0.3">
      <c r="A207" s="14">
        <f t="shared" si="71"/>
        <v>45855</v>
      </c>
      <c r="B207" s="15" t="str">
        <f t="shared" si="62"/>
        <v>quinta-feira</v>
      </c>
      <c r="C207" s="28">
        <f t="shared" si="60"/>
        <v>20</v>
      </c>
      <c r="D207" s="15"/>
      <c r="E207" s="16">
        <f t="shared" si="76"/>
        <v>16660</v>
      </c>
      <c r="F207" s="60">
        <f>IF(OR(B207="Saturday", B207="Sábado", B207="Sunday", B207="Domingo", E207=0), 0,
IF(MONTH(A207)&lt;&gt;MONTH(A206), E207, E207+SUMIF(A$8:A206, "&gt;="&amp;DATE(YEAR(A207), MONTH(A207), 1), F$8:F206)))</f>
        <v>68239360</v>
      </c>
      <c r="G207" s="11">
        <v>124</v>
      </c>
      <c r="H207" s="40" t="s">
        <v>4</v>
      </c>
      <c r="I207" s="39">
        <f t="shared" si="61"/>
        <v>833</v>
      </c>
      <c r="J207" s="39">
        <f t="shared" si="63"/>
        <v>49980</v>
      </c>
      <c r="K207" s="40">
        <f t="shared" si="64"/>
        <v>103292</v>
      </c>
      <c r="L207" s="39">
        <v>0</v>
      </c>
      <c r="M207" s="40">
        <f t="shared" si="72"/>
        <v>0</v>
      </c>
      <c r="N207" s="40">
        <f t="shared" si="65"/>
        <v>0</v>
      </c>
      <c r="O207" s="41">
        <v>0.12</v>
      </c>
      <c r="P207" s="40">
        <f t="shared" si="66"/>
        <v>0</v>
      </c>
      <c r="Q207" s="40">
        <f t="shared" si="67"/>
        <v>0</v>
      </c>
      <c r="R207" s="11">
        <f t="shared" si="73"/>
        <v>2065840</v>
      </c>
      <c r="S207" s="17"/>
      <c r="T207" s="17"/>
      <c r="U207" s="17">
        <f t="shared" si="77"/>
        <v>6700752</v>
      </c>
      <c r="V207" s="17">
        <v>130</v>
      </c>
      <c r="W207" s="11">
        <f t="shared" si="68"/>
        <v>6</v>
      </c>
      <c r="X207" s="11">
        <f t="shared" si="74"/>
        <v>99960</v>
      </c>
      <c r="Y207" s="17">
        <f t="shared" si="75"/>
        <v>2165800</v>
      </c>
      <c r="Z207" s="17">
        <f t="shared" si="59"/>
        <v>8866552</v>
      </c>
      <c r="AA207" s="12">
        <f t="shared" si="69"/>
        <v>20</v>
      </c>
      <c r="AB207" s="13">
        <f t="shared" si="70"/>
        <v>10</v>
      </c>
    </row>
    <row r="208" spans="1:32" x14ac:dyDescent="0.3">
      <c r="A208" s="14">
        <f t="shared" si="71"/>
        <v>45856</v>
      </c>
      <c r="B208" s="15" t="str">
        <f t="shared" si="62"/>
        <v>sexta-feira</v>
      </c>
      <c r="C208" s="28">
        <f t="shared" si="60"/>
        <v>20</v>
      </c>
      <c r="D208" s="15"/>
      <c r="E208" s="16">
        <f t="shared" si="76"/>
        <v>16660</v>
      </c>
      <c r="F208" s="60">
        <f>IF(OR(B208="Saturday", B208="Sábado", B208="Sunday", B208="Domingo", E208=0), 0,
IF(MONTH(A208)&lt;&gt;MONTH(A207), E208, E208+SUMIF(A$8:A207, "&gt;="&amp;DATE(YEAR(A208), MONTH(A208), 1), F$8:F207)))</f>
        <v>136478720</v>
      </c>
      <c r="G208" s="11">
        <v>124</v>
      </c>
      <c r="H208" s="40" t="s">
        <v>4</v>
      </c>
      <c r="I208" s="39">
        <f t="shared" si="61"/>
        <v>833</v>
      </c>
      <c r="J208" s="39">
        <f t="shared" si="63"/>
        <v>49980</v>
      </c>
      <c r="K208" s="40">
        <f t="shared" si="64"/>
        <v>103292</v>
      </c>
      <c r="L208" s="39">
        <v>0</v>
      </c>
      <c r="M208" s="40">
        <f t="shared" si="72"/>
        <v>0</v>
      </c>
      <c r="N208" s="40">
        <f t="shared" si="65"/>
        <v>0</v>
      </c>
      <c r="O208" s="41">
        <v>0.12</v>
      </c>
      <c r="P208" s="40">
        <f t="shared" si="66"/>
        <v>0</v>
      </c>
      <c r="Q208" s="40">
        <f t="shared" si="67"/>
        <v>0</v>
      </c>
      <c r="R208" s="11">
        <f t="shared" si="73"/>
        <v>2065840</v>
      </c>
      <c r="S208" s="17"/>
      <c r="T208" s="17"/>
      <c r="U208" s="17">
        <f t="shared" si="77"/>
        <v>6800712</v>
      </c>
      <c r="V208" s="17">
        <v>130</v>
      </c>
      <c r="W208" s="11">
        <f t="shared" si="68"/>
        <v>6</v>
      </c>
      <c r="X208" s="11">
        <f t="shared" si="74"/>
        <v>99960</v>
      </c>
      <c r="Y208" s="17">
        <f t="shared" si="75"/>
        <v>2165800</v>
      </c>
      <c r="Z208" s="17">
        <f t="shared" si="59"/>
        <v>8966512</v>
      </c>
      <c r="AA208" s="12">
        <f t="shared" si="69"/>
        <v>20</v>
      </c>
      <c r="AB208" s="13">
        <f t="shared" si="70"/>
        <v>10</v>
      </c>
    </row>
    <row r="209" spans="1:28" x14ac:dyDescent="0.3">
      <c r="A209" s="14">
        <f t="shared" si="71"/>
        <v>45857</v>
      </c>
      <c r="B209" s="15" t="str">
        <f t="shared" si="62"/>
        <v>sábado</v>
      </c>
      <c r="C209" s="28">
        <f t="shared" si="60"/>
        <v>0</v>
      </c>
      <c r="D209" s="15"/>
      <c r="E209" s="16">
        <f t="shared" si="76"/>
        <v>0</v>
      </c>
      <c r="F209" s="60">
        <f>IF(OR(B209="Saturday", B209="Sábado", B209="Sunday", B209="Domingo", E209=0), 0,
IF(MONTH(A209)&lt;&gt;MONTH(A208), E209, E209+SUMIF(A$8:A208, "&gt;="&amp;DATE(YEAR(A209), MONTH(A209), 1), F$8:F208)))</f>
        <v>0</v>
      </c>
      <c r="G209" s="11">
        <v>124</v>
      </c>
      <c r="H209" s="40" t="s">
        <v>4</v>
      </c>
      <c r="I209" s="39">
        <f t="shared" si="61"/>
        <v>833</v>
      </c>
      <c r="J209" s="39">
        <f t="shared" si="63"/>
        <v>49980</v>
      </c>
      <c r="K209" s="40">
        <f t="shared" si="64"/>
        <v>103292</v>
      </c>
      <c r="L209" s="39">
        <v>0</v>
      </c>
      <c r="M209" s="40">
        <f t="shared" si="72"/>
        <v>0</v>
      </c>
      <c r="N209" s="40">
        <f t="shared" si="65"/>
        <v>0</v>
      </c>
      <c r="O209" s="41">
        <v>0.12</v>
      </c>
      <c r="P209" s="40">
        <f t="shared" si="66"/>
        <v>0</v>
      </c>
      <c r="Q209" s="40">
        <f t="shared" si="67"/>
        <v>0</v>
      </c>
      <c r="R209" s="11">
        <f t="shared" si="73"/>
        <v>0</v>
      </c>
      <c r="S209" s="17"/>
      <c r="T209" s="17"/>
      <c r="U209" s="17">
        <f t="shared" si="77"/>
        <v>0</v>
      </c>
      <c r="V209" s="17">
        <v>130</v>
      </c>
      <c r="W209" s="11">
        <f t="shared" si="68"/>
        <v>6</v>
      </c>
      <c r="X209" s="11">
        <f t="shared" si="74"/>
        <v>0</v>
      </c>
      <c r="Y209" s="17">
        <f t="shared" si="75"/>
        <v>0</v>
      </c>
      <c r="Z209" s="17">
        <f t="shared" si="59"/>
        <v>8966512</v>
      </c>
      <c r="AA209" s="12">
        <f t="shared" si="69"/>
        <v>0</v>
      </c>
      <c r="AB209" s="13">
        <f t="shared" si="70"/>
        <v>50</v>
      </c>
    </row>
    <row r="210" spans="1:28" x14ac:dyDescent="0.3">
      <c r="A210" s="14">
        <f t="shared" si="71"/>
        <v>45858</v>
      </c>
      <c r="B210" s="15" t="str">
        <f t="shared" si="62"/>
        <v>domingo</v>
      </c>
      <c r="C210" s="28">
        <f t="shared" si="60"/>
        <v>0</v>
      </c>
      <c r="D210" s="15"/>
      <c r="E210" s="16">
        <f t="shared" si="76"/>
        <v>0</v>
      </c>
      <c r="F210" s="60">
        <f>IF(OR(B210="Saturday", B210="Sábado", B210="Sunday", B210="Domingo", E210=0), 0,
IF(MONTH(A210)&lt;&gt;MONTH(A209), E210, E210+SUMIF(A$8:A209, "&gt;="&amp;DATE(YEAR(A210), MONTH(A210), 1), F$8:F209)))</f>
        <v>0</v>
      </c>
      <c r="G210" s="11">
        <v>124</v>
      </c>
      <c r="H210" s="40" t="s">
        <v>4</v>
      </c>
      <c r="I210" s="39">
        <f t="shared" si="61"/>
        <v>833</v>
      </c>
      <c r="J210" s="39">
        <f t="shared" si="63"/>
        <v>49980</v>
      </c>
      <c r="K210" s="40">
        <f t="shared" si="64"/>
        <v>103292</v>
      </c>
      <c r="L210" s="39">
        <v>0</v>
      </c>
      <c r="M210" s="40">
        <f t="shared" si="72"/>
        <v>0</v>
      </c>
      <c r="N210" s="40">
        <f t="shared" si="65"/>
        <v>0</v>
      </c>
      <c r="O210" s="41">
        <v>0.12</v>
      </c>
      <c r="P210" s="40">
        <f t="shared" si="66"/>
        <v>0</v>
      </c>
      <c r="Q210" s="40">
        <f t="shared" si="67"/>
        <v>0</v>
      </c>
      <c r="R210" s="11">
        <f t="shared" si="73"/>
        <v>0</v>
      </c>
      <c r="S210" s="17"/>
      <c r="T210" s="17"/>
      <c r="U210" s="17">
        <f t="shared" si="77"/>
        <v>0</v>
      </c>
      <c r="V210" s="17">
        <v>130</v>
      </c>
      <c r="W210" s="11">
        <f t="shared" si="68"/>
        <v>6</v>
      </c>
      <c r="X210" s="11">
        <f t="shared" si="74"/>
        <v>0</v>
      </c>
      <c r="Y210" s="17">
        <f t="shared" si="75"/>
        <v>0</v>
      </c>
      <c r="Z210" s="17">
        <f t="shared" si="59"/>
        <v>8966512</v>
      </c>
      <c r="AA210" s="12">
        <f t="shared" si="69"/>
        <v>0</v>
      </c>
      <c r="AB210" s="13">
        <f t="shared" si="70"/>
        <v>50</v>
      </c>
    </row>
    <row r="211" spans="1:28" x14ac:dyDescent="0.3">
      <c r="A211" s="14">
        <f t="shared" si="71"/>
        <v>45859</v>
      </c>
      <c r="B211" s="15" t="str">
        <f t="shared" si="62"/>
        <v>segunda-feira</v>
      </c>
      <c r="C211" s="28">
        <f t="shared" si="60"/>
        <v>20</v>
      </c>
      <c r="D211" s="15"/>
      <c r="E211" s="16">
        <f t="shared" si="76"/>
        <v>16660</v>
      </c>
      <c r="F211" s="60">
        <f>IF(OR(B211="Saturday", B211="Sábado", B211="Sunday", B211="Domingo", E211=0), 0,
IF(MONTH(A211)&lt;&gt;MONTH(A210), E211, E211+SUMIF(A$8:A210, "&gt;="&amp;DATE(YEAR(A211), MONTH(A211), 1), F$8:F210)))</f>
        <v>272957440</v>
      </c>
      <c r="G211" s="11">
        <v>124</v>
      </c>
      <c r="H211" s="40" t="s">
        <v>4</v>
      </c>
      <c r="I211" s="39">
        <f t="shared" si="61"/>
        <v>833</v>
      </c>
      <c r="J211" s="39">
        <f t="shared" si="63"/>
        <v>49980</v>
      </c>
      <c r="K211" s="40">
        <f t="shared" si="64"/>
        <v>103292</v>
      </c>
      <c r="L211" s="39">
        <v>0</v>
      </c>
      <c r="M211" s="40">
        <f t="shared" si="72"/>
        <v>0</v>
      </c>
      <c r="N211" s="40">
        <f t="shared" si="65"/>
        <v>0</v>
      </c>
      <c r="O211" s="41">
        <v>0.12</v>
      </c>
      <c r="P211" s="40">
        <f t="shared" si="66"/>
        <v>0</v>
      </c>
      <c r="Q211" s="40">
        <f t="shared" si="67"/>
        <v>0</v>
      </c>
      <c r="R211" s="11">
        <f t="shared" si="73"/>
        <v>2065840</v>
      </c>
      <c r="S211" s="17"/>
      <c r="T211" s="17"/>
      <c r="U211" s="17">
        <f t="shared" si="77"/>
        <v>6900672</v>
      </c>
      <c r="V211" s="17">
        <v>130</v>
      </c>
      <c r="W211" s="11">
        <f t="shared" si="68"/>
        <v>6</v>
      </c>
      <c r="X211" s="11">
        <f t="shared" si="74"/>
        <v>99960</v>
      </c>
      <c r="Y211" s="17">
        <f t="shared" si="75"/>
        <v>2165800</v>
      </c>
      <c r="Z211" s="17">
        <f t="shared" si="59"/>
        <v>9066472</v>
      </c>
      <c r="AA211" s="12">
        <f t="shared" si="69"/>
        <v>20</v>
      </c>
      <c r="AB211" s="13">
        <f t="shared" si="70"/>
        <v>10</v>
      </c>
    </row>
    <row r="212" spans="1:28" x14ac:dyDescent="0.3">
      <c r="A212" s="14">
        <f t="shared" si="71"/>
        <v>45860</v>
      </c>
      <c r="B212" s="15" t="str">
        <f t="shared" si="62"/>
        <v>terça-feira</v>
      </c>
      <c r="C212" s="28">
        <f t="shared" si="60"/>
        <v>20</v>
      </c>
      <c r="D212" s="15"/>
      <c r="E212" s="16">
        <f t="shared" si="76"/>
        <v>16660</v>
      </c>
      <c r="F212" s="60">
        <f>IF(OR(B212="Saturday", B212="Sábado", B212="Sunday", B212="Domingo", E212=0), 0,
IF(MONTH(A212)&lt;&gt;MONTH(A211), E212, E212+SUMIF(A$8:A211, "&gt;="&amp;DATE(YEAR(A212), MONTH(A212), 1), F$8:F211)))</f>
        <v>545914880</v>
      </c>
      <c r="G212" s="11">
        <v>124</v>
      </c>
      <c r="H212" s="40" t="s">
        <v>4</v>
      </c>
      <c r="I212" s="39">
        <f t="shared" si="61"/>
        <v>833</v>
      </c>
      <c r="J212" s="39">
        <f t="shared" si="63"/>
        <v>49980</v>
      </c>
      <c r="K212" s="40">
        <f t="shared" si="64"/>
        <v>103292</v>
      </c>
      <c r="L212" s="39">
        <v>0</v>
      </c>
      <c r="M212" s="40">
        <f t="shared" si="72"/>
        <v>0</v>
      </c>
      <c r="N212" s="40">
        <f t="shared" si="65"/>
        <v>0</v>
      </c>
      <c r="O212" s="41">
        <v>0.12</v>
      </c>
      <c r="P212" s="40">
        <f t="shared" si="66"/>
        <v>0</v>
      </c>
      <c r="Q212" s="40">
        <f t="shared" si="67"/>
        <v>0</v>
      </c>
      <c r="R212" s="11">
        <f t="shared" si="73"/>
        <v>2065840</v>
      </c>
      <c r="S212" s="17"/>
      <c r="T212" s="17"/>
      <c r="U212" s="17">
        <f t="shared" si="77"/>
        <v>7000632</v>
      </c>
      <c r="V212" s="17">
        <v>130</v>
      </c>
      <c r="W212" s="11">
        <f t="shared" si="68"/>
        <v>6</v>
      </c>
      <c r="X212" s="11">
        <f t="shared" si="74"/>
        <v>99960</v>
      </c>
      <c r="Y212" s="17">
        <f t="shared" si="75"/>
        <v>2165800</v>
      </c>
      <c r="Z212" s="17">
        <f t="shared" si="59"/>
        <v>9166432</v>
      </c>
      <c r="AA212" s="12">
        <f t="shared" si="69"/>
        <v>20</v>
      </c>
      <c r="AB212" s="13">
        <f t="shared" si="70"/>
        <v>10</v>
      </c>
    </row>
    <row r="213" spans="1:28" x14ac:dyDescent="0.3">
      <c r="A213" s="14">
        <f t="shared" si="71"/>
        <v>45861</v>
      </c>
      <c r="B213" s="15" t="str">
        <f t="shared" si="62"/>
        <v>quarta-feira</v>
      </c>
      <c r="C213" s="28">
        <f t="shared" si="60"/>
        <v>20</v>
      </c>
      <c r="D213" s="15"/>
      <c r="E213" s="16">
        <f t="shared" si="76"/>
        <v>16660</v>
      </c>
      <c r="F213" s="60">
        <f>IF(OR(B213="Saturday", B213="Sábado", B213="Sunday", B213="Domingo", E213=0), 0,
IF(MONTH(A213)&lt;&gt;MONTH(A212), E213, E213+SUMIF(A$8:A212, "&gt;="&amp;DATE(YEAR(A213), MONTH(A213), 1), F$8:F212)))</f>
        <v>1091829760</v>
      </c>
      <c r="G213" s="11">
        <v>124</v>
      </c>
      <c r="H213" s="40" t="s">
        <v>4</v>
      </c>
      <c r="I213" s="39">
        <f t="shared" si="61"/>
        <v>833</v>
      </c>
      <c r="J213" s="39">
        <f t="shared" si="63"/>
        <v>49980</v>
      </c>
      <c r="K213" s="40">
        <f t="shared" si="64"/>
        <v>103292</v>
      </c>
      <c r="L213" s="39">
        <v>0</v>
      </c>
      <c r="M213" s="40">
        <f t="shared" si="72"/>
        <v>0</v>
      </c>
      <c r="N213" s="40">
        <f t="shared" si="65"/>
        <v>0</v>
      </c>
      <c r="O213" s="41">
        <v>0.12</v>
      </c>
      <c r="P213" s="40">
        <f t="shared" si="66"/>
        <v>0</v>
      </c>
      <c r="Q213" s="40">
        <f t="shared" si="67"/>
        <v>0</v>
      </c>
      <c r="R213" s="11">
        <f t="shared" si="73"/>
        <v>2065840</v>
      </c>
      <c r="S213" s="17"/>
      <c r="T213" s="17"/>
      <c r="U213" s="17">
        <f t="shared" si="77"/>
        <v>7100592</v>
      </c>
      <c r="V213" s="17">
        <v>130</v>
      </c>
      <c r="W213" s="11">
        <f t="shared" si="68"/>
        <v>6</v>
      </c>
      <c r="X213" s="11">
        <f t="shared" si="74"/>
        <v>99960</v>
      </c>
      <c r="Y213" s="17">
        <f t="shared" si="75"/>
        <v>2165800</v>
      </c>
      <c r="Z213" s="17">
        <f t="shared" si="59"/>
        <v>9266392</v>
      </c>
      <c r="AA213" s="12">
        <f t="shared" si="69"/>
        <v>20</v>
      </c>
      <c r="AB213" s="13">
        <f t="shared" si="70"/>
        <v>10</v>
      </c>
    </row>
    <row r="214" spans="1:28" x14ac:dyDescent="0.3">
      <c r="A214" s="14">
        <f t="shared" si="71"/>
        <v>45862</v>
      </c>
      <c r="B214" s="15" t="str">
        <f t="shared" si="62"/>
        <v>quinta-feira</v>
      </c>
      <c r="C214" s="28">
        <f t="shared" si="60"/>
        <v>20</v>
      </c>
      <c r="D214" s="15"/>
      <c r="E214" s="16">
        <f t="shared" si="76"/>
        <v>16660</v>
      </c>
      <c r="F214" s="60">
        <f>IF(OR(B214="Saturday", B214="Sábado", B214="Sunday", B214="Domingo", E214=0), 0,
IF(MONTH(A214)&lt;&gt;MONTH(A213), E214, E214+SUMIF(A$8:A213, "&gt;="&amp;DATE(YEAR(A214), MONTH(A214), 1), F$8:F213)))</f>
        <v>2183659520</v>
      </c>
      <c r="G214" s="11">
        <v>124</v>
      </c>
      <c r="H214" s="40" t="s">
        <v>4</v>
      </c>
      <c r="I214" s="39">
        <f t="shared" si="61"/>
        <v>833</v>
      </c>
      <c r="J214" s="39">
        <f t="shared" si="63"/>
        <v>49980</v>
      </c>
      <c r="K214" s="40">
        <f t="shared" si="64"/>
        <v>103292</v>
      </c>
      <c r="L214" s="39">
        <v>0</v>
      </c>
      <c r="M214" s="40">
        <f t="shared" si="72"/>
        <v>0</v>
      </c>
      <c r="N214" s="40">
        <f t="shared" si="65"/>
        <v>0</v>
      </c>
      <c r="O214" s="41">
        <v>0.12</v>
      </c>
      <c r="P214" s="40">
        <f t="shared" si="66"/>
        <v>0</v>
      </c>
      <c r="Q214" s="40">
        <f t="shared" si="67"/>
        <v>0</v>
      </c>
      <c r="R214" s="11">
        <f t="shared" si="73"/>
        <v>2065840</v>
      </c>
      <c r="S214" s="17"/>
      <c r="T214" s="17"/>
      <c r="U214" s="17">
        <f t="shared" si="77"/>
        <v>7200552</v>
      </c>
      <c r="V214" s="17">
        <v>130</v>
      </c>
      <c r="W214" s="11">
        <f t="shared" si="68"/>
        <v>6</v>
      </c>
      <c r="X214" s="11">
        <f t="shared" si="74"/>
        <v>99960</v>
      </c>
      <c r="Y214" s="17">
        <f t="shared" si="75"/>
        <v>2165800</v>
      </c>
      <c r="Z214" s="17">
        <f t="shared" si="59"/>
        <v>9366352</v>
      </c>
      <c r="AA214" s="12">
        <f t="shared" si="69"/>
        <v>20</v>
      </c>
      <c r="AB214" s="13">
        <f t="shared" si="70"/>
        <v>10</v>
      </c>
    </row>
    <row r="215" spans="1:28" x14ac:dyDescent="0.3">
      <c r="A215" s="14">
        <f t="shared" si="71"/>
        <v>45863</v>
      </c>
      <c r="B215" s="15" t="str">
        <f t="shared" si="62"/>
        <v>sexta-feira</v>
      </c>
      <c r="C215" s="28">
        <f t="shared" si="60"/>
        <v>20</v>
      </c>
      <c r="D215" s="15"/>
      <c r="E215" s="16">
        <f t="shared" si="76"/>
        <v>16660</v>
      </c>
      <c r="F215" s="60">
        <f>IF(OR(B215="Saturday", B215="Sábado", B215="Sunday", B215="Domingo", E215=0), 0,
IF(MONTH(A215)&lt;&gt;MONTH(A214), E215, E215+SUMIF(A$8:A214, "&gt;="&amp;DATE(YEAR(A215), MONTH(A215), 1), F$8:F214)))</f>
        <v>4367319040</v>
      </c>
      <c r="G215" s="11">
        <v>124</v>
      </c>
      <c r="H215" s="40" t="s">
        <v>4</v>
      </c>
      <c r="I215" s="39">
        <f t="shared" si="61"/>
        <v>833</v>
      </c>
      <c r="J215" s="39">
        <f t="shared" si="63"/>
        <v>49980</v>
      </c>
      <c r="K215" s="40">
        <f t="shared" si="64"/>
        <v>103292</v>
      </c>
      <c r="L215" s="39">
        <v>0</v>
      </c>
      <c r="M215" s="40">
        <f t="shared" si="72"/>
        <v>0</v>
      </c>
      <c r="N215" s="40">
        <f t="shared" si="65"/>
        <v>0</v>
      </c>
      <c r="O215" s="41">
        <v>0.12</v>
      </c>
      <c r="P215" s="40">
        <f t="shared" si="66"/>
        <v>0</v>
      </c>
      <c r="Q215" s="40">
        <f t="shared" si="67"/>
        <v>0</v>
      </c>
      <c r="R215" s="11">
        <f t="shared" si="73"/>
        <v>2065840</v>
      </c>
      <c r="S215" s="17"/>
      <c r="T215" s="17"/>
      <c r="U215" s="17">
        <f t="shared" si="77"/>
        <v>7300512</v>
      </c>
      <c r="V215" s="17">
        <v>130</v>
      </c>
      <c r="W215" s="11">
        <f t="shared" si="68"/>
        <v>6</v>
      </c>
      <c r="X215" s="11">
        <f t="shared" si="74"/>
        <v>99960</v>
      </c>
      <c r="Y215" s="17">
        <f t="shared" si="75"/>
        <v>2165800</v>
      </c>
      <c r="Z215" s="17">
        <f t="shared" si="59"/>
        <v>9466312</v>
      </c>
      <c r="AA215" s="12">
        <f t="shared" si="69"/>
        <v>20</v>
      </c>
      <c r="AB215" s="13">
        <f t="shared" si="70"/>
        <v>10</v>
      </c>
    </row>
    <row r="216" spans="1:28" x14ac:dyDescent="0.3">
      <c r="A216" s="14">
        <f t="shared" si="71"/>
        <v>45864</v>
      </c>
      <c r="B216" s="15" t="str">
        <f t="shared" si="62"/>
        <v>sábado</v>
      </c>
      <c r="C216" s="28">
        <f t="shared" si="60"/>
        <v>0</v>
      </c>
      <c r="D216" s="15"/>
      <c r="E216" s="16">
        <f t="shared" si="76"/>
        <v>0</v>
      </c>
      <c r="F216" s="60">
        <f>IF(OR(B216="Saturday", B216="Sábado", B216="Sunday", B216="Domingo", E216=0), 0,
IF(MONTH(A216)&lt;&gt;MONTH(A215), E216, E216+SUMIF(A$8:A215, "&gt;="&amp;DATE(YEAR(A216), MONTH(A216), 1), F$8:F215)))</f>
        <v>0</v>
      </c>
      <c r="G216" s="11">
        <v>124</v>
      </c>
      <c r="H216" s="40" t="s">
        <v>4</v>
      </c>
      <c r="I216" s="39">
        <f t="shared" si="61"/>
        <v>833</v>
      </c>
      <c r="J216" s="39">
        <f t="shared" si="63"/>
        <v>49980</v>
      </c>
      <c r="K216" s="40">
        <f t="shared" si="64"/>
        <v>103292</v>
      </c>
      <c r="L216" s="39">
        <v>0</v>
      </c>
      <c r="M216" s="40">
        <f t="shared" si="72"/>
        <v>0</v>
      </c>
      <c r="N216" s="40">
        <f t="shared" si="65"/>
        <v>0</v>
      </c>
      <c r="O216" s="41">
        <v>0.12</v>
      </c>
      <c r="P216" s="40">
        <f t="shared" si="66"/>
        <v>0</v>
      </c>
      <c r="Q216" s="40">
        <f t="shared" si="67"/>
        <v>0</v>
      </c>
      <c r="R216" s="11">
        <f t="shared" si="73"/>
        <v>0</v>
      </c>
      <c r="S216" s="17"/>
      <c r="T216" s="17"/>
      <c r="U216" s="17">
        <f t="shared" si="77"/>
        <v>0</v>
      </c>
      <c r="V216" s="17">
        <v>130</v>
      </c>
      <c r="W216" s="11">
        <f t="shared" si="68"/>
        <v>6</v>
      </c>
      <c r="X216" s="11">
        <f t="shared" si="74"/>
        <v>0</v>
      </c>
      <c r="Y216" s="17">
        <f t="shared" si="75"/>
        <v>0</v>
      </c>
      <c r="Z216" s="17">
        <f t="shared" si="59"/>
        <v>9466312</v>
      </c>
      <c r="AA216" s="12">
        <f t="shared" si="69"/>
        <v>0</v>
      </c>
      <c r="AB216" s="13">
        <f t="shared" si="70"/>
        <v>50</v>
      </c>
    </row>
    <row r="217" spans="1:28" x14ac:dyDescent="0.3">
      <c r="A217" s="14">
        <f t="shared" si="71"/>
        <v>45865</v>
      </c>
      <c r="B217" s="15" t="str">
        <f t="shared" si="62"/>
        <v>domingo</v>
      </c>
      <c r="C217" s="28">
        <f t="shared" si="60"/>
        <v>0</v>
      </c>
      <c r="D217" s="15"/>
      <c r="E217" s="16">
        <f t="shared" si="76"/>
        <v>0</v>
      </c>
      <c r="F217" s="60">
        <f>IF(OR(B217="Saturday", B217="Sábado", B217="Sunday", B217="Domingo", E217=0), 0,
IF(MONTH(A217)&lt;&gt;MONTH(A216), E217, E217+SUMIF(A$8:A216, "&gt;="&amp;DATE(YEAR(A217), MONTH(A217), 1), F$8:F216)))</f>
        <v>0</v>
      </c>
      <c r="G217" s="11">
        <v>124</v>
      </c>
      <c r="H217" s="40" t="s">
        <v>4</v>
      </c>
      <c r="I217" s="39">
        <f t="shared" si="61"/>
        <v>833</v>
      </c>
      <c r="J217" s="39">
        <f t="shared" si="63"/>
        <v>49980</v>
      </c>
      <c r="K217" s="40">
        <f t="shared" si="64"/>
        <v>103292</v>
      </c>
      <c r="L217" s="39">
        <v>0</v>
      </c>
      <c r="M217" s="40">
        <f t="shared" si="72"/>
        <v>0</v>
      </c>
      <c r="N217" s="40">
        <f t="shared" si="65"/>
        <v>0</v>
      </c>
      <c r="O217" s="41">
        <v>0.12</v>
      </c>
      <c r="P217" s="40">
        <f t="shared" si="66"/>
        <v>0</v>
      </c>
      <c r="Q217" s="40">
        <f t="shared" si="67"/>
        <v>0</v>
      </c>
      <c r="R217" s="11">
        <f t="shared" si="73"/>
        <v>0</v>
      </c>
      <c r="S217" s="17"/>
      <c r="T217" s="17"/>
      <c r="U217" s="17">
        <f t="shared" si="77"/>
        <v>0</v>
      </c>
      <c r="V217" s="17">
        <v>130</v>
      </c>
      <c r="W217" s="11">
        <f t="shared" si="68"/>
        <v>6</v>
      </c>
      <c r="X217" s="11">
        <f t="shared" si="74"/>
        <v>0</v>
      </c>
      <c r="Y217" s="17">
        <f t="shared" si="75"/>
        <v>0</v>
      </c>
      <c r="Z217" s="17">
        <f t="shared" si="59"/>
        <v>9466312</v>
      </c>
      <c r="AA217" s="12">
        <f t="shared" si="69"/>
        <v>0</v>
      </c>
      <c r="AB217" s="13">
        <f t="shared" si="70"/>
        <v>50</v>
      </c>
    </row>
    <row r="218" spans="1:28" x14ac:dyDescent="0.3">
      <c r="A218" s="14">
        <f t="shared" si="71"/>
        <v>45866</v>
      </c>
      <c r="B218" s="15" t="str">
        <f t="shared" si="62"/>
        <v>segunda-feira</v>
      </c>
      <c r="C218" s="28">
        <f t="shared" si="60"/>
        <v>20</v>
      </c>
      <c r="D218" s="15"/>
      <c r="E218" s="16">
        <f t="shared" si="76"/>
        <v>16660</v>
      </c>
      <c r="F218" s="60">
        <f>IF(OR(B218="Saturday", B218="Sábado", B218="Sunday", B218="Domingo", E218=0), 0,
IF(MONTH(A218)&lt;&gt;MONTH(A217), E218, E218+SUMIF(A$8:A217, "&gt;="&amp;DATE(YEAR(A218), MONTH(A218), 1), F$8:F217)))</f>
        <v>8734638080</v>
      </c>
      <c r="G218" s="11">
        <v>124</v>
      </c>
      <c r="H218" s="40" t="s">
        <v>4</v>
      </c>
      <c r="I218" s="39">
        <f t="shared" si="61"/>
        <v>833</v>
      </c>
      <c r="J218" s="39">
        <f t="shared" si="63"/>
        <v>49980</v>
      </c>
      <c r="K218" s="40">
        <f t="shared" si="64"/>
        <v>103292</v>
      </c>
      <c r="L218" s="39">
        <v>0</v>
      </c>
      <c r="M218" s="40">
        <f t="shared" si="72"/>
        <v>0</v>
      </c>
      <c r="N218" s="40">
        <f t="shared" si="65"/>
        <v>0</v>
      </c>
      <c r="O218" s="41">
        <v>0.12</v>
      </c>
      <c r="P218" s="40">
        <f t="shared" si="66"/>
        <v>0</v>
      </c>
      <c r="Q218" s="40">
        <f t="shared" si="67"/>
        <v>0</v>
      </c>
      <c r="R218" s="11">
        <f t="shared" si="73"/>
        <v>2065840</v>
      </c>
      <c r="S218" s="17"/>
      <c r="T218" s="17"/>
      <c r="U218" s="17">
        <f t="shared" si="77"/>
        <v>7400472</v>
      </c>
      <c r="V218" s="17">
        <v>130</v>
      </c>
      <c r="W218" s="11">
        <f t="shared" si="68"/>
        <v>6</v>
      </c>
      <c r="X218" s="11">
        <f t="shared" si="74"/>
        <v>99960</v>
      </c>
      <c r="Y218" s="17">
        <f t="shared" si="75"/>
        <v>2165800</v>
      </c>
      <c r="Z218" s="17">
        <f t="shared" si="59"/>
        <v>9566272</v>
      </c>
      <c r="AA218" s="12">
        <f t="shared" si="69"/>
        <v>20</v>
      </c>
      <c r="AB218" s="13">
        <f t="shared" si="70"/>
        <v>10</v>
      </c>
    </row>
    <row r="219" spans="1:28" x14ac:dyDescent="0.3">
      <c r="A219" s="14">
        <f t="shared" si="71"/>
        <v>45867</v>
      </c>
      <c r="B219" s="15" t="str">
        <f t="shared" si="62"/>
        <v>terça-feira</v>
      </c>
      <c r="C219" s="28">
        <f t="shared" si="60"/>
        <v>20</v>
      </c>
      <c r="D219" s="15"/>
      <c r="E219" s="16">
        <f t="shared" si="76"/>
        <v>16660</v>
      </c>
      <c r="F219" s="60">
        <f>IF(OR(B219="Saturday", B219="Sábado", B219="Sunday", B219="Domingo", E219=0), 0,
IF(MONTH(A219)&lt;&gt;MONTH(A218), E219, E219+SUMIF(A$8:A218, "&gt;="&amp;DATE(YEAR(A219), MONTH(A219), 1), F$8:F218)))</f>
        <v>17469276160</v>
      </c>
      <c r="G219" s="11">
        <v>124</v>
      </c>
      <c r="H219" s="40" t="s">
        <v>4</v>
      </c>
      <c r="I219" s="39">
        <f t="shared" si="61"/>
        <v>833</v>
      </c>
      <c r="J219" s="39">
        <f t="shared" si="63"/>
        <v>49980</v>
      </c>
      <c r="K219" s="40">
        <f t="shared" si="64"/>
        <v>103292</v>
      </c>
      <c r="L219" s="39">
        <v>0</v>
      </c>
      <c r="M219" s="40">
        <f t="shared" si="72"/>
        <v>0</v>
      </c>
      <c r="N219" s="40">
        <f t="shared" si="65"/>
        <v>0</v>
      </c>
      <c r="O219" s="41">
        <v>0.12</v>
      </c>
      <c r="P219" s="40">
        <f t="shared" si="66"/>
        <v>0</v>
      </c>
      <c r="Q219" s="40">
        <f t="shared" si="67"/>
        <v>0</v>
      </c>
      <c r="R219" s="11">
        <f t="shared" si="73"/>
        <v>2065840</v>
      </c>
      <c r="S219" s="17"/>
      <c r="T219" s="17"/>
      <c r="U219" s="17">
        <f t="shared" si="77"/>
        <v>7500432</v>
      </c>
      <c r="V219" s="17">
        <v>130</v>
      </c>
      <c r="W219" s="11">
        <f t="shared" si="68"/>
        <v>6</v>
      </c>
      <c r="X219" s="11">
        <f t="shared" si="74"/>
        <v>99960</v>
      </c>
      <c r="Y219" s="17">
        <f t="shared" si="75"/>
        <v>2165800</v>
      </c>
      <c r="Z219" s="17">
        <f t="shared" si="59"/>
        <v>9666232</v>
      </c>
      <c r="AA219" s="12">
        <f t="shared" si="69"/>
        <v>20</v>
      </c>
      <c r="AB219" s="13">
        <f t="shared" si="70"/>
        <v>10</v>
      </c>
    </row>
    <row r="220" spans="1:28" x14ac:dyDescent="0.3">
      <c r="A220" s="14">
        <f t="shared" si="71"/>
        <v>45868</v>
      </c>
      <c r="B220" s="15" t="str">
        <f t="shared" si="62"/>
        <v>quarta-feira</v>
      </c>
      <c r="C220" s="28">
        <f t="shared" si="60"/>
        <v>20</v>
      </c>
      <c r="D220" s="15"/>
      <c r="E220" s="16">
        <f t="shared" si="76"/>
        <v>16660</v>
      </c>
      <c r="F220" s="60">
        <f>IF(OR(B220="Saturday", B220="Sábado", B220="Sunday", B220="Domingo", E220=0), 0,
IF(MONTH(A220)&lt;&gt;MONTH(A219), E220, E220+SUMIF(A$8:A219, "&gt;="&amp;DATE(YEAR(A220), MONTH(A220), 1), F$8:F219)))</f>
        <v>34938552320</v>
      </c>
      <c r="G220" s="11">
        <v>124</v>
      </c>
      <c r="H220" s="40" t="s">
        <v>4</v>
      </c>
      <c r="I220" s="39">
        <f t="shared" si="61"/>
        <v>833</v>
      </c>
      <c r="J220" s="39">
        <f t="shared" si="63"/>
        <v>49980</v>
      </c>
      <c r="K220" s="40">
        <f t="shared" si="64"/>
        <v>103292</v>
      </c>
      <c r="L220" s="39">
        <v>0</v>
      </c>
      <c r="M220" s="40">
        <f t="shared" si="72"/>
        <v>0</v>
      </c>
      <c r="N220" s="40">
        <f t="shared" si="65"/>
        <v>0</v>
      </c>
      <c r="O220" s="41">
        <v>0.12</v>
      </c>
      <c r="P220" s="40">
        <f t="shared" si="66"/>
        <v>0</v>
      </c>
      <c r="Q220" s="40">
        <f t="shared" si="67"/>
        <v>0</v>
      </c>
      <c r="R220" s="11">
        <f t="shared" si="73"/>
        <v>2065840</v>
      </c>
      <c r="S220" s="17"/>
      <c r="T220" s="17"/>
      <c r="U220" s="17">
        <f t="shared" si="77"/>
        <v>7600392</v>
      </c>
      <c r="V220" s="17">
        <v>130</v>
      </c>
      <c r="W220" s="11">
        <f t="shared" si="68"/>
        <v>6</v>
      </c>
      <c r="X220" s="11">
        <f t="shared" si="74"/>
        <v>99960</v>
      </c>
      <c r="Y220" s="17">
        <f t="shared" si="75"/>
        <v>2165800</v>
      </c>
      <c r="Z220" s="17">
        <f t="shared" si="59"/>
        <v>9766192</v>
      </c>
      <c r="AA220" s="12">
        <f t="shared" si="69"/>
        <v>20</v>
      </c>
      <c r="AB220" s="13">
        <f t="shared" si="70"/>
        <v>10</v>
      </c>
    </row>
    <row r="221" spans="1:28" x14ac:dyDescent="0.3">
      <c r="A221" s="14">
        <f t="shared" si="71"/>
        <v>45869</v>
      </c>
      <c r="B221" s="15" t="str">
        <f t="shared" si="62"/>
        <v>quinta-feira</v>
      </c>
      <c r="C221" s="28">
        <f t="shared" si="60"/>
        <v>20</v>
      </c>
      <c r="D221" s="15"/>
      <c r="E221" s="16">
        <f t="shared" si="76"/>
        <v>16660</v>
      </c>
      <c r="F221" s="60">
        <f>IF(OR(B221="Saturday", B221="Sábado", B221="Sunday", B221="Domingo", E221=0), 0,
IF(MONTH(A221)&lt;&gt;MONTH(A220), E221, E221+SUMIF(A$8:A220, "&gt;="&amp;DATE(YEAR(A221), MONTH(A221), 1), F$8:F220)))</f>
        <v>69877104640</v>
      </c>
      <c r="G221" s="11">
        <v>124</v>
      </c>
      <c r="H221" s="40" t="s">
        <v>4</v>
      </c>
      <c r="I221" s="39">
        <f t="shared" si="61"/>
        <v>833</v>
      </c>
      <c r="J221" s="39">
        <f t="shared" si="63"/>
        <v>49980</v>
      </c>
      <c r="K221" s="40">
        <f t="shared" si="64"/>
        <v>103292</v>
      </c>
      <c r="L221" s="39">
        <v>0</v>
      </c>
      <c r="M221" s="40">
        <f t="shared" si="72"/>
        <v>0</v>
      </c>
      <c r="N221" s="40">
        <f t="shared" si="65"/>
        <v>0</v>
      </c>
      <c r="O221" s="41">
        <v>0.12</v>
      </c>
      <c r="P221" s="40">
        <f t="shared" si="66"/>
        <v>0</v>
      </c>
      <c r="Q221" s="40">
        <f t="shared" si="67"/>
        <v>0</v>
      </c>
      <c r="R221" s="11">
        <f t="shared" si="73"/>
        <v>2065840</v>
      </c>
      <c r="S221" s="17"/>
      <c r="T221" s="17"/>
      <c r="U221" s="17">
        <f t="shared" si="77"/>
        <v>7700352</v>
      </c>
      <c r="V221" s="17">
        <v>130</v>
      </c>
      <c r="W221" s="11">
        <f t="shared" si="68"/>
        <v>6</v>
      </c>
      <c r="X221" s="11">
        <f t="shared" si="74"/>
        <v>99960</v>
      </c>
      <c r="Y221" s="17">
        <f t="shared" si="75"/>
        <v>2165800</v>
      </c>
      <c r="Z221" s="17">
        <f t="shared" si="59"/>
        <v>9866152</v>
      </c>
      <c r="AA221" s="12">
        <f t="shared" si="69"/>
        <v>20</v>
      </c>
      <c r="AB221" s="13">
        <f t="shared" si="70"/>
        <v>10</v>
      </c>
    </row>
    <row r="222" spans="1:28" x14ac:dyDescent="0.3">
      <c r="A222" s="27">
        <f t="shared" si="71"/>
        <v>45870</v>
      </c>
      <c r="B222" s="28" t="str">
        <f t="shared" si="62"/>
        <v>sexta-feira</v>
      </c>
      <c r="C222" s="28">
        <f t="shared" si="60"/>
        <v>20</v>
      </c>
      <c r="D222" s="28"/>
      <c r="E222" s="29">
        <f t="shared" si="76"/>
        <v>16660</v>
      </c>
      <c r="F222" s="60">
        <f>IF(OR(B222="Saturday", B222="Sábado", B222="Sunday", B222="Domingo", E222=0), 0,
IF(MONTH(A222)&lt;&gt;MONTH(A221), E222, E222+SUMIF(A$8:A221, "&gt;="&amp;DATE(YEAR(A222), MONTH(A222), 1), F$8:F221)))</f>
        <v>16660</v>
      </c>
      <c r="G222" s="31">
        <v>124</v>
      </c>
      <c r="H222" s="55" t="s">
        <v>4</v>
      </c>
      <c r="I222" s="56">
        <f t="shared" si="61"/>
        <v>833</v>
      </c>
      <c r="J222" s="56">
        <f t="shared" si="63"/>
        <v>49980</v>
      </c>
      <c r="K222" s="55">
        <f t="shared" si="64"/>
        <v>103292</v>
      </c>
      <c r="L222" s="56">
        <v>0</v>
      </c>
      <c r="M222" s="55">
        <f t="shared" si="72"/>
        <v>0</v>
      </c>
      <c r="N222" s="55">
        <f t="shared" si="65"/>
        <v>0</v>
      </c>
      <c r="O222" s="57">
        <v>0.12</v>
      </c>
      <c r="P222" s="55">
        <f t="shared" si="66"/>
        <v>0</v>
      </c>
      <c r="Q222" s="55">
        <f t="shared" si="67"/>
        <v>0</v>
      </c>
      <c r="R222" s="31">
        <f t="shared" si="73"/>
        <v>2065840</v>
      </c>
      <c r="S222" s="30"/>
      <c r="T222" s="30"/>
      <c r="U222" s="30">
        <f t="shared" si="77"/>
        <v>7800312</v>
      </c>
      <c r="V222" s="30">
        <v>130</v>
      </c>
      <c r="W222" s="31">
        <f t="shared" si="68"/>
        <v>6</v>
      </c>
      <c r="X222" s="31">
        <f t="shared" si="74"/>
        <v>99960</v>
      </c>
      <c r="Y222" s="30">
        <f t="shared" si="75"/>
        <v>2165800</v>
      </c>
      <c r="Z222" s="30">
        <f t="shared" si="59"/>
        <v>9966112</v>
      </c>
      <c r="AA222" s="12">
        <f t="shared" si="69"/>
        <v>20</v>
      </c>
      <c r="AB222" s="13">
        <f t="shared" si="70"/>
        <v>10</v>
      </c>
    </row>
    <row r="223" spans="1:28" x14ac:dyDescent="0.3">
      <c r="A223" s="27">
        <f t="shared" si="71"/>
        <v>45871</v>
      </c>
      <c r="B223" s="28" t="str">
        <f t="shared" si="62"/>
        <v>sábado</v>
      </c>
      <c r="C223" s="28">
        <f t="shared" si="60"/>
        <v>0</v>
      </c>
      <c r="D223" s="28"/>
      <c r="E223" s="29">
        <f t="shared" si="76"/>
        <v>0</v>
      </c>
      <c r="F223" s="60">
        <f>IF(OR(B223="Saturday", B223="Sábado", B223="Sunday", B223="Domingo", E223=0), 0,
IF(MONTH(A223)&lt;&gt;MONTH(A222), E223, E223+SUMIF(A$8:A222, "&gt;="&amp;DATE(YEAR(A223), MONTH(A223), 1), F$8:F222)))</f>
        <v>0</v>
      </c>
      <c r="G223" s="31">
        <v>124</v>
      </c>
      <c r="H223" s="55" t="s">
        <v>4</v>
      </c>
      <c r="I223" s="56">
        <f t="shared" si="61"/>
        <v>833</v>
      </c>
      <c r="J223" s="56">
        <f t="shared" si="63"/>
        <v>49980</v>
      </c>
      <c r="K223" s="55">
        <f t="shared" si="64"/>
        <v>103292</v>
      </c>
      <c r="L223" s="56">
        <v>0</v>
      </c>
      <c r="M223" s="55">
        <f t="shared" si="72"/>
        <v>0</v>
      </c>
      <c r="N223" s="55">
        <f t="shared" si="65"/>
        <v>0</v>
      </c>
      <c r="O223" s="57">
        <v>0.12</v>
      </c>
      <c r="P223" s="55">
        <f t="shared" si="66"/>
        <v>0</v>
      </c>
      <c r="Q223" s="55">
        <f t="shared" si="67"/>
        <v>0</v>
      </c>
      <c r="R223" s="31">
        <f t="shared" si="73"/>
        <v>0</v>
      </c>
      <c r="S223" s="30"/>
      <c r="T223" s="30"/>
      <c r="U223" s="30">
        <f t="shared" si="77"/>
        <v>0</v>
      </c>
      <c r="V223" s="30">
        <v>130</v>
      </c>
      <c r="W223" s="31">
        <f t="shared" si="68"/>
        <v>6</v>
      </c>
      <c r="X223" s="31">
        <f t="shared" si="74"/>
        <v>0</v>
      </c>
      <c r="Y223" s="30">
        <f t="shared" si="75"/>
        <v>0</v>
      </c>
      <c r="Z223" s="30">
        <f t="shared" si="59"/>
        <v>9966112</v>
      </c>
      <c r="AA223" s="12">
        <f t="shared" si="69"/>
        <v>0</v>
      </c>
      <c r="AB223" s="13">
        <f t="shared" si="70"/>
        <v>50</v>
      </c>
    </row>
    <row r="224" spans="1:28" x14ac:dyDescent="0.3">
      <c r="A224" s="27">
        <f t="shared" si="71"/>
        <v>45872</v>
      </c>
      <c r="B224" s="28" t="str">
        <f t="shared" si="62"/>
        <v>domingo</v>
      </c>
      <c r="C224" s="28">
        <f t="shared" si="60"/>
        <v>0</v>
      </c>
      <c r="D224" s="28"/>
      <c r="E224" s="29">
        <f t="shared" si="76"/>
        <v>0</v>
      </c>
      <c r="F224" s="60">
        <f>IF(OR(B224="Saturday", B224="Sábado", B224="Sunday", B224="Domingo", E224=0), 0,
IF(MONTH(A224)&lt;&gt;MONTH(A223), E224, E224+SUMIF(A$8:A223, "&gt;="&amp;DATE(YEAR(A224), MONTH(A224), 1), F$8:F223)))</f>
        <v>0</v>
      </c>
      <c r="G224" s="31">
        <v>124</v>
      </c>
      <c r="H224" s="55" t="s">
        <v>4</v>
      </c>
      <c r="I224" s="56">
        <f t="shared" si="61"/>
        <v>833</v>
      </c>
      <c r="J224" s="56">
        <f t="shared" si="63"/>
        <v>49980</v>
      </c>
      <c r="K224" s="55">
        <f t="shared" si="64"/>
        <v>103292</v>
      </c>
      <c r="L224" s="56">
        <v>0</v>
      </c>
      <c r="M224" s="55">
        <f t="shared" si="72"/>
        <v>0</v>
      </c>
      <c r="N224" s="55">
        <f t="shared" si="65"/>
        <v>0</v>
      </c>
      <c r="O224" s="57">
        <v>0.12</v>
      </c>
      <c r="P224" s="55">
        <f t="shared" si="66"/>
        <v>0</v>
      </c>
      <c r="Q224" s="55">
        <f t="shared" si="67"/>
        <v>0</v>
      </c>
      <c r="R224" s="31">
        <f t="shared" si="73"/>
        <v>0</v>
      </c>
      <c r="S224" s="30"/>
      <c r="T224" s="30"/>
      <c r="U224" s="30">
        <f t="shared" si="77"/>
        <v>0</v>
      </c>
      <c r="V224" s="30">
        <v>130</v>
      </c>
      <c r="W224" s="31">
        <f t="shared" si="68"/>
        <v>6</v>
      </c>
      <c r="X224" s="31">
        <f t="shared" si="74"/>
        <v>0</v>
      </c>
      <c r="Y224" s="30">
        <f t="shared" si="75"/>
        <v>0</v>
      </c>
      <c r="Z224" s="30">
        <f t="shared" si="59"/>
        <v>9966112</v>
      </c>
      <c r="AA224" s="12">
        <f t="shared" si="69"/>
        <v>0</v>
      </c>
      <c r="AB224" s="13">
        <f t="shared" si="70"/>
        <v>50</v>
      </c>
    </row>
    <row r="225" spans="1:29" x14ac:dyDescent="0.3">
      <c r="A225" s="27">
        <f t="shared" si="71"/>
        <v>45873</v>
      </c>
      <c r="B225" s="28" t="str">
        <f t="shared" si="62"/>
        <v>segunda-feira</v>
      </c>
      <c r="C225" s="28">
        <f t="shared" si="60"/>
        <v>20</v>
      </c>
      <c r="D225" s="28"/>
      <c r="E225" s="29">
        <f t="shared" si="76"/>
        <v>16660</v>
      </c>
      <c r="F225" s="60">
        <f>IF(OR(B225="Saturday", B225="Sábado", B225="Sunday", B225="Domingo", E225=0), 0,
IF(MONTH(A225)&lt;&gt;MONTH(A224), E225, E225+SUMIF(A$8:A224, "&gt;="&amp;DATE(YEAR(A225), MONTH(A225), 1), F$8:F224)))</f>
        <v>33320</v>
      </c>
      <c r="G225" s="31">
        <v>124</v>
      </c>
      <c r="H225" s="55" t="s">
        <v>4</v>
      </c>
      <c r="I225" s="56">
        <f t="shared" si="61"/>
        <v>833</v>
      </c>
      <c r="J225" s="56">
        <f t="shared" si="63"/>
        <v>49980</v>
      </c>
      <c r="K225" s="55">
        <f t="shared" si="64"/>
        <v>103292</v>
      </c>
      <c r="L225" s="56">
        <v>0</v>
      </c>
      <c r="M225" s="55">
        <f t="shared" si="72"/>
        <v>0</v>
      </c>
      <c r="N225" s="55">
        <f t="shared" si="65"/>
        <v>0</v>
      </c>
      <c r="O225" s="57">
        <v>0.12</v>
      </c>
      <c r="P225" s="55">
        <f t="shared" si="66"/>
        <v>0</v>
      </c>
      <c r="Q225" s="55">
        <f t="shared" si="67"/>
        <v>0</v>
      </c>
      <c r="R225" s="31">
        <f t="shared" si="73"/>
        <v>2065840</v>
      </c>
      <c r="S225" s="30"/>
      <c r="T225" s="30"/>
      <c r="U225" s="30">
        <f t="shared" si="77"/>
        <v>7900272</v>
      </c>
      <c r="V225" s="30">
        <v>130</v>
      </c>
      <c r="W225" s="31">
        <f t="shared" si="68"/>
        <v>6</v>
      </c>
      <c r="X225" s="31">
        <f t="shared" si="74"/>
        <v>99960</v>
      </c>
      <c r="Y225" s="30">
        <f t="shared" si="75"/>
        <v>2165800</v>
      </c>
      <c r="Z225" s="30">
        <f t="shared" si="59"/>
        <v>10066072</v>
      </c>
      <c r="AA225" s="12">
        <f t="shared" si="69"/>
        <v>20</v>
      </c>
      <c r="AB225" s="13">
        <f t="shared" si="70"/>
        <v>10</v>
      </c>
    </row>
    <row r="226" spans="1:29" x14ac:dyDescent="0.3">
      <c r="A226" s="27">
        <f t="shared" si="71"/>
        <v>45874</v>
      </c>
      <c r="B226" s="28" t="str">
        <f t="shared" si="62"/>
        <v>terça-feira</v>
      </c>
      <c r="C226" s="28">
        <f t="shared" si="60"/>
        <v>20</v>
      </c>
      <c r="D226" s="28"/>
      <c r="E226" s="29">
        <f t="shared" si="76"/>
        <v>16660</v>
      </c>
      <c r="F226" s="60">
        <f>IF(OR(B226="Saturday", B226="Sábado", B226="Sunday", B226="Domingo", E226=0), 0,
IF(MONTH(A226)&lt;&gt;MONTH(A225), E226, E226+SUMIF(A$8:A225, "&gt;="&amp;DATE(YEAR(A226), MONTH(A226), 1), F$8:F225)))</f>
        <v>66640</v>
      </c>
      <c r="G226" s="31">
        <v>124</v>
      </c>
      <c r="H226" s="55" t="s">
        <v>4</v>
      </c>
      <c r="I226" s="56">
        <f t="shared" si="61"/>
        <v>833</v>
      </c>
      <c r="J226" s="56">
        <f t="shared" si="63"/>
        <v>49980</v>
      </c>
      <c r="K226" s="55">
        <f t="shared" si="64"/>
        <v>103292</v>
      </c>
      <c r="L226" s="56">
        <v>0</v>
      </c>
      <c r="M226" s="55">
        <f t="shared" si="72"/>
        <v>0</v>
      </c>
      <c r="N226" s="55">
        <f t="shared" si="65"/>
        <v>0</v>
      </c>
      <c r="O226" s="57">
        <v>0.12</v>
      </c>
      <c r="P226" s="55">
        <f t="shared" si="66"/>
        <v>0</v>
      </c>
      <c r="Q226" s="55">
        <f t="shared" si="67"/>
        <v>0</v>
      </c>
      <c r="R226" s="31">
        <f t="shared" si="73"/>
        <v>2065840</v>
      </c>
      <c r="S226" s="30"/>
      <c r="T226" s="30"/>
      <c r="U226" s="30">
        <f t="shared" si="77"/>
        <v>8000232</v>
      </c>
      <c r="V226" s="30">
        <v>130</v>
      </c>
      <c r="W226" s="31">
        <f t="shared" si="68"/>
        <v>6</v>
      </c>
      <c r="X226" s="31">
        <f t="shared" si="74"/>
        <v>99960</v>
      </c>
      <c r="Y226" s="30">
        <f t="shared" si="75"/>
        <v>2165800</v>
      </c>
      <c r="Z226" s="30">
        <f t="shared" si="59"/>
        <v>10166032</v>
      </c>
      <c r="AA226" s="12">
        <f t="shared" si="69"/>
        <v>20</v>
      </c>
      <c r="AB226" s="13">
        <f t="shared" si="70"/>
        <v>10</v>
      </c>
    </row>
    <row r="227" spans="1:29" x14ac:dyDescent="0.3">
      <c r="A227" s="27">
        <f t="shared" si="71"/>
        <v>45875</v>
      </c>
      <c r="B227" s="28" t="str">
        <f t="shared" si="62"/>
        <v>quarta-feira</v>
      </c>
      <c r="C227" s="28">
        <f t="shared" si="60"/>
        <v>20</v>
      </c>
      <c r="D227" s="28"/>
      <c r="E227" s="29">
        <f t="shared" si="76"/>
        <v>16660</v>
      </c>
      <c r="F227" s="60">
        <f>IF(OR(B227="Saturday", B227="Sábado", B227="Sunday", B227="Domingo", E227=0), 0,
IF(MONTH(A227)&lt;&gt;MONTH(A226), E227, E227+SUMIF(A$8:A226, "&gt;="&amp;DATE(YEAR(A227), MONTH(A227), 1), F$8:F226)))</f>
        <v>133280</v>
      </c>
      <c r="G227" s="31">
        <v>124</v>
      </c>
      <c r="H227" s="55" t="s">
        <v>4</v>
      </c>
      <c r="I227" s="56">
        <f t="shared" si="61"/>
        <v>833</v>
      </c>
      <c r="J227" s="56">
        <f t="shared" si="63"/>
        <v>49980</v>
      </c>
      <c r="K227" s="55">
        <f t="shared" si="64"/>
        <v>103292</v>
      </c>
      <c r="L227" s="56">
        <v>0</v>
      </c>
      <c r="M227" s="55">
        <f t="shared" si="72"/>
        <v>0</v>
      </c>
      <c r="N227" s="55">
        <f t="shared" si="65"/>
        <v>0</v>
      </c>
      <c r="O227" s="57">
        <v>0.12</v>
      </c>
      <c r="P227" s="55">
        <f t="shared" si="66"/>
        <v>0</v>
      </c>
      <c r="Q227" s="55">
        <f t="shared" si="67"/>
        <v>0</v>
      </c>
      <c r="R227" s="31">
        <f t="shared" si="73"/>
        <v>2065840</v>
      </c>
      <c r="S227" s="30"/>
      <c r="T227" s="30"/>
      <c r="U227" s="30">
        <f t="shared" si="77"/>
        <v>8100192</v>
      </c>
      <c r="V227" s="30">
        <v>130</v>
      </c>
      <c r="W227" s="31">
        <f t="shared" si="68"/>
        <v>6</v>
      </c>
      <c r="X227" s="31">
        <f t="shared" si="74"/>
        <v>99960</v>
      </c>
      <c r="Y227" s="30">
        <f t="shared" si="75"/>
        <v>2165800</v>
      </c>
      <c r="Z227" s="30">
        <f t="shared" si="59"/>
        <v>10265992</v>
      </c>
      <c r="AA227" s="12">
        <f t="shared" si="69"/>
        <v>20</v>
      </c>
      <c r="AB227" s="13">
        <f t="shared" si="70"/>
        <v>10</v>
      </c>
    </row>
    <row r="228" spans="1:29" x14ac:dyDescent="0.3">
      <c r="A228" s="27">
        <f t="shared" si="71"/>
        <v>45876</v>
      </c>
      <c r="B228" s="28" t="str">
        <f t="shared" si="62"/>
        <v>quinta-feira</v>
      </c>
      <c r="C228" s="28">
        <f t="shared" si="60"/>
        <v>20</v>
      </c>
      <c r="D228" s="28"/>
      <c r="E228" s="29">
        <f t="shared" si="76"/>
        <v>16660</v>
      </c>
      <c r="F228" s="60">
        <f>IF(OR(B228="Saturday", B228="Sábado", B228="Sunday", B228="Domingo", E228=0), 0,
IF(MONTH(A228)&lt;&gt;MONTH(A227), E228, E228+SUMIF(A$8:A227, "&gt;="&amp;DATE(YEAR(A228), MONTH(A228), 1), F$8:F227)))</f>
        <v>266560</v>
      </c>
      <c r="G228" s="31">
        <v>124</v>
      </c>
      <c r="H228" s="55" t="s">
        <v>4</v>
      </c>
      <c r="I228" s="56">
        <f t="shared" si="61"/>
        <v>833</v>
      </c>
      <c r="J228" s="56">
        <f t="shared" si="63"/>
        <v>49980</v>
      </c>
      <c r="K228" s="55">
        <f t="shared" si="64"/>
        <v>103292</v>
      </c>
      <c r="L228" s="56">
        <v>0</v>
      </c>
      <c r="M228" s="55">
        <f t="shared" si="72"/>
        <v>0</v>
      </c>
      <c r="N228" s="55">
        <f t="shared" si="65"/>
        <v>0</v>
      </c>
      <c r="O228" s="57">
        <v>0.12</v>
      </c>
      <c r="P228" s="55">
        <f t="shared" si="66"/>
        <v>0</v>
      </c>
      <c r="Q228" s="55">
        <f t="shared" si="67"/>
        <v>0</v>
      </c>
      <c r="R228" s="31">
        <f t="shared" si="73"/>
        <v>2065840</v>
      </c>
      <c r="S228" s="30"/>
      <c r="T228" s="30"/>
      <c r="U228" s="30">
        <f t="shared" si="77"/>
        <v>8200152</v>
      </c>
      <c r="V228" s="30">
        <v>130</v>
      </c>
      <c r="W228" s="31">
        <f t="shared" si="68"/>
        <v>6</v>
      </c>
      <c r="X228" s="31">
        <f t="shared" si="74"/>
        <v>99960</v>
      </c>
      <c r="Y228" s="30">
        <f t="shared" si="75"/>
        <v>2165800</v>
      </c>
      <c r="Z228" s="30">
        <f t="shared" si="59"/>
        <v>10365952</v>
      </c>
      <c r="AA228" s="12">
        <f t="shared" si="69"/>
        <v>20</v>
      </c>
      <c r="AB228" s="13">
        <f t="shared" si="70"/>
        <v>10</v>
      </c>
    </row>
    <row r="229" spans="1:29" x14ac:dyDescent="0.3">
      <c r="A229" s="27">
        <f t="shared" si="71"/>
        <v>45877</v>
      </c>
      <c r="B229" s="28" t="str">
        <f t="shared" si="62"/>
        <v>sexta-feira</v>
      </c>
      <c r="C229" s="28">
        <f t="shared" si="60"/>
        <v>20</v>
      </c>
      <c r="D229" s="28"/>
      <c r="E229" s="29">
        <f t="shared" si="76"/>
        <v>16660</v>
      </c>
      <c r="F229" s="60">
        <f>IF(OR(B229="Saturday", B229="Sábado", B229="Sunday", B229="Domingo", E229=0), 0,
IF(MONTH(A229)&lt;&gt;MONTH(A228), E229, E229+SUMIF(A$8:A228, "&gt;="&amp;DATE(YEAR(A229), MONTH(A229), 1), F$8:F228)))</f>
        <v>533120</v>
      </c>
      <c r="G229" s="31">
        <v>124</v>
      </c>
      <c r="H229" s="55" t="s">
        <v>4</v>
      </c>
      <c r="I229" s="56">
        <f t="shared" si="61"/>
        <v>833</v>
      </c>
      <c r="J229" s="56">
        <f t="shared" si="63"/>
        <v>49980</v>
      </c>
      <c r="K229" s="55">
        <f t="shared" si="64"/>
        <v>103292</v>
      </c>
      <c r="L229" s="56">
        <v>0</v>
      </c>
      <c r="M229" s="55">
        <f t="shared" si="72"/>
        <v>0</v>
      </c>
      <c r="N229" s="55">
        <f t="shared" si="65"/>
        <v>0</v>
      </c>
      <c r="O229" s="57">
        <v>0.12</v>
      </c>
      <c r="P229" s="55">
        <f t="shared" si="66"/>
        <v>0</v>
      </c>
      <c r="Q229" s="55">
        <f t="shared" si="67"/>
        <v>0</v>
      </c>
      <c r="R229" s="31">
        <f t="shared" si="73"/>
        <v>2065840</v>
      </c>
      <c r="S229" s="30"/>
      <c r="T229" s="30"/>
      <c r="U229" s="30">
        <f t="shared" si="77"/>
        <v>8300112</v>
      </c>
      <c r="V229" s="30">
        <v>130</v>
      </c>
      <c r="W229" s="31">
        <f t="shared" si="68"/>
        <v>6</v>
      </c>
      <c r="X229" s="31">
        <f t="shared" si="74"/>
        <v>99960</v>
      </c>
      <c r="Y229" s="30">
        <f t="shared" si="75"/>
        <v>2165800</v>
      </c>
      <c r="Z229" s="30">
        <f t="shared" si="59"/>
        <v>10465912</v>
      </c>
      <c r="AA229" s="12">
        <f t="shared" si="69"/>
        <v>20</v>
      </c>
      <c r="AB229" s="13">
        <f t="shared" si="70"/>
        <v>10</v>
      </c>
    </row>
    <row r="230" spans="1:29" x14ac:dyDescent="0.3">
      <c r="A230" s="27">
        <f t="shared" si="71"/>
        <v>45878</v>
      </c>
      <c r="B230" s="28" t="str">
        <f t="shared" si="62"/>
        <v>sábado</v>
      </c>
      <c r="C230" s="28">
        <f t="shared" si="60"/>
        <v>0</v>
      </c>
      <c r="D230" s="28"/>
      <c r="E230" s="29">
        <f t="shared" si="76"/>
        <v>0</v>
      </c>
      <c r="F230" s="60">
        <f>IF(OR(B230="Saturday", B230="Sábado", B230="Sunday", B230="Domingo", E230=0), 0,
IF(MONTH(A230)&lt;&gt;MONTH(A229), E230, E230+SUMIF(A$8:A229, "&gt;="&amp;DATE(YEAR(A230), MONTH(A230), 1), F$8:F229)))</f>
        <v>0</v>
      </c>
      <c r="G230" s="31">
        <v>124</v>
      </c>
      <c r="H230" s="55" t="s">
        <v>4</v>
      </c>
      <c r="I230" s="56">
        <f t="shared" si="61"/>
        <v>833</v>
      </c>
      <c r="J230" s="56">
        <f t="shared" si="63"/>
        <v>49980</v>
      </c>
      <c r="K230" s="55">
        <f t="shared" si="64"/>
        <v>103292</v>
      </c>
      <c r="L230" s="56">
        <v>0</v>
      </c>
      <c r="M230" s="55">
        <f t="shared" si="72"/>
        <v>0</v>
      </c>
      <c r="N230" s="55">
        <f t="shared" si="65"/>
        <v>0</v>
      </c>
      <c r="O230" s="57">
        <v>0.12</v>
      </c>
      <c r="P230" s="55">
        <f t="shared" si="66"/>
        <v>0</v>
      </c>
      <c r="Q230" s="55">
        <f t="shared" si="67"/>
        <v>0</v>
      </c>
      <c r="R230" s="31">
        <f t="shared" si="73"/>
        <v>0</v>
      </c>
      <c r="S230" s="30"/>
      <c r="T230" s="30"/>
      <c r="U230" s="30">
        <f t="shared" si="77"/>
        <v>0</v>
      </c>
      <c r="V230" s="30">
        <v>130</v>
      </c>
      <c r="W230" s="31">
        <f t="shared" si="68"/>
        <v>6</v>
      </c>
      <c r="X230" s="31">
        <f t="shared" si="74"/>
        <v>0</v>
      </c>
      <c r="Y230" s="30">
        <f t="shared" si="75"/>
        <v>0</v>
      </c>
      <c r="Z230" s="30">
        <f t="shared" si="59"/>
        <v>10465912</v>
      </c>
      <c r="AA230" s="12">
        <f t="shared" si="69"/>
        <v>0</v>
      </c>
      <c r="AB230" s="13">
        <f t="shared" si="70"/>
        <v>50</v>
      </c>
    </row>
    <row r="231" spans="1:29" x14ac:dyDescent="0.3">
      <c r="A231" s="27">
        <f t="shared" si="71"/>
        <v>45879</v>
      </c>
      <c r="B231" s="28" t="str">
        <f t="shared" si="62"/>
        <v>domingo</v>
      </c>
      <c r="C231" s="28">
        <f t="shared" si="60"/>
        <v>0</v>
      </c>
      <c r="D231" s="28"/>
      <c r="E231" s="29">
        <f t="shared" si="76"/>
        <v>0</v>
      </c>
      <c r="F231" s="60">
        <f>IF(OR(B231="Saturday", B231="Sábado", B231="Sunday", B231="Domingo", E231=0), 0,
IF(MONTH(A231)&lt;&gt;MONTH(A230), E231, E231+SUMIF(A$8:A230, "&gt;="&amp;DATE(YEAR(A231), MONTH(A231), 1), F$8:F230)))</f>
        <v>0</v>
      </c>
      <c r="G231" s="31">
        <v>124</v>
      </c>
      <c r="H231" s="55" t="s">
        <v>4</v>
      </c>
      <c r="I231" s="56">
        <f t="shared" si="61"/>
        <v>833</v>
      </c>
      <c r="J231" s="56">
        <f t="shared" si="63"/>
        <v>49980</v>
      </c>
      <c r="K231" s="55">
        <f t="shared" si="64"/>
        <v>103292</v>
      </c>
      <c r="L231" s="56">
        <v>0</v>
      </c>
      <c r="M231" s="55">
        <f t="shared" si="72"/>
        <v>0</v>
      </c>
      <c r="N231" s="55">
        <f t="shared" si="65"/>
        <v>0</v>
      </c>
      <c r="O231" s="57">
        <v>0.12</v>
      </c>
      <c r="P231" s="55">
        <f t="shared" si="66"/>
        <v>0</v>
      </c>
      <c r="Q231" s="55">
        <f t="shared" si="67"/>
        <v>0</v>
      </c>
      <c r="R231" s="31">
        <f t="shared" si="73"/>
        <v>0</v>
      </c>
      <c r="S231" s="30"/>
      <c r="T231" s="30"/>
      <c r="U231" s="30">
        <f t="shared" si="77"/>
        <v>0</v>
      </c>
      <c r="V231" s="30">
        <v>130</v>
      </c>
      <c r="W231" s="31">
        <f t="shared" si="68"/>
        <v>6</v>
      </c>
      <c r="X231" s="31">
        <f t="shared" si="74"/>
        <v>0</v>
      </c>
      <c r="Y231" s="30">
        <f t="shared" si="75"/>
        <v>0</v>
      </c>
      <c r="Z231" s="30">
        <f t="shared" si="59"/>
        <v>10465912</v>
      </c>
      <c r="AA231" s="12">
        <f t="shared" si="69"/>
        <v>0</v>
      </c>
      <c r="AB231" s="13">
        <f t="shared" si="70"/>
        <v>50</v>
      </c>
    </row>
    <row r="232" spans="1:29" s="21" customFormat="1" x14ac:dyDescent="0.3">
      <c r="A232" s="27">
        <f t="shared" si="71"/>
        <v>45880</v>
      </c>
      <c r="B232" s="28" t="str">
        <f t="shared" si="62"/>
        <v>segunda-feira</v>
      </c>
      <c r="C232" s="28">
        <f t="shared" si="60"/>
        <v>20</v>
      </c>
      <c r="D232" s="28"/>
      <c r="E232" s="29">
        <f t="shared" si="76"/>
        <v>16660</v>
      </c>
      <c r="F232" s="60">
        <f>IF(OR(B232="Saturday", B232="Sábado", B232="Sunday", B232="Domingo", E232=0), 0,
IF(MONTH(A232)&lt;&gt;MONTH(A231), E232, E232+SUMIF(A$8:A231, "&gt;="&amp;DATE(YEAR(A232), MONTH(A232), 1), F$8:F231)))</f>
        <v>1066240</v>
      </c>
      <c r="G232" s="31">
        <v>124</v>
      </c>
      <c r="H232" s="55" t="s">
        <v>4</v>
      </c>
      <c r="I232" s="56">
        <f t="shared" si="61"/>
        <v>833</v>
      </c>
      <c r="J232" s="56">
        <f t="shared" si="63"/>
        <v>49980</v>
      </c>
      <c r="K232" s="55">
        <f t="shared" si="64"/>
        <v>103292</v>
      </c>
      <c r="L232" s="56">
        <v>0</v>
      </c>
      <c r="M232" s="55">
        <f t="shared" si="72"/>
        <v>0</v>
      </c>
      <c r="N232" s="55">
        <f t="shared" si="65"/>
        <v>0</v>
      </c>
      <c r="O232" s="57">
        <v>0.12</v>
      </c>
      <c r="P232" s="55">
        <f t="shared" si="66"/>
        <v>0</v>
      </c>
      <c r="Q232" s="55">
        <f t="shared" si="67"/>
        <v>0</v>
      </c>
      <c r="R232" s="31">
        <f t="shared" si="73"/>
        <v>2065840</v>
      </c>
      <c r="S232" s="30"/>
      <c r="T232" s="30">
        <f>T200</f>
        <v>0</v>
      </c>
      <c r="U232" s="30">
        <f t="shared" si="77"/>
        <v>8400072</v>
      </c>
      <c r="V232" s="30">
        <v>130</v>
      </c>
      <c r="W232" s="31">
        <f t="shared" si="68"/>
        <v>6</v>
      </c>
      <c r="X232" s="31">
        <f t="shared" si="74"/>
        <v>99960</v>
      </c>
      <c r="Y232" s="30">
        <f t="shared" si="75"/>
        <v>2165800</v>
      </c>
      <c r="Z232" s="30">
        <f t="shared" si="59"/>
        <v>10565872</v>
      </c>
      <c r="AA232" s="12">
        <f t="shared" si="69"/>
        <v>20</v>
      </c>
      <c r="AB232" s="13">
        <f t="shared" si="70"/>
        <v>10</v>
      </c>
      <c r="AC232"/>
    </row>
    <row r="233" spans="1:29" x14ac:dyDescent="0.3">
      <c r="A233" s="27">
        <f t="shared" si="71"/>
        <v>45881</v>
      </c>
      <c r="B233" s="28" t="str">
        <f t="shared" si="62"/>
        <v>terça-feira</v>
      </c>
      <c r="C233" s="28">
        <f t="shared" si="60"/>
        <v>20</v>
      </c>
      <c r="D233" s="28"/>
      <c r="E233" s="29">
        <f t="shared" si="76"/>
        <v>16660</v>
      </c>
      <c r="F233" s="60">
        <f>IF(OR(B233="Saturday", B233="Sábado", B233="Sunday", B233="Domingo", E233=0), 0,
IF(MONTH(A233)&lt;&gt;MONTH(A232), E233, E233+SUMIF(A$8:A232, "&gt;="&amp;DATE(YEAR(A233), MONTH(A233), 1), F$8:F232)))</f>
        <v>2132480</v>
      </c>
      <c r="G233" s="31">
        <v>124</v>
      </c>
      <c r="H233" s="55" t="s">
        <v>4</v>
      </c>
      <c r="I233" s="56">
        <f t="shared" si="61"/>
        <v>833</v>
      </c>
      <c r="J233" s="56">
        <f t="shared" si="63"/>
        <v>49980</v>
      </c>
      <c r="K233" s="55">
        <f t="shared" si="64"/>
        <v>103292</v>
      </c>
      <c r="L233" s="56">
        <v>0</v>
      </c>
      <c r="M233" s="55">
        <f t="shared" si="72"/>
        <v>0</v>
      </c>
      <c r="N233" s="55">
        <f t="shared" si="65"/>
        <v>0</v>
      </c>
      <c r="O233" s="57">
        <v>0.12</v>
      </c>
      <c r="P233" s="55">
        <f t="shared" si="66"/>
        <v>0</v>
      </c>
      <c r="Q233" s="55">
        <f t="shared" si="67"/>
        <v>0</v>
      </c>
      <c r="R233" s="31">
        <f t="shared" si="73"/>
        <v>2065840</v>
      </c>
      <c r="S233" s="30"/>
      <c r="T233" s="30"/>
      <c r="U233" s="30">
        <f t="shared" si="77"/>
        <v>8500032</v>
      </c>
      <c r="V233" s="30">
        <v>130</v>
      </c>
      <c r="W233" s="31">
        <f t="shared" si="68"/>
        <v>6</v>
      </c>
      <c r="X233" s="31">
        <f t="shared" si="74"/>
        <v>99960</v>
      </c>
      <c r="Y233" s="30">
        <f t="shared" si="75"/>
        <v>2165800</v>
      </c>
      <c r="Z233" s="30">
        <f t="shared" si="59"/>
        <v>10665832</v>
      </c>
      <c r="AA233" s="12">
        <f t="shared" si="69"/>
        <v>20</v>
      </c>
      <c r="AB233" s="13">
        <f t="shared" si="70"/>
        <v>10</v>
      </c>
    </row>
    <row r="234" spans="1:29" x14ac:dyDescent="0.3">
      <c r="A234" s="27">
        <f t="shared" si="71"/>
        <v>45882</v>
      </c>
      <c r="B234" s="28" t="str">
        <f t="shared" si="62"/>
        <v>quarta-feira</v>
      </c>
      <c r="C234" s="28">
        <f t="shared" si="60"/>
        <v>20</v>
      </c>
      <c r="D234" s="28"/>
      <c r="E234" s="29">
        <f t="shared" si="76"/>
        <v>16660</v>
      </c>
      <c r="F234" s="60">
        <f>IF(OR(B234="Saturday", B234="Sábado", B234="Sunday", B234="Domingo", E234=0), 0,
IF(MONTH(A234)&lt;&gt;MONTH(A233), E234, E234+SUMIF(A$8:A233, "&gt;="&amp;DATE(YEAR(A234), MONTH(A234), 1), F$8:F233)))</f>
        <v>4264960</v>
      </c>
      <c r="G234" s="31">
        <v>124</v>
      </c>
      <c r="H234" s="55" t="s">
        <v>4</v>
      </c>
      <c r="I234" s="56">
        <f t="shared" si="61"/>
        <v>833</v>
      </c>
      <c r="J234" s="56">
        <f t="shared" si="63"/>
        <v>49980</v>
      </c>
      <c r="K234" s="55">
        <f t="shared" si="64"/>
        <v>103292</v>
      </c>
      <c r="L234" s="56">
        <v>0</v>
      </c>
      <c r="M234" s="55">
        <f t="shared" si="72"/>
        <v>0</v>
      </c>
      <c r="N234" s="55">
        <f t="shared" si="65"/>
        <v>0</v>
      </c>
      <c r="O234" s="57">
        <v>0.12</v>
      </c>
      <c r="P234" s="55">
        <f t="shared" si="66"/>
        <v>0</v>
      </c>
      <c r="Q234" s="55">
        <f t="shared" si="67"/>
        <v>0</v>
      </c>
      <c r="R234" s="31">
        <f t="shared" si="73"/>
        <v>2065840</v>
      </c>
      <c r="S234" s="30"/>
      <c r="T234" s="30"/>
      <c r="U234" s="30">
        <f t="shared" si="77"/>
        <v>8599992</v>
      </c>
      <c r="V234" s="30">
        <v>130</v>
      </c>
      <c r="W234" s="31">
        <f t="shared" si="68"/>
        <v>6</v>
      </c>
      <c r="X234" s="31">
        <f t="shared" si="74"/>
        <v>99960</v>
      </c>
      <c r="Y234" s="30">
        <f t="shared" si="75"/>
        <v>2165800</v>
      </c>
      <c r="Z234" s="30">
        <f t="shared" si="59"/>
        <v>10765792</v>
      </c>
      <c r="AA234" s="12">
        <f t="shared" si="69"/>
        <v>20</v>
      </c>
      <c r="AB234" s="13">
        <f t="shared" si="70"/>
        <v>10</v>
      </c>
    </row>
    <row r="235" spans="1:29" x14ac:dyDescent="0.3">
      <c r="A235" s="27">
        <f t="shared" si="71"/>
        <v>45883</v>
      </c>
      <c r="B235" s="28" t="str">
        <f t="shared" si="62"/>
        <v>quinta-feira</v>
      </c>
      <c r="C235" s="28">
        <f t="shared" si="60"/>
        <v>20</v>
      </c>
      <c r="D235" s="28"/>
      <c r="E235" s="29">
        <f t="shared" si="76"/>
        <v>16660</v>
      </c>
      <c r="F235" s="60">
        <f>IF(OR(B235="Saturday", B235="Sábado", B235="Sunday", B235="Domingo", E235=0), 0,
IF(MONTH(A235)&lt;&gt;MONTH(A234), E235, E235+SUMIF(A$8:A234, "&gt;="&amp;DATE(YEAR(A235), MONTH(A235), 1), F$8:F234)))</f>
        <v>8529920</v>
      </c>
      <c r="G235" s="31">
        <v>124</v>
      </c>
      <c r="H235" s="55" t="s">
        <v>4</v>
      </c>
      <c r="I235" s="56">
        <f t="shared" si="61"/>
        <v>833</v>
      </c>
      <c r="J235" s="56">
        <f t="shared" si="63"/>
        <v>49980</v>
      </c>
      <c r="K235" s="55">
        <f t="shared" si="64"/>
        <v>103292</v>
      </c>
      <c r="L235" s="56">
        <v>0</v>
      </c>
      <c r="M235" s="55">
        <f t="shared" si="72"/>
        <v>0</v>
      </c>
      <c r="N235" s="55">
        <f t="shared" si="65"/>
        <v>0</v>
      </c>
      <c r="O235" s="57">
        <v>0.12</v>
      </c>
      <c r="P235" s="55">
        <f t="shared" si="66"/>
        <v>0</v>
      </c>
      <c r="Q235" s="55">
        <f t="shared" si="67"/>
        <v>0</v>
      </c>
      <c r="R235" s="31">
        <f t="shared" si="73"/>
        <v>2065840</v>
      </c>
      <c r="S235" s="30"/>
      <c r="T235" s="30"/>
      <c r="U235" s="30">
        <f t="shared" si="77"/>
        <v>8699952</v>
      </c>
      <c r="V235" s="30">
        <v>130</v>
      </c>
      <c r="W235" s="31">
        <f t="shared" si="68"/>
        <v>6</v>
      </c>
      <c r="X235" s="31">
        <f t="shared" si="74"/>
        <v>99960</v>
      </c>
      <c r="Y235" s="30">
        <f t="shared" si="75"/>
        <v>2165800</v>
      </c>
      <c r="Z235" s="30">
        <f t="shared" si="59"/>
        <v>10865752</v>
      </c>
      <c r="AA235" s="12">
        <f t="shared" si="69"/>
        <v>20</v>
      </c>
      <c r="AB235" s="13">
        <f t="shared" si="70"/>
        <v>10</v>
      </c>
    </row>
    <row r="236" spans="1:29" x14ac:dyDescent="0.3">
      <c r="A236" s="27">
        <f t="shared" si="71"/>
        <v>45884</v>
      </c>
      <c r="B236" s="28" t="str">
        <f t="shared" si="62"/>
        <v>sexta-feira</v>
      </c>
      <c r="C236" s="28">
        <f t="shared" si="60"/>
        <v>20</v>
      </c>
      <c r="D236" s="28"/>
      <c r="E236" s="29">
        <f t="shared" si="76"/>
        <v>16660</v>
      </c>
      <c r="F236" s="60">
        <f>IF(OR(B236="Saturday", B236="Sábado", B236="Sunday", B236="Domingo", E236=0), 0,
IF(MONTH(A236)&lt;&gt;MONTH(A235), E236, E236+SUMIF(A$8:A235, "&gt;="&amp;DATE(YEAR(A236), MONTH(A236), 1), F$8:F235)))</f>
        <v>17059840</v>
      </c>
      <c r="G236" s="31">
        <v>124</v>
      </c>
      <c r="H236" s="55" t="s">
        <v>4</v>
      </c>
      <c r="I236" s="56">
        <f t="shared" si="61"/>
        <v>833</v>
      </c>
      <c r="J236" s="56">
        <f t="shared" si="63"/>
        <v>49980</v>
      </c>
      <c r="K236" s="55">
        <f t="shared" si="64"/>
        <v>103292</v>
      </c>
      <c r="L236" s="56">
        <v>0</v>
      </c>
      <c r="M236" s="55">
        <f t="shared" si="72"/>
        <v>0</v>
      </c>
      <c r="N236" s="55">
        <f t="shared" si="65"/>
        <v>0</v>
      </c>
      <c r="O236" s="57">
        <v>0.12</v>
      </c>
      <c r="P236" s="55">
        <f t="shared" si="66"/>
        <v>0</v>
      </c>
      <c r="Q236" s="55">
        <f t="shared" si="67"/>
        <v>0</v>
      </c>
      <c r="R236" s="31">
        <f t="shared" si="73"/>
        <v>2065840</v>
      </c>
      <c r="S236" s="30"/>
      <c r="T236" s="30"/>
      <c r="U236" s="30">
        <f t="shared" si="77"/>
        <v>8799912</v>
      </c>
      <c r="V236" s="30">
        <v>130</v>
      </c>
      <c r="W236" s="31">
        <f t="shared" si="68"/>
        <v>6</v>
      </c>
      <c r="X236" s="31">
        <f t="shared" si="74"/>
        <v>99960</v>
      </c>
      <c r="Y236" s="30">
        <f t="shared" si="75"/>
        <v>2165800</v>
      </c>
      <c r="Z236" s="30">
        <f t="shared" si="59"/>
        <v>10965712</v>
      </c>
      <c r="AA236" s="12">
        <f t="shared" si="69"/>
        <v>20</v>
      </c>
      <c r="AB236" s="13">
        <f t="shared" si="70"/>
        <v>10</v>
      </c>
    </row>
    <row r="237" spans="1:29" x14ac:dyDescent="0.3">
      <c r="A237" s="27">
        <f t="shared" si="71"/>
        <v>45885</v>
      </c>
      <c r="B237" s="28" t="str">
        <f t="shared" si="62"/>
        <v>sábado</v>
      </c>
      <c r="C237" s="28">
        <f t="shared" si="60"/>
        <v>0</v>
      </c>
      <c r="D237" s="28"/>
      <c r="E237" s="29">
        <f t="shared" si="76"/>
        <v>0</v>
      </c>
      <c r="F237" s="60">
        <f>IF(OR(B237="Saturday", B237="Sábado", B237="Sunday", B237="Domingo", E237=0), 0,
IF(MONTH(A237)&lt;&gt;MONTH(A236), E237, E237+SUMIF(A$8:A236, "&gt;="&amp;DATE(YEAR(A237), MONTH(A237), 1), F$8:F236)))</f>
        <v>0</v>
      </c>
      <c r="G237" s="31">
        <v>124</v>
      </c>
      <c r="H237" s="55" t="s">
        <v>4</v>
      </c>
      <c r="I237" s="56">
        <f t="shared" si="61"/>
        <v>833</v>
      </c>
      <c r="J237" s="56">
        <f t="shared" si="63"/>
        <v>49980</v>
      </c>
      <c r="K237" s="55">
        <f t="shared" si="64"/>
        <v>103292</v>
      </c>
      <c r="L237" s="56">
        <v>0</v>
      </c>
      <c r="M237" s="55">
        <f t="shared" si="72"/>
        <v>0</v>
      </c>
      <c r="N237" s="55">
        <f t="shared" si="65"/>
        <v>0</v>
      </c>
      <c r="O237" s="57">
        <v>0.12</v>
      </c>
      <c r="P237" s="55">
        <f t="shared" si="66"/>
        <v>0</v>
      </c>
      <c r="Q237" s="55">
        <f t="shared" si="67"/>
        <v>0</v>
      </c>
      <c r="R237" s="31">
        <f t="shared" si="73"/>
        <v>0</v>
      </c>
      <c r="S237" s="30"/>
      <c r="T237" s="30"/>
      <c r="U237" s="30">
        <f t="shared" si="77"/>
        <v>0</v>
      </c>
      <c r="V237" s="30">
        <v>130</v>
      </c>
      <c r="W237" s="31">
        <f t="shared" si="68"/>
        <v>6</v>
      </c>
      <c r="X237" s="31">
        <f t="shared" si="74"/>
        <v>0</v>
      </c>
      <c r="Y237" s="30">
        <f t="shared" si="75"/>
        <v>0</v>
      </c>
      <c r="Z237" s="30">
        <f t="shared" si="59"/>
        <v>10965712</v>
      </c>
      <c r="AA237" s="12">
        <f t="shared" si="69"/>
        <v>0</v>
      </c>
      <c r="AB237" s="13">
        <f t="shared" si="70"/>
        <v>50</v>
      </c>
    </row>
    <row r="238" spans="1:29" x14ac:dyDescent="0.3">
      <c r="A238" s="27">
        <f t="shared" si="71"/>
        <v>45886</v>
      </c>
      <c r="B238" s="28" t="str">
        <f t="shared" si="62"/>
        <v>domingo</v>
      </c>
      <c r="C238" s="28">
        <f t="shared" si="60"/>
        <v>0</v>
      </c>
      <c r="D238" s="28"/>
      <c r="E238" s="29">
        <f t="shared" si="76"/>
        <v>0</v>
      </c>
      <c r="F238" s="60">
        <f>IF(OR(B238="Saturday", B238="Sábado", B238="Sunday", B238="Domingo", E238=0), 0,
IF(MONTH(A238)&lt;&gt;MONTH(A237), E238, E238+SUMIF(A$8:A237, "&gt;="&amp;DATE(YEAR(A238), MONTH(A238), 1), F$8:F237)))</f>
        <v>0</v>
      </c>
      <c r="G238" s="31">
        <v>124</v>
      </c>
      <c r="H238" s="55" t="s">
        <v>4</v>
      </c>
      <c r="I238" s="56">
        <f t="shared" si="61"/>
        <v>833</v>
      </c>
      <c r="J238" s="56">
        <f t="shared" si="63"/>
        <v>49980</v>
      </c>
      <c r="K238" s="55">
        <f t="shared" si="64"/>
        <v>103292</v>
      </c>
      <c r="L238" s="56">
        <v>0</v>
      </c>
      <c r="M238" s="55">
        <f t="shared" si="72"/>
        <v>0</v>
      </c>
      <c r="N238" s="55">
        <f t="shared" si="65"/>
        <v>0</v>
      </c>
      <c r="O238" s="57">
        <v>0.12</v>
      </c>
      <c r="P238" s="55">
        <f t="shared" si="66"/>
        <v>0</v>
      </c>
      <c r="Q238" s="55">
        <f t="shared" si="67"/>
        <v>0</v>
      </c>
      <c r="R238" s="31">
        <f t="shared" si="73"/>
        <v>0</v>
      </c>
      <c r="S238" s="30"/>
      <c r="T238" s="30"/>
      <c r="U238" s="30">
        <f t="shared" si="77"/>
        <v>0</v>
      </c>
      <c r="V238" s="30">
        <v>130</v>
      </c>
      <c r="W238" s="31">
        <f t="shared" si="68"/>
        <v>6</v>
      </c>
      <c r="X238" s="31">
        <f t="shared" si="74"/>
        <v>0</v>
      </c>
      <c r="Y238" s="30">
        <f t="shared" si="75"/>
        <v>0</v>
      </c>
      <c r="Z238" s="30">
        <f t="shared" si="59"/>
        <v>10965712</v>
      </c>
      <c r="AA238" s="12">
        <f t="shared" si="69"/>
        <v>0</v>
      </c>
      <c r="AB238" s="13">
        <f t="shared" si="70"/>
        <v>50</v>
      </c>
    </row>
    <row r="239" spans="1:29" x14ac:dyDescent="0.3">
      <c r="A239" s="27">
        <f t="shared" si="71"/>
        <v>45887</v>
      </c>
      <c r="B239" s="28" t="str">
        <f t="shared" si="62"/>
        <v>segunda-feira</v>
      </c>
      <c r="C239" s="28">
        <f t="shared" si="60"/>
        <v>20</v>
      </c>
      <c r="D239" s="28"/>
      <c r="E239" s="29">
        <f t="shared" si="76"/>
        <v>16660</v>
      </c>
      <c r="F239" s="60">
        <f>IF(OR(B239="Saturday", B239="Sábado", B239="Sunday", B239="Domingo", E239=0), 0,
IF(MONTH(A239)&lt;&gt;MONTH(A238), E239, E239+SUMIF(A$8:A238, "&gt;="&amp;DATE(YEAR(A239), MONTH(A239), 1), F$8:F238)))</f>
        <v>34119680</v>
      </c>
      <c r="G239" s="31">
        <v>124</v>
      </c>
      <c r="H239" s="55" t="s">
        <v>4</v>
      </c>
      <c r="I239" s="56">
        <f t="shared" si="61"/>
        <v>833</v>
      </c>
      <c r="J239" s="56">
        <f t="shared" si="63"/>
        <v>49980</v>
      </c>
      <c r="K239" s="55">
        <f t="shared" si="64"/>
        <v>103292</v>
      </c>
      <c r="L239" s="56">
        <v>0</v>
      </c>
      <c r="M239" s="55">
        <f t="shared" si="72"/>
        <v>0</v>
      </c>
      <c r="N239" s="55">
        <f t="shared" si="65"/>
        <v>0</v>
      </c>
      <c r="O239" s="57">
        <v>0.12</v>
      </c>
      <c r="P239" s="55">
        <f t="shared" si="66"/>
        <v>0</v>
      </c>
      <c r="Q239" s="55">
        <f t="shared" si="67"/>
        <v>0</v>
      </c>
      <c r="R239" s="31">
        <f t="shared" si="73"/>
        <v>2065840</v>
      </c>
      <c r="S239" s="30"/>
      <c r="T239" s="30"/>
      <c r="U239" s="30">
        <f t="shared" si="77"/>
        <v>8899872</v>
      </c>
      <c r="V239" s="30">
        <v>130</v>
      </c>
      <c r="W239" s="31">
        <f t="shared" si="68"/>
        <v>6</v>
      </c>
      <c r="X239" s="31">
        <f t="shared" si="74"/>
        <v>99960</v>
      </c>
      <c r="Y239" s="30">
        <f t="shared" si="75"/>
        <v>2165800</v>
      </c>
      <c r="Z239" s="30">
        <f t="shared" si="59"/>
        <v>11065672</v>
      </c>
      <c r="AA239" s="12">
        <f t="shared" si="69"/>
        <v>20</v>
      </c>
      <c r="AB239" s="13">
        <f t="shared" si="70"/>
        <v>10</v>
      </c>
    </row>
    <row r="240" spans="1:29" x14ac:dyDescent="0.3">
      <c r="A240" s="27">
        <f t="shared" si="71"/>
        <v>45888</v>
      </c>
      <c r="B240" s="28" t="str">
        <f t="shared" si="62"/>
        <v>terça-feira</v>
      </c>
      <c r="C240" s="28">
        <f t="shared" si="60"/>
        <v>20</v>
      </c>
      <c r="D240" s="28"/>
      <c r="E240" s="29">
        <f t="shared" si="76"/>
        <v>16660</v>
      </c>
      <c r="F240" s="60">
        <f>IF(OR(B240="Saturday", B240="Sábado", B240="Sunday", B240="Domingo", E240=0), 0,
IF(MONTH(A240)&lt;&gt;MONTH(A239), E240, E240+SUMIF(A$8:A239, "&gt;="&amp;DATE(YEAR(A240), MONTH(A240), 1), F$8:F239)))</f>
        <v>68239360</v>
      </c>
      <c r="G240" s="31">
        <v>124</v>
      </c>
      <c r="H240" s="55" t="s">
        <v>4</v>
      </c>
      <c r="I240" s="56">
        <f t="shared" si="61"/>
        <v>833</v>
      </c>
      <c r="J240" s="56">
        <f t="shared" si="63"/>
        <v>49980</v>
      </c>
      <c r="K240" s="55">
        <f t="shared" si="64"/>
        <v>103292</v>
      </c>
      <c r="L240" s="56">
        <v>0</v>
      </c>
      <c r="M240" s="55">
        <f t="shared" si="72"/>
        <v>0</v>
      </c>
      <c r="N240" s="55">
        <f t="shared" si="65"/>
        <v>0</v>
      </c>
      <c r="O240" s="57">
        <v>0.12</v>
      </c>
      <c r="P240" s="55">
        <f t="shared" si="66"/>
        <v>0</v>
      </c>
      <c r="Q240" s="55">
        <f t="shared" si="67"/>
        <v>0</v>
      </c>
      <c r="R240" s="31">
        <f t="shared" si="73"/>
        <v>2065840</v>
      </c>
      <c r="S240" s="30"/>
      <c r="T240" s="30"/>
      <c r="U240" s="30">
        <f t="shared" si="77"/>
        <v>8999832</v>
      </c>
      <c r="V240" s="30">
        <v>130</v>
      </c>
      <c r="W240" s="31">
        <f t="shared" si="68"/>
        <v>6</v>
      </c>
      <c r="X240" s="31">
        <f t="shared" si="74"/>
        <v>99960</v>
      </c>
      <c r="Y240" s="30">
        <f t="shared" si="75"/>
        <v>2165800</v>
      </c>
      <c r="Z240" s="30">
        <f t="shared" si="59"/>
        <v>11165632</v>
      </c>
      <c r="AA240" s="12">
        <f t="shared" si="69"/>
        <v>20</v>
      </c>
      <c r="AB240" s="13">
        <f t="shared" si="70"/>
        <v>10</v>
      </c>
    </row>
    <row r="241" spans="1:28" x14ac:dyDescent="0.3">
      <c r="A241" s="27">
        <f t="shared" si="71"/>
        <v>45889</v>
      </c>
      <c r="B241" s="28" t="str">
        <f t="shared" si="62"/>
        <v>quarta-feira</v>
      </c>
      <c r="C241" s="28">
        <f t="shared" si="60"/>
        <v>20</v>
      </c>
      <c r="D241" s="28"/>
      <c r="E241" s="29">
        <f t="shared" si="76"/>
        <v>16660</v>
      </c>
      <c r="F241" s="60">
        <f>IF(OR(B241="Saturday", B241="Sábado", B241="Sunday", B241="Domingo", E241=0), 0,
IF(MONTH(A241)&lt;&gt;MONTH(A240), E241, E241+SUMIF(A$8:A240, "&gt;="&amp;DATE(YEAR(A241), MONTH(A241), 1), F$8:F240)))</f>
        <v>136478720</v>
      </c>
      <c r="G241" s="31">
        <v>124</v>
      </c>
      <c r="H241" s="55" t="s">
        <v>4</v>
      </c>
      <c r="I241" s="56">
        <f t="shared" si="61"/>
        <v>833</v>
      </c>
      <c r="J241" s="56">
        <f t="shared" si="63"/>
        <v>49980</v>
      </c>
      <c r="K241" s="55">
        <f t="shared" si="64"/>
        <v>103292</v>
      </c>
      <c r="L241" s="56">
        <v>0</v>
      </c>
      <c r="M241" s="55">
        <f t="shared" si="72"/>
        <v>0</v>
      </c>
      <c r="N241" s="55">
        <f t="shared" si="65"/>
        <v>0</v>
      </c>
      <c r="O241" s="57">
        <v>0.12</v>
      </c>
      <c r="P241" s="55">
        <f t="shared" si="66"/>
        <v>0</v>
      </c>
      <c r="Q241" s="55">
        <f t="shared" si="67"/>
        <v>0</v>
      </c>
      <c r="R241" s="31">
        <f t="shared" si="73"/>
        <v>2065840</v>
      </c>
      <c r="S241" s="30"/>
      <c r="T241" s="30"/>
      <c r="U241" s="30">
        <f t="shared" si="77"/>
        <v>9099792</v>
      </c>
      <c r="V241" s="30">
        <v>130</v>
      </c>
      <c r="W241" s="31">
        <f t="shared" si="68"/>
        <v>6</v>
      </c>
      <c r="X241" s="31">
        <f t="shared" si="74"/>
        <v>99960</v>
      </c>
      <c r="Y241" s="30">
        <f t="shared" si="75"/>
        <v>2165800</v>
      </c>
      <c r="Z241" s="30">
        <f t="shared" si="59"/>
        <v>11265592</v>
      </c>
      <c r="AA241" s="12">
        <f t="shared" si="69"/>
        <v>20</v>
      </c>
      <c r="AB241" s="13">
        <f t="shared" si="70"/>
        <v>10</v>
      </c>
    </row>
    <row r="242" spans="1:28" x14ac:dyDescent="0.3">
      <c r="A242" s="27">
        <f t="shared" si="71"/>
        <v>45890</v>
      </c>
      <c r="B242" s="28" t="str">
        <f t="shared" si="62"/>
        <v>quinta-feira</v>
      </c>
      <c r="C242" s="28">
        <f t="shared" si="60"/>
        <v>20</v>
      </c>
      <c r="D242" s="28"/>
      <c r="E242" s="29">
        <f t="shared" si="76"/>
        <v>16660</v>
      </c>
      <c r="F242" s="60">
        <f>IF(OR(B242="Saturday", B242="Sábado", B242="Sunday", B242="Domingo", E242=0), 0,
IF(MONTH(A242)&lt;&gt;MONTH(A241), E242, E242+SUMIF(A$8:A241, "&gt;="&amp;DATE(YEAR(A242), MONTH(A242), 1), F$8:F241)))</f>
        <v>272957440</v>
      </c>
      <c r="G242" s="31">
        <v>124</v>
      </c>
      <c r="H242" s="55" t="s">
        <v>4</v>
      </c>
      <c r="I242" s="56">
        <f t="shared" si="61"/>
        <v>833</v>
      </c>
      <c r="J242" s="56">
        <f t="shared" si="63"/>
        <v>49980</v>
      </c>
      <c r="K242" s="55">
        <f t="shared" si="64"/>
        <v>103292</v>
      </c>
      <c r="L242" s="56">
        <v>0</v>
      </c>
      <c r="M242" s="55">
        <f t="shared" si="72"/>
        <v>0</v>
      </c>
      <c r="N242" s="55">
        <f t="shared" si="65"/>
        <v>0</v>
      </c>
      <c r="O242" s="57">
        <v>0.12</v>
      </c>
      <c r="P242" s="55">
        <f t="shared" si="66"/>
        <v>0</v>
      </c>
      <c r="Q242" s="55">
        <f t="shared" si="67"/>
        <v>0</v>
      </c>
      <c r="R242" s="31">
        <f t="shared" si="73"/>
        <v>2065840</v>
      </c>
      <c r="S242" s="30"/>
      <c r="T242" s="30"/>
      <c r="U242" s="30">
        <f t="shared" si="77"/>
        <v>9199752</v>
      </c>
      <c r="V242" s="30">
        <v>130</v>
      </c>
      <c r="W242" s="31">
        <f t="shared" si="68"/>
        <v>6</v>
      </c>
      <c r="X242" s="31">
        <f t="shared" si="74"/>
        <v>99960</v>
      </c>
      <c r="Y242" s="30">
        <f t="shared" si="75"/>
        <v>2165800</v>
      </c>
      <c r="Z242" s="30">
        <f t="shared" si="59"/>
        <v>11365552</v>
      </c>
      <c r="AA242" s="12">
        <f t="shared" si="69"/>
        <v>20</v>
      </c>
      <c r="AB242" s="13">
        <f t="shared" si="70"/>
        <v>10</v>
      </c>
    </row>
    <row r="243" spans="1:28" x14ac:dyDescent="0.3">
      <c r="A243" s="27">
        <f t="shared" si="71"/>
        <v>45891</v>
      </c>
      <c r="B243" s="28" t="str">
        <f t="shared" si="62"/>
        <v>sexta-feira</v>
      </c>
      <c r="C243" s="28">
        <f t="shared" si="60"/>
        <v>20</v>
      </c>
      <c r="D243" s="28"/>
      <c r="E243" s="29">
        <f t="shared" si="76"/>
        <v>16660</v>
      </c>
      <c r="F243" s="60">
        <f>IF(OR(B243="Saturday", B243="Sábado", B243="Sunday", B243="Domingo", E243=0), 0,
IF(MONTH(A243)&lt;&gt;MONTH(A242), E243, E243+SUMIF(A$8:A242, "&gt;="&amp;DATE(YEAR(A243), MONTH(A243), 1), F$8:F242)))</f>
        <v>545914880</v>
      </c>
      <c r="G243" s="31">
        <v>124</v>
      </c>
      <c r="H243" s="55" t="s">
        <v>4</v>
      </c>
      <c r="I243" s="56">
        <f t="shared" si="61"/>
        <v>833</v>
      </c>
      <c r="J243" s="56">
        <f t="shared" si="63"/>
        <v>49980</v>
      </c>
      <c r="K243" s="55">
        <f t="shared" si="64"/>
        <v>103292</v>
      </c>
      <c r="L243" s="56">
        <v>0</v>
      </c>
      <c r="M243" s="55">
        <f t="shared" si="72"/>
        <v>0</v>
      </c>
      <c r="N243" s="55">
        <f t="shared" si="65"/>
        <v>0</v>
      </c>
      <c r="O243" s="57">
        <v>0.12</v>
      </c>
      <c r="P243" s="55">
        <f t="shared" si="66"/>
        <v>0</v>
      </c>
      <c r="Q243" s="55">
        <f t="shared" si="67"/>
        <v>0</v>
      </c>
      <c r="R243" s="31">
        <f t="shared" si="73"/>
        <v>2065840</v>
      </c>
      <c r="S243" s="30"/>
      <c r="T243" s="30"/>
      <c r="U243" s="30">
        <f t="shared" si="77"/>
        <v>9299712</v>
      </c>
      <c r="V243" s="30">
        <v>130</v>
      </c>
      <c r="W243" s="31">
        <f t="shared" si="68"/>
        <v>6</v>
      </c>
      <c r="X243" s="31">
        <f t="shared" si="74"/>
        <v>99960</v>
      </c>
      <c r="Y243" s="30">
        <f t="shared" si="75"/>
        <v>2165800</v>
      </c>
      <c r="Z243" s="30">
        <f t="shared" si="59"/>
        <v>11465512</v>
      </c>
      <c r="AA243" s="12">
        <f t="shared" si="69"/>
        <v>20</v>
      </c>
      <c r="AB243" s="13">
        <f t="shared" si="70"/>
        <v>10</v>
      </c>
    </row>
    <row r="244" spans="1:28" x14ac:dyDescent="0.3">
      <c r="A244" s="27">
        <f t="shared" si="71"/>
        <v>45892</v>
      </c>
      <c r="B244" s="28" t="str">
        <f t="shared" si="62"/>
        <v>sábado</v>
      </c>
      <c r="C244" s="28">
        <f t="shared" si="60"/>
        <v>0</v>
      </c>
      <c r="D244" s="28"/>
      <c r="E244" s="29">
        <f t="shared" si="76"/>
        <v>0</v>
      </c>
      <c r="F244" s="60">
        <f>IF(OR(B244="Saturday", B244="Sábado", B244="Sunday", B244="Domingo", E244=0), 0,
IF(MONTH(A244)&lt;&gt;MONTH(A243), E244, E244+SUMIF(A$8:A243, "&gt;="&amp;DATE(YEAR(A244), MONTH(A244), 1), F$8:F243)))</f>
        <v>0</v>
      </c>
      <c r="G244" s="31">
        <v>124</v>
      </c>
      <c r="H244" s="55" t="s">
        <v>4</v>
      </c>
      <c r="I244" s="56">
        <f t="shared" si="61"/>
        <v>833</v>
      </c>
      <c r="J244" s="56">
        <f t="shared" si="63"/>
        <v>49980</v>
      </c>
      <c r="K244" s="55">
        <f t="shared" si="64"/>
        <v>103292</v>
      </c>
      <c r="L244" s="56">
        <v>0</v>
      </c>
      <c r="M244" s="55">
        <f t="shared" si="72"/>
        <v>0</v>
      </c>
      <c r="N244" s="55">
        <f t="shared" si="65"/>
        <v>0</v>
      </c>
      <c r="O244" s="57">
        <v>0.12</v>
      </c>
      <c r="P244" s="55">
        <f t="shared" si="66"/>
        <v>0</v>
      </c>
      <c r="Q244" s="55">
        <f t="shared" si="67"/>
        <v>0</v>
      </c>
      <c r="R244" s="31">
        <f t="shared" si="73"/>
        <v>0</v>
      </c>
      <c r="S244" s="30"/>
      <c r="T244" s="30"/>
      <c r="U244" s="30">
        <f t="shared" si="77"/>
        <v>0</v>
      </c>
      <c r="V244" s="30">
        <v>130</v>
      </c>
      <c r="W244" s="31">
        <f t="shared" si="68"/>
        <v>6</v>
      </c>
      <c r="X244" s="31">
        <f t="shared" si="74"/>
        <v>0</v>
      </c>
      <c r="Y244" s="30">
        <f t="shared" si="75"/>
        <v>0</v>
      </c>
      <c r="Z244" s="30">
        <f t="shared" si="59"/>
        <v>11465512</v>
      </c>
      <c r="AA244" s="12">
        <f t="shared" si="69"/>
        <v>0</v>
      </c>
      <c r="AB244" s="13">
        <f t="shared" si="70"/>
        <v>50</v>
      </c>
    </row>
    <row r="245" spans="1:28" x14ac:dyDescent="0.3">
      <c r="A245" s="27">
        <f t="shared" si="71"/>
        <v>45893</v>
      </c>
      <c r="B245" s="28" t="str">
        <f t="shared" si="62"/>
        <v>domingo</v>
      </c>
      <c r="C245" s="28">
        <f t="shared" si="60"/>
        <v>0</v>
      </c>
      <c r="D245" s="28"/>
      <c r="E245" s="29">
        <f t="shared" si="76"/>
        <v>0</v>
      </c>
      <c r="F245" s="60">
        <f>IF(OR(B245="Saturday", B245="Sábado", B245="Sunday", B245="Domingo", E245=0), 0,
IF(MONTH(A245)&lt;&gt;MONTH(A244), E245, E245+SUMIF(A$8:A244, "&gt;="&amp;DATE(YEAR(A245), MONTH(A245), 1), F$8:F244)))</f>
        <v>0</v>
      </c>
      <c r="G245" s="31">
        <v>124</v>
      </c>
      <c r="H245" s="55" t="s">
        <v>4</v>
      </c>
      <c r="I245" s="56">
        <f t="shared" si="61"/>
        <v>833</v>
      </c>
      <c r="J245" s="56">
        <f t="shared" si="63"/>
        <v>49980</v>
      </c>
      <c r="K245" s="55">
        <f t="shared" si="64"/>
        <v>103292</v>
      </c>
      <c r="L245" s="56">
        <v>0</v>
      </c>
      <c r="M245" s="55">
        <f t="shared" si="72"/>
        <v>0</v>
      </c>
      <c r="N245" s="55">
        <f t="shared" si="65"/>
        <v>0</v>
      </c>
      <c r="O245" s="57">
        <v>0.12</v>
      </c>
      <c r="P245" s="55">
        <f t="shared" si="66"/>
        <v>0</v>
      </c>
      <c r="Q245" s="55">
        <f t="shared" si="67"/>
        <v>0</v>
      </c>
      <c r="R245" s="31">
        <f t="shared" si="73"/>
        <v>0</v>
      </c>
      <c r="S245" s="30"/>
      <c r="T245" s="30"/>
      <c r="U245" s="30">
        <f t="shared" si="77"/>
        <v>0</v>
      </c>
      <c r="V245" s="30">
        <v>130</v>
      </c>
      <c r="W245" s="31">
        <f t="shared" si="68"/>
        <v>6</v>
      </c>
      <c r="X245" s="31">
        <f t="shared" si="74"/>
        <v>0</v>
      </c>
      <c r="Y245" s="30">
        <f t="shared" si="75"/>
        <v>0</v>
      </c>
      <c r="Z245" s="30">
        <f t="shared" si="59"/>
        <v>11465512</v>
      </c>
      <c r="AA245" s="12">
        <f t="shared" si="69"/>
        <v>0</v>
      </c>
      <c r="AB245" s="13">
        <f t="shared" si="70"/>
        <v>50</v>
      </c>
    </row>
    <row r="246" spans="1:28" x14ac:dyDescent="0.3">
      <c r="A246" s="27">
        <f t="shared" si="71"/>
        <v>45894</v>
      </c>
      <c r="B246" s="28" t="str">
        <f t="shared" si="62"/>
        <v>segunda-feira</v>
      </c>
      <c r="C246" s="28">
        <f t="shared" si="60"/>
        <v>20</v>
      </c>
      <c r="D246" s="28"/>
      <c r="E246" s="29">
        <f t="shared" si="76"/>
        <v>16660</v>
      </c>
      <c r="F246" s="60">
        <f>IF(OR(B246="Saturday", B246="Sábado", B246="Sunday", B246="Domingo", E246=0), 0,
IF(MONTH(A246)&lt;&gt;MONTH(A245), E246, E246+SUMIF(A$8:A245, "&gt;="&amp;DATE(YEAR(A246), MONTH(A246), 1), F$8:F245)))</f>
        <v>1091829760</v>
      </c>
      <c r="G246" s="31">
        <v>124</v>
      </c>
      <c r="H246" s="55" t="s">
        <v>4</v>
      </c>
      <c r="I246" s="56">
        <f t="shared" si="61"/>
        <v>833</v>
      </c>
      <c r="J246" s="56">
        <f t="shared" si="63"/>
        <v>49980</v>
      </c>
      <c r="K246" s="55">
        <f t="shared" si="64"/>
        <v>103292</v>
      </c>
      <c r="L246" s="56">
        <v>0</v>
      </c>
      <c r="M246" s="55">
        <f t="shared" si="72"/>
        <v>0</v>
      </c>
      <c r="N246" s="55">
        <f t="shared" si="65"/>
        <v>0</v>
      </c>
      <c r="O246" s="57">
        <v>0.12</v>
      </c>
      <c r="P246" s="55">
        <f t="shared" si="66"/>
        <v>0</v>
      </c>
      <c r="Q246" s="55">
        <f t="shared" si="67"/>
        <v>0</v>
      </c>
      <c r="R246" s="31">
        <f t="shared" si="73"/>
        <v>2065840</v>
      </c>
      <c r="S246" s="30"/>
      <c r="T246" s="30"/>
      <c r="U246" s="30">
        <f t="shared" si="77"/>
        <v>9399672</v>
      </c>
      <c r="V246" s="30">
        <v>130</v>
      </c>
      <c r="W246" s="31">
        <f t="shared" si="68"/>
        <v>6</v>
      </c>
      <c r="X246" s="31">
        <f t="shared" si="74"/>
        <v>99960</v>
      </c>
      <c r="Y246" s="30">
        <f t="shared" si="75"/>
        <v>2165800</v>
      </c>
      <c r="Z246" s="30">
        <f t="shared" si="59"/>
        <v>11565472</v>
      </c>
      <c r="AA246" s="12">
        <f t="shared" si="69"/>
        <v>20</v>
      </c>
      <c r="AB246" s="13">
        <f t="shared" si="70"/>
        <v>10</v>
      </c>
    </row>
    <row r="247" spans="1:28" x14ac:dyDescent="0.3">
      <c r="A247" s="27">
        <f t="shared" si="71"/>
        <v>45895</v>
      </c>
      <c r="B247" s="28" t="str">
        <f t="shared" si="62"/>
        <v>terça-feira</v>
      </c>
      <c r="C247" s="28">
        <f t="shared" si="60"/>
        <v>20</v>
      </c>
      <c r="D247" s="28"/>
      <c r="E247" s="29">
        <f t="shared" si="76"/>
        <v>16660</v>
      </c>
      <c r="F247" s="60">
        <f>IF(OR(B247="Saturday", B247="Sábado", B247="Sunday", B247="Domingo", E247=0), 0,
IF(MONTH(A247)&lt;&gt;MONTH(A246), E247, E247+SUMIF(A$8:A246, "&gt;="&amp;DATE(YEAR(A247), MONTH(A247), 1), F$8:F246)))</f>
        <v>2183659520</v>
      </c>
      <c r="G247" s="31">
        <v>124</v>
      </c>
      <c r="H247" s="55" t="s">
        <v>4</v>
      </c>
      <c r="I247" s="56">
        <f t="shared" si="61"/>
        <v>833</v>
      </c>
      <c r="J247" s="56">
        <f t="shared" si="63"/>
        <v>49980</v>
      </c>
      <c r="K247" s="55">
        <f t="shared" si="64"/>
        <v>103292</v>
      </c>
      <c r="L247" s="56">
        <v>0</v>
      </c>
      <c r="M247" s="55">
        <f t="shared" si="72"/>
        <v>0</v>
      </c>
      <c r="N247" s="55">
        <f t="shared" si="65"/>
        <v>0</v>
      </c>
      <c r="O247" s="57">
        <v>0.12</v>
      </c>
      <c r="P247" s="55">
        <f t="shared" si="66"/>
        <v>0</v>
      </c>
      <c r="Q247" s="55">
        <f t="shared" si="67"/>
        <v>0</v>
      </c>
      <c r="R247" s="31">
        <f t="shared" si="73"/>
        <v>2065840</v>
      </c>
      <c r="S247" s="30"/>
      <c r="T247" s="30"/>
      <c r="U247" s="30">
        <f t="shared" si="77"/>
        <v>9499632</v>
      </c>
      <c r="V247" s="30">
        <v>130</v>
      </c>
      <c r="W247" s="31">
        <f t="shared" si="68"/>
        <v>6</v>
      </c>
      <c r="X247" s="31">
        <f t="shared" si="74"/>
        <v>99960</v>
      </c>
      <c r="Y247" s="30">
        <f t="shared" si="75"/>
        <v>2165800</v>
      </c>
      <c r="Z247" s="30">
        <f t="shared" si="59"/>
        <v>11665432</v>
      </c>
      <c r="AA247" s="12">
        <f t="shared" si="69"/>
        <v>20</v>
      </c>
      <c r="AB247" s="13">
        <f t="shared" si="70"/>
        <v>10</v>
      </c>
    </row>
    <row r="248" spans="1:28" x14ac:dyDescent="0.3">
      <c r="A248" s="27">
        <f t="shared" si="71"/>
        <v>45896</v>
      </c>
      <c r="B248" s="28" t="str">
        <f t="shared" si="62"/>
        <v>quarta-feira</v>
      </c>
      <c r="C248" s="28">
        <f t="shared" si="60"/>
        <v>20</v>
      </c>
      <c r="D248" s="28"/>
      <c r="E248" s="29">
        <f t="shared" si="76"/>
        <v>16660</v>
      </c>
      <c r="F248" s="60">
        <f>IF(OR(B248="Saturday", B248="Sábado", B248="Sunday", B248="Domingo", E248=0), 0,
IF(MONTH(A248)&lt;&gt;MONTH(A247), E248, E248+SUMIF(A$8:A247, "&gt;="&amp;DATE(YEAR(A248), MONTH(A248), 1), F$8:F247)))</f>
        <v>4367319040</v>
      </c>
      <c r="G248" s="31">
        <v>124</v>
      </c>
      <c r="H248" s="55" t="s">
        <v>4</v>
      </c>
      <c r="I248" s="56">
        <f t="shared" si="61"/>
        <v>833</v>
      </c>
      <c r="J248" s="56">
        <f t="shared" si="63"/>
        <v>49980</v>
      </c>
      <c r="K248" s="55">
        <f t="shared" si="64"/>
        <v>103292</v>
      </c>
      <c r="L248" s="56">
        <v>0</v>
      </c>
      <c r="M248" s="55">
        <f t="shared" si="72"/>
        <v>0</v>
      </c>
      <c r="N248" s="55">
        <f t="shared" si="65"/>
        <v>0</v>
      </c>
      <c r="O248" s="57">
        <v>0.12</v>
      </c>
      <c r="P248" s="55">
        <f t="shared" si="66"/>
        <v>0</v>
      </c>
      <c r="Q248" s="55">
        <f t="shared" si="67"/>
        <v>0</v>
      </c>
      <c r="R248" s="31">
        <f t="shared" si="73"/>
        <v>2065840</v>
      </c>
      <c r="S248" s="30"/>
      <c r="T248" s="30"/>
      <c r="U248" s="30">
        <f t="shared" si="77"/>
        <v>9599592</v>
      </c>
      <c r="V248" s="30">
        <v>130</v>
      </c>
      <c r="W248" s="31">
        <f t="shared" si="68"/>
        <v>6</v>
      </c>
      <c r="X248" s="31">
        <f t="shared" si="74"/>
        <v>99960</v>
      </c>
      <c r="Y248" s="30">
        <f t="shared" si="75"/>
        <v>2165800</v>
      </c>
      <c r="Z248" s="30">
        <f t="shared" si="59"/>
        <v>11765392</v>
      </c>
      <c r="AA248" s="12">
        <f t="shared" si="69"/>
        <v>20</v>
      </c>
      <c r="AB248" s="13">
        <f t="shared" si="70"/>
        <v>10</v>
      </c>
    </row>
    <row r="249" spans="1:28" x14ac:dyDescent="0.3">
      <c r="A249" s="27">
        <f t="shared" si="71"/>
        <v>45897</v>
      </c>
      <c r="B249" s="28" t="str">
        <f t="shared" si="62"/>
        <v>quinta-feira</v>
      </c>
      <c r="C249" s="28">
        <f t="shared" si="60"/>
        <v>20</v>
      </c>
      <c r="D249" s="28"/>
      <c r="E249" s="29">
        <f t="shared" si="76"/>
        <v>16660</v>
      </c>
      <c r="F249" s="60">
        <f>IF(OR(B249="Saturday", B249="Sábado", B249="Sunday", B249="Domingo", E249=0), 0,
IF(MONTH(A249)&lt;&gt;MONTH(A248), E249, E249+SUMIF(A$8:A248, "&gt;="&amp;DATE(YEAR(A249), MONTH(A249), 1), F$8:F248)))</f>
        <v>8734638080</v>
      </c>
      <c r="G249" s="31">
        <v>124</v>
      </c>
      <c r="H249" s="55" t="s">
        <v>4</v>
      </c>
      <c r="I249" s="56">
        <f t="shared" si="61"/>
        <v>833</v>
      </c>
      <c r="J249" s="56">
        <f t="shared" si="63"/>
        <v>49980</v>
      </c>
      <c r="K249" s="55">
        <f t="shared" si="64"/>
        <v>103292</v>
      </c>
      <c r="L249" s="56">
        <v>0</v>
      </c>
      <c r="M249" s="55">
        <f t="shared" si="72"/>
        <v>0</v>
      </c>
      <c r="N249" s="55">
        <f t="shared" si="65"/>
        <v>0</v>
      </c>
      <c r="O249" s="57">
        <v>0.12</v>
      </c>
      <c r="P249" s="55">
        <f t="shared" si="66"/>
        <v>0</v>
      </c>
      <c r="Q249" s="55">
        <f t="shared" si="67"/>
        <v>0</v>
      </c>
      <c r="R249" s="31">
        <f t="shared" si="73"/>
        <v>2065840</v>
      </c>
      <c r="S249" s="30"/>
      <c r="T249" s="30"/>
      <c r="U249" s="30">
        <f t="shared" si="77"/>
        <v>9699552</v>
      </c>
      <c r="V249" s="30">
        <v>130</v>
      </c>
      <c r="W249" s="31">
        <f t="shared" si="68"/>
        <v>6</v>
      </c>
      <c r="X249" s="31">
        <f t="shared" si="74"/>
        <v>99960</v>
      </c>
      <c r="Y249" s="30">
        <f t="shared" si="75"/>
        <v>2165800</v>
      </c>
      <c r="Z249" s="30">
        <f t="shared" si="59"/>
        <v>11865352</v>
      </c>
      <c r="AA249" s="12">
        <f t="shared" si="69"/>
        <v>20</v>
      </c>
      <c r="AB249" s="13">
        <f t="shared" si="70"/>
        <v>10</v>
      </c>
    </row>
    <row r="250" spans="1:28" x14ac:dyDescent="0.3">
      <c r="A250" s="27">
        <f t="shared" si="71"/>
        <v>45898</v>
      </c>
      <c r="B250" s="28" t="str">
        <f t="shared" si="62"/>
        <v>sexta-feira</v>
      </c>
      <c r="C250" s="28">
        <f t="shared" si="60"/>
        <v>20</v>
      </c>
      <c r="D250" s="28"/>
      <c r="E250" s="29">
        <f t="shared" si="76"/>
        <v>16660</v>
      </c>
      <c r="F250" s="60">
        <f>IF(OR(B250="Saturday", B250="Sábado", B250="Sunday", B250="Domingo", E250=0), 0,
IF(MONTH(A250)&lt;&gt;MONTH(A249), E250, E250+SUMIF(A$8:A249, "&gt;="&amp;DATE(YEAR(A250), MONTH(A250), 1), F$8:F249)))</f>
        <v>17469276160</v>
      </c>
      <c r="G250" s="31">
        <v>124</v>
      </c>
      <c r="H250" s="55" t="s">
        <v>4</v>
      </c>
      <c r="I250" s="56">
        <f t="shared" si="61"/>
        <v>833</v>
      </c>
      <c r="J250" s="56">
        <f t="shared" si="63"/>
        <v>49980</v>
      </c>
      <c r="K250" s="55">
        <f t="shared" si="64"/>
        <v>103292</v>
      </c>
      <c r="L250" s="56">
        <v>0</v>
      </c>
      <c r="M250" s="55">
        <f t="shared" si="72"/>
        <v>0</v>
      </c>
      <c r="N250" s="55">
        <f t="shared" si="65"/>
        <v>0</v>
      </c>
      <c r="O250" s="57">
        <v>0.12</v>
      </c>
      <c r="P250" s="55">
        <f t="shared" si="66"/>
        <v>0</v>
      </c>
      <c r="Q250" s="55">
        <f t="shared" si="67"/>
        <v>0</v>
      </c>
      <c r="R250" s="31">
        <f t="shared" si="73"/>
        <v>2065840</v>
      </c>
      <c r="S250" s="30"/>
      <c r="T250" s="30"/>
      <c r="U250" s="30">
        <f t="shared" si="77"/>
        <v>9799512</v>
      </c>
      <c r="V250" s="30">
        <v>130</v>
      </c>
      <c r="W250" s="31">
        <f t="shared" si="68"/>
        <v>6</v>
      </c>
      <c r="X250" s="31">
        <f t="shared" si="74"/>
        <v>99960</v>
      </c>
      <c r="Y250" s="30">
        <f t="shared" si="75"/>
        <v>2165800</v>
      </c>
      <c r="Z250" s="30">
        <f t="shared" si="59"/>
        <v>11965312</v>
      </c>
      <c r="AA250" s="12">
        <f t="shared" si="69"/>
        <v>20</v>
      </c>
      <c r="AB250" s="13">
        <f t="shared" si="70"/>
        <v>10</v>
      </c>
    </row>
    <row r="251" spans="1:28" x14ac:dyDescent="0.3">
      <c r="A251" s="27">
        <f t="shared" si="71"/>
        <v>45899</v>
      </c>
      <c r="B251" s="28" t="str">
        <f t="shared" si="62"/>
        <v>sábado</v>
      </c>
      <c r="C251" s="28">
        <f t="shared" si="60"/>
        <v>0</v>
      </c>
      <c r="D251" s="28"/>
      <c r="E251" s="29">
        <f t="shared" si="76"/>
        <v>0</v>
      </c>
      <c r="F251" s="60">
        <f>IF(OR(B251="Saturday", B251="Sábado", B251="Sunday", B251="Domingo", E251=0), 0,
IF(MONTH(A251)&lt;&gt;MONTH(A250), E251, E251+SUMIF(A$8:A250, "&gt;="&amp;DATE(YEAR(A251), MONTH(A251), 1), F$8:F250)))</f>
        <v>0</v>
      </c>
      <c r="G251" s="31">
        <v>124</v>
      </c>
      <c r="H251" s="55" t="s">
        <v>4</v>
      </c>
      <c r="I251" s="56">
        <f t="shared" si="61"/>
        <v>833</v>
      </c>
      <c r="J251" s="56">
        <f t="shared" si="63"/>
        <v>49980</v>
      </c>
      <c r="K251" s="55">
        <f t="shared" si="64"/>
        <v>103292</v>
      </c>
      <c r="L251" s="56">
        <v>0</v>
      </c>
      <c r="M251" s="55">
        <f t="shared" si="72"/>
        <v>0</v>
      </c>
      <c r="N251" s="55">
        <f t="shared" si="65"/>
        <v>0</v>
      </c>
      <c r="O251" s="57">
        <v>0.12</v>
      </c>
      <c r="P251" s="55">
        <f t="shared" si="66"/>
        <v>0</v>
      </c>
      <c r="Q251" s="55">
        <f t="shared" si="67"/>
        <v>0</v>
      </c>
      <c r="R251" s="31">
        <f t="shared" si="73"/>
        <v>0</v>
      </c>
      <c r="S251" s="30"/>
      <c r="T251" s="30"/>
      <c r="U251" s="30">
        <f t="shared" si="77"/>
        <v>0</v>
      </c>
      <c r="V251" s="30">
        <v>130</v>
      </c>
      <c r="W251" s="31">
        <f t="shared" si="68"/>
        <v>6</v>
      </c>
      <c r="X251" s="31">
        <f t="shared" si="74"/>
        <v>0</v>
      </c>
      <c r="Y251" s="30">
        <f t="shared" si="75"/>
        <v>0</v>
      </c>
      <c r="Z251" s="30">
        <f t="shared" si="59"/>
        <v>11965312</v>
      </c>
      <c r="AA251" s="12">
        <f t="shared" si="69"/>
        <v>0</v>
      </c>
      <c r="AB251" s="13">
        <f t="shared" si="70"/>
        <v>50</v>
      </c>
    </row>
    <row r="252" spans="1:28" x14ac:dyDescent="0.3">
      <c r="A252" s="27">
        <f t="shared" si="71"/>
        <v>45900</v>
      </c>
      <c r="B252" s="28" t="str">
        <f t="shared" si="62"/>
        <v>domingo</v>
      </c>
      <c r="C252" s="28">
        <f t="shared" si="60"/>
        <v>0</v>
      </c>
      <c r="D252" s="28"/>
      <c r="E252" s="29">
        <f t="shared" si="76"/>
        <v>0</v>
      </c>
      <c r="F252" s="60">
        <f>IF(OR(B252="Saturday", B252="Sábado", B252="Sunday", B252="Domingo", E252=0), 0,
IF(MONTH(A252)&lt;&gt;MONTH(A251), E252, E252+SUMIF(A$8:A251, "&gt;="&amp;DATE(YEAR(A252), MONTH(A252), 1), F$8:F251)))</f>
        <v>0</v>
      </c>
      <c r="G252" s="31">
        <v>124</v>
      </c>
      <c r="H252" s="55" t="s">
        <v>4</v>
      </c>
      <c r="I252" s="56">
        <f t="shared" si="61"/>
        <v>833</v>
      </c>
      <c r="J252" s="56">
        <f t="shared" si="63"/>
        <v>49980</v>
      </c>
      <c r="K252" s="55">
        <f t="shared" si="64"/>
        <v>103292</v>
      </c>
      <c r="L252" s="56">
        <v>0</v>
      </c>
      <c r="M252" s="55">
        <f t="shared" si="72"/>
        <v>0</v>
      </c>
      <c r="N252" s="55">
        <f t="shared" si="65"/>
        <v>0</v>
      </c>
      <c r="O252" s="57">
        <v>0.12</v>
      </c>
      <c r="P252" s="55">
        <f t="shared" si="66"/>
        <v>0</v>
      </c>
      <c r="Q252" s="55">
        <f t="shared" si="67"/>
        <v>0</v>
      </c>
      <c r="R252" s="31">
        <f t="shared" si="73"/>
        <v>0</v>
      </c>
      <c r="S252" s="30"/>
      <c r="T252" s="30"/>
      <c r="U252" s="30">
        <f t="shared" si="77"/>
        <v>0</v>
      </c>
      <c r="V252" s="30">
        <v>130</v>
      </c>
      <c r="W252" s="31">
        <f t="shared" si="68"/>
        <v>6</v>
      </c>
      <c r="X252" s="31">
        <f t="shared" si="74"/>
        <v>0</v>
      </c>
      <c r="Y252" s="30">
        <f t="shared" si="75"/>
        <v>0</v>
      </c>
      <c r="Z252" s="30">
        <f t="shared" si="59"/>
        <v>11965312</v>
      </c>
      <c r="AA252" s="12">
        <f t="shared" si="69"/>
        <v>0</v>
      </c>
      <c r="AB252" s="13">
        <f t="shared" si="70"/>
        <v>50</v>
      </c>
    </row>
    <row r="253" spans="1:28" x14ac:dyDescent="0.3">
      <c r="A253" s="14">
        <f t="shared" si="71"/>
        <v>45901</v>
      </c>
      <c r="B253" s="15" t="str">
        <f t="shared" si="62"/>
        <v>segunda-feira</v>
      </c>
      <c r="C253" s="28">
        <f t="shared" si="60"/>
        <v>20</v>
      </c>
      <c r="D253" s="15"/>
      <c r="E253" s="16">
        <f t="shared" si="76"/>
        <v>16660</v>
      </c>
      <c r="F253" s="60">
        <f>IF(OR(B253="Saturday", B253="Sábado", B253="Sunday", B253="Domingo", E253=0), 0,
IF(MONTH(A253)&lt;&gt;MONTH(A252), E253, E253+SUMIF(A$8:A252, "&gt;="&amp;DATE(YEAR(A253), MONTH(A253), 1), F$8:F252)))</f>
        <v>16660</v>
      </c>
      <c r="G253" s="11">
        <v>124</v>
      </c>
      <c r="H253" s="40" t="s">
        <v>4</v>
      </c>
      <c r="I253" s="39">
        <f t="shared" si="61"/>
        <v>833</v>
      </c>
      <c r="J253" s="39">
        <f t="shared" si="63"/>
        <v>49980</v>
      </c>
      <c r="K253" s="40">
        <f t="shared" si="64"/>
        <v>103292</v>
      </c>
      <c r="L253" s="39">
        <v>0</v>
      </c>
      <c r="M253" s="40">
        <f t="shared" si="72"/>
        <v>0</v>
      </c>
      <c r="N253" s="40">
        <f t="shared" si="65"/>
        <v>0</v>
      </c>
      <c r="O253" s="41">
        <v>0.12</v>
      </c>
      <c r="P253" s="40">
        <f t="shared" si="66"/>
        <v>0</v>
      </c>
      <c r="Q253" s="40">
        <f t="shared" si="67"/>
        <v>0</v>
      </c>
      <c r="R253" s="11">
        <f t="shared" si="73"/>
        <v>2065840</v>
      </c>
      <c r="S253" s="17"/>
      <c r="T253" s="17"/>
      <c r="U253" s="17">
        <f t="shared" si="77"/>
        <v>9899472</v>
      </c>
      <c r="V253" s="17">
        <v>130</v>
      </c>
      <c r="W253" s="11">
        <f t="shared" si="68"/>
        <v>6</v>
      </c>
      <c r="X253" s="11">
        <f t="shared" si="74"/>
        <v>99960</v>
      </c>
      <c r="Y253" s="17">
        <f t="shared" si="75"/>
        <v>2165800</v>
      </c>
      <c r="Z253" s="17">
        <f t="shared" si="59"/>
        <v>12065272</v>
      </c>
      <c r="AA253" s="12">
        <f t="shared" si="69"/>
        <v>20</v>
      </c>
      <c r="AB253" s="13">
        <f t="shared" si="70"/>
        <v>10</v>
      </c>
    </row>
    <row r="254" spans="1:28" x14ac:dyDescent="0.3">
      <c r="A254" s="14">
        <f t="shared" si="71"/>
        <v>45902</v>
      </c>
      <c r="B254" s="15" t="str">
        <f t="shared" si="62"/>
        <v>terça-feira</v>
      </c>
      <c r="C254" s="28">
        <f t="shared" si="60"/>
        <v>20</v>
      </c>
      <c r="D254" s="15"/>
      <c r="E254" s="16">
        <f t="shared" si="76"/>
        <v>16660</v>
      </c>
      <c r="F254" s="60">
        <f>IF(OR(B254="Saturday", B254="Sábado", B254="Sunday", B254="Domingo", E254=0), 0,
IF(MONTH(A254)&lt;&gt;MONTH(A253), E254, E254+SUMIF(A$8:A253, "&gt;="&amp;DATE(YEAR(A254), MONTH(A254), 1), F$8:F253)))</f>
        <v>33320</v>
      </c>
      <c r="G254" s="11">
        <v>124</v>
      </c>
      <c r="H254" s="40" t="s">
        <v>4</v>
      </c>
      <c r="I254" s="39">
        <f t="shared" si="61"/>
        <v>833</v>
      </c>
      <c r="J254" s="39">
        <f t="shared" si="63"/>
        <v>49980</v>
      </c>
      <c r="K254" s="40">
        <f t="shared" si="64"/>
        <v>103292</v>
      </c>
      <c r="L254" s="39">
        <v>0</v>
      </c>
      <c r="M254" s="40">
        <f t="shared" si="72"/>
        <v>0</v>
      </c>
      <c r="N254" s="40">
        <f t="shared" si="65"/>
        <v>0</v>
      </c>
      <c r="O254" s="41">
        <v>0.12</v>
      </c>
      <c r="P254" s="40">
        <f t="shared" si="66"/>
        <v>0</v>
      </c>
      <c r="Q254" s="40">
        <f t="shared" si="67"/>
        <v>0</v>
      </c>
      <c r="R254" s="11">
        <f t="shared" si="73"/>
        <v>2065840</v>
      </c>
      <c r="S254" s="17"/>
      <c r="T254" s="17"/>
      <c r="U254" s="17">
        <f t="shared" si="77"/>
        <v>9999432</v>
      </c>
      <c r="V254" s="17">
        <v>130</v>
      </c>
      <c r="W254" s="11">
        <f t="shared" si="68"/>
        <v>6</v>
      </c>
      <c r="X254" s="11">
        <f t="shared" si="74"/>
        <v>99960</v>
      </c>
      <c r="Y254" s="17">
        <f t="shared" si="75"/>
        <v>2165800</v>
      </c>
      <c r="Z254" s="17">
        <f t="shared" si="59"/>
        <v>12165232</v>
      </c>
      <c r="AA254" s="12">
        <f t="shared" si="69"/>
        <v>20</v>
      </c>
      <c r="AB254" s="13">
        <f t="shared" si="70"/>
        <v>10</v>
      </c>
    </row>
    <row r="255" spans="1:28" x14ac:dyDescent="0.3">
      <c r="A255" s="14">
        <f t="shared" si="71"/>
        <v>45903</v>
      </c>
      <c r="B255" s="15" t="str">
        <f t="shared" si="62"/>
        <v>quarta-feira</v>
      </c>
      <c r="C255" s="28">
        <f t="shared" si="60"/>
        <v>20</v>
      </c>
      <c r="D255" s="15"/>
      <c r="E255" s="16">
        <f t="shared" si="76"/>
        <v>16660</v>
      </c>
      <c r="F255" s="60">
        <f>IF(OR(B255="Saturday", B255="Sábado", B255="Sunday", B255="Domingo", E255=0), 0,
IF(MONTH(A255)&lt;&gt;MONTH(A254), E255, E255+SUMIF(A$8:A254, "&gt;="&amp;DATE(YEAR(A255), MONTH(A255), 1), F$8:F254)))</f>
        <v>66640</v>
      </c>
      <c r="G255" s="11">
        <v>124</v>
      </c>
      <c r="H255" s="40" t="s">
        <v>4</v>
      </c>
      <c r="I255" s="39">
        <f t="shared" si="61"/>
        <v>833</v>
      </c>
      <c r="J255" s="39">
        <f t="shared" si="63"/>
        <v>49980</v>
      </c>
      <c r="K255" s="40">
        <f t="shared" si="64"/>
        <v>103292</v>
      </c>
      <c r="L255" s="39">
        <v>0</v>
      </c>
      <c r="M255" s="40">
        <f t="shared" si="72"/>
        <v>0</v>
      </c>
      <c r="N255" s="40">
        <f t="shared" si="65"/>
        <v>0</v>
      </c>
      <c r="O255" s="41">
        <v>0.12</v>
      </c>
      <c r="P255" s="40">
        <f t="shared" si="66"/>
        <v>0</v>
      </c>
      <c r="Q255" s="40">
        <f t="shared" si="67"/>
        <v>0</v>
      </c>
      <c r="R255" s="11">
        <f t="shared" si="73"/>
        <v>2065840</v>
      </c>
      <c r="S255" s="17"/>
      <c r="T255" s="17"/>
      <c r="U255" s="17">
        <f t="shared" si="77"/>
        <v>10099392</v>
      </c>
      <c r="V255" s="17">
        <v>130</v>
      </c>
      <c r="W255" s="11">
        <f t="shared" si="68"/>
        <v>6</v>
      </c>
      <c r="X255" s="11">
        <f t="shared" si="74"/>
        <v>99960</v>
      </c>
      <c r="Y255" s="17">
        <f t="shared" si="75"/>
        <v>2165800</v>
      </c>
      <c r="Z255" s="17">
        <f t="shared" si="59"/>
        <v>12265192</v>
      </c>
      <c r="AA255" s="12">
        <f t="shared" si="69"/>
        <v>20</v>
      </c>
      <c r="AB255" s="13">
        <f t="shared" si="70"/>
        <v>10</v>
      </c>
    </row>
    <row r="256" spans="1:28" x14ac:dyDescent="0.3">
      <c r="A256" s="14">
        <f t="shared" si="71"/>
        <v>45904</v>
      </c>
      <c r="B256" s="15" t="str">
        <f t="shared" si="62"/>
        <v>quinta-feira</v>
      </c>
      <c r="C256" s="28">
        <f t="shared" si="60"/>
        <v>20</v>
      </c>
      <c r="D256" s="15"/>
      <c r="E256" s="16">
        <f t="shared" si="76"/>
        <v>16660</v>
      </c>
      <c r="F256" s="60">
        <f>IF(OR(B256="Saturday", B256="Sábado", B256="Sunday", B256="Domingo", E256=0), 0,
IF(MONTH(A256)&lt;&gt;MONTH(A255), E256, E256+SUMIF(A$8:A255, "&gt;="&amp;DATE(YEAR(A256), MONTH(A256), 1), F$8:F255)))</f>
        <v>133280</v>
      </c>
      <c r="G256" s="11">
        <v>124</v>
      </c>
      <c r="H256" s="40" t="s">
        <v>4</v>
      </c>
      <c r="I256" s="39">
        <f t="shared" si="61"/>
        <v>833</v>
      </c>
      <c r="J256" s="39">
        <f t="shared" si="63"/>
        <v>49980</v>
      </c>
      <c r="K256" s="40">
        <f t="shared" si="64"/>
        <v>103292</v>
      </c>
      <c r="L256" s="39">
        <v>0</v>
      </c>
      <c r="M256" s="40">
        <f t="shared" si="72"/>
        <v>0</v>
      </c>
      <c r="N256" s="40">
        <f t="shared" si="65"/>
        <v>0</v>
      </c>
      <c r="O256" s="41">
        <v>0.12</v>
      </c>
      <c r="P256" s="40">
        <f t="shared" si="66"/>
        <v>0</v>
      </c>
      <c r="Q256" s="40">
        <f t="shared" si="67"/>
        <v>0</v>
      </c>
      <c r="R256" s="11">
        <f t="shared" si="73"/>
        <v>2065840</v>
      </c>
      <c r="S256" s="17"/>
      <c r="T256" s="17"/>
      <c r="U256" s="17">
        <f t="shared" si="77"/>
        <v>10199352</v>
      </c>
      <c r="V256" s="17">
        <v>130</v>
      </c>
      <c r="W256" s="11">
        <f t="shared" si="68"/>
        <v>6</v>
      </c>
      <c r="X256" s="11">
        <f t="shared" si="74"/>
        <v>99960</v>
      </c>
      <c r="Y256" s="17">
        <f t="shared" si="75"/>
        <v>2165800</v>
      </c>
      <c r="Z256" s="17">
        <f t="shared" si="59"/>
        <v>12365152</v>
      </c>
      <c r="AA256" s="12">
        <f t="shared" si="69"/>
        <v>20</v>
      </c>
      <c r="AB256" s="13">
        <f t="shared" si="70"/>
        <v>10</v>
      </c>
    </row>
    <row r="257" spans="1:29" x14ac:dyDescent="0.3">
      <c r="A257" s="14">
        <f t="shared" si="71"/>
        <v>45905</v>
      </c>
      <c r="B257" s="15" t="str">
        <f t="shared" si="62"/>
        <v>sexta-feira</v>
      </c>
      <c r="C257" s="28">
        <f t="shared" si="60"/>
        <v>20</v>
      </c>
      <c r="D257" s="15"/>
      <c r="E257" s="16">
        <f t="shared" si="76"/>
        <v>16660</v>
      </c>
      <c r="F257" s="60">
        <f>IF(OR(B257="Saturday", B257="Sábado", B257="Sunday", B257="Domingo", E257=0), 0,
IF(MONTH(A257)&lt;&gt;MONTH(A256), E257, E257+SUMIF(A$8:A256, "&gt;="&amp;DATE(YEAR(A257), MONTH(A257), 1), F$8:F256)))</f>
        <v>266560</v>
      </c>
      <c r="G257" s="11">
        <v>124</v>
      </c>
      <c r="H257" s="40" t="s">
        <v>4</v>
      </c>
      <c r="I257" s="39">
        <f t="shared" si="61"/>
        <v>833</v>
      </c>
      <c r="J257" s="39">
        <f t="shared" si="63"/>
        <v>49980</v>
      </c>
      <c r="K257" s="40">
        <f t="shared" si="64"/>
        <v>103292</v>
      </c>
      <c r="L257" s="39">
        <v>0</v>
      </c>
      <c r="M257" s="40">
        <f t="shared" si="72"/>
        <v>0</v>
      </c>
      <c r="N257" s="40">
        <f t="shared" si="65"/>
        <v>0</v>
      </c>
      <c r="O257" s="41">
        <v>0.12</v>
      </c>
      <c r="P257" s="40">
        <f t="shared" si="66"/>
        <v>0</v>
      </c>
      <c r="Q257" s="40">
        <f t="shared" si="67"/>
        <v>0</v>
      </c>
      <c r="R257" s="11">
        <f t="shared" si="73"/>
        <v>2065840</v>
      </c>
      <c r="S257" s="17"/>
      <c r="T257" s="17"/>
      <c r="U257" s="17">
        <f t="shared" si="77"/>
        <v>10299312</v>
      </c>
      <c r="V257" s="17">
        <v>130</v>
      </c>
      <c r="W257" s="11">
        <f t="shared" si="68"/>
        <v>6</v>
      </c>
      <c r="X257" s="11">
        <f t="shared" si="74"/>
        <v>99960</v>
      </c>
      <c r="Y257" s="17">
        <f t="shared" si="75"/>
        <v>2165800</v>
      </c>
      <c r="Z257" s="17">
        <f t="shared" si="59"/>
        <v>12465112</v>
      </c>
      <c r="AA257" s="12">
        <f t="shared" si="69"/>
        <v>20</v>
      </c>
      <c r="AB257" s="13">
        <f t="shared" si="70"/>
        <v>10</v>
      </c>
    </row>
    <row r="258" spans="1:29" x14ac:dyDescent="0.3">
      <c r="A258" s="14">
        <f t="shared" si="71"/>
        <v>45906</v>
      </c>
      <c r="B258" s="15" t="str">
        <f t="shared" si="62"/>
        <v>sábado</v>
      </c>
      <c r="C258" s="28">
        <f t="shared" si="60"/>
        <v>0</v>
      </c>
      <c r="D258" s="15"/>
      <c r="E258" s="16">
        <f t="shared" si="76"/>
        <v>0</v>
      </c>
      <c r="F258" s="60">
        <f>IF(OR(B258="Saturday", B258="Sábado", B258="Sunday", B258="Domingo", E258=0), 0,
IF(MONTH(A258)&lt;&gt;MONTH(A257), E258, E258+SUMIF(A$8:A257, "&gt;="&amp;DATE(YEAR(A258), MONTH(A258), 1), F$8:F257)))</f>
        <v>0</v>
      </c>
      <c r="G258" s="11">
        <v>124</v>
      </c>
      <c r="H258" s="40" t="s">
        <v>4</v>
      </c>
      <c r="I258" s="39">
        <f t="shared" si="61"/>
        <v>833</v>
      </c>
      <c r="J258" s="39">
        <f t="shared" si="63"/>
        <v>49980</v>
      </c>
      <c r="K258" s="40">
        <f t="shared" si="64"/>
        <v>103292</v>
      </c>
      <c r="L258" s="39">
        <v>0</v>
      </c>
      <c r="M258" s="40">
        <f t="shared" si="72"/>
        <v>0</v>
      </c>
      <c r="N258" s="40">
        <f t="shared" si="65"/>
        <v>0</v>
      </c>
      <c r="O258" s="41">
        <v>0.12</v>
      </c>
      <c r="P258" s="40">
        <f t="shared" si="66"/>
        <v>0</v>
      </c>
      <c r="Q258" s="40">
        <f t="shared" si="67"/>
        <v>0</v>
      </c>
      <c r="R258" s="11">
        <f t="shared" si="73"/>
        <v>0</v>
      </c>
      <c r="S258" s="17"/>
      <c r="T258" s="17"/>
      <c r="U258" s="17">
        <f t="shared" si="77"/>
        <v>0</v>
      </c>
      <c r="V258" s="17">
        <v>130</v>
      </c>
      <c r="W258" s="11">
        <f t="shared" si="68"/>
        <v>6</v>
      </c>
      <c r="X258" s="11">
        <f t="shared" si="74"/>
        <v>0</v>
      </c>
      <c r="Y258" s="17">
        <f t="shared" si="75"/>
        <v>0</v>
      </c>
      <c r="Z258" s="17">
        <f t="shared" si="59"/>
        <v>12465112</v>
      </c>
      <c r="AA258" s="12">
        <f t="shared" si="69"/>
        <v>0</v>
      </c>
      <c r="AB258" s="13">
        <f t="shared" si="70"/>
        <v>50</v>
      </c>
    </row>
    <row r="259" spans="1:29" x14ac:dyDescent="0.3">
      <c r="A259" s="14">
        <f t="shared" si="71"/>
        <v>45907</v>
      </c>
      <c r="B259" s="15" t="str">
        <f t="shared" si="62"/>
        <v>domingo</v>
      </c>
      <c r="C259" s="28">
        <f t="shared" si="60"/>
        <v>0</v>
      </c>
      <c r="D259" s="15"/>
      <c r="E259" s="16">
        <f t="shared" si="76"/>
        <v>0</v>
      </c>
      <c r="F259" s="60">
        <f>IF(OR(B259="Saturday", B259="Sábado", B259="Sunday", B259="Domingo", E259=0), 0,
IF(MONTH(A259)&lt;&gt;MONTH(A258), E259, E259+SUMIF(A$8:A258, "&gt;="&amp;DATE(YEAR(A259), MONTH(A259), 1), F$8:F258)))</f>
        <v>0</v>
      </c>
      <c r="G259" s="11">
        <v>124</v>
      </c>
      <c r="H259" s="40" t="s">
        <v>4</v>
      </c>
      <c r="I259" s="39">
        <f t="shared" si="61"/>
        <v>833</v>
      </c>
      <c r="J259" s="39">
        <f t="shared" si="63"/>
        <v>49980</v>
      </c>
      <c r="K259" s="40">
        <f t="shared" si="64"/>
        <v>103292</v>
      </c>
      <c r="L259" s="39">
        <v>0</v>
      </c>
      <c r="M259" s="40">
        <f t="shared" si="72"/>
        <v>0</v>
      </c>
      <c r="N259" s="40">
        <f t="shared" si="65"/>
        <v>0</v>
      </c>
      <c r="O259" s="41">
        <v>0.12</v>
      </c>
      <c r="P259" s="40">
        <f t="shared" si="66"/>
        <v>0</v>
      </c>
      <c r="Q259" s="40">
        <f t="shared" si="67"/>
        <v>0</v>
      </c>
      <c r="R259" s="11">
        <f t="shared" si="73"/>
        <v>0</v>
      </c>
      <c r="S259" s="17"/>
      <c r="T259" s="17"/>
      <c r="U259" s="17">
        <f t="shared" si="77"/>
        <v>0</v>
      </c>
      <c r="V259" s="17">
        <v>130</v>
      </c>
      <c r="W259" s="11">
        <f t="shared" si="68"/>
        <v>6</v>
      </c>
      <c r="X259" s="11">
        <f t="shared" si="74"/>
        <v>0</v>
      </c>
      <c r="Y259" s="17">
        <f t="shared" si="75"/>
        <v>0</v>
      </c>
      <c r="Z259" s="17">
        <f t="shared" si="59"/>
        <v>12465112</v>
      </c>
      <c r="AA259" s="12">
        <f t="shared" si="69"/>
        <v>0</v>
      </c>
      <c r="AB259" s="13">
        <f t="shared" si="70"/>
        <v>50</v>
      </c>
    </row>
    <row r="260" spans="1:29" x14ac:dyDescent="0.3">
      <c r="A260" s="14">
        <f t="shared" si="71"/>
        <v>45908</v>
      </c>
      <c r="B260" s="15" t="str">
        <f t="shared" si="62"/>
        <v>segunda-feira</v>
      </c>
      <c r="C260" s="28">
        <f t="shared" si="60"/>
        <v>20</v>
      </c>
      <c r="D260" s="15"/>
      <c r="E260" s="16">
        <f t="shared" si="76"/>
        <v>16660</v>
      </c>
      <c r="F260" s="60">
        <f>IF(OR(B260="Saturday", B260="Sábado", B260="Sunday", B260="Domingo", E260=0), 0,
IF(MONTH(A260)&lt;&gt;MONTH(A259), E260, E260+SUMIF(A$8:A259, "&gt;="&amp;DATE(YEAR(A260), MONTH(A260), 1), F$8:F259)))</f>
        <v>533120</v>
      </c>
      <c r="G260" s="11">
        <v>124</v>
      </c>
      <c r="H260" s="40" t="s">
        <v>4</v>
      </c>
      <c r="I260" s="39">
        <f t="shared" si="61"/>
        <v>833</v>
      </c>
      <c r="J260" s="39">
        <f t="shared" si="63"/>
        <v>49980</v>
      </c>
      <c r="K260" s="40">
        <f t="shared" si="64"/>
        <v>103292</v>
      </c>
      <c r="L260" s="39">
        <v>0</v>
      </c>
      <c r="M260" s="40">
        <f t="shared" si="72"/>
        <v>0</v>
      </c>
      <c r="N260" s="40">
        <f t="shared" si="65"/>
        <v>0</v>
      </c>
      <c r="O260" s="41">
        <v>0.12</v>
      </c>
      <c r="P260" s="40">
        <f t="shared" si="66"/>
        <v>0</v>
      </c>
      <c r="Q260" s="40">
        <f t="shared" si="67"/>
        <v>0</v>
      </c>
      <c r="R260" s="11">
        <f t="shared" si="73"/>
        <v>2065840</v>
      </c>
      <c r="S260" s="17"/>
      <c r="T260" s="17"/>
      <c r="U260" s="17">
        <f t="shared" si="77"/>
        <v>10399272</v>
      </c>
      <c r="V260" s="17">
        <v>130</v>
      </c>
      <c r="W260" s="11">
        <f t="shared" si="68"/>
        <v>6</v>
      </c>
      <c r="X260" s="11">
        <f t="shared" si="74"/>
        <v>99960</v>
      </c>
      <c r="Y260" s="17">
        <f t="shared" si="75"/>
        <v>2165800</v>
      </c>
      <c r="Z260" s="17">
        <f t="shared" si="59"/>
        <v>12565072</v>
      </c>
      <c r="AA260" s="12">
        <f t="shared" si="69"/>
        <v>20</v>
      </c>
      <c r="AB260" s="13">
        <f t="shared" si="70"/>
        <v>10</v>
      </c>
    </row>
    <row r="261" spans="1:29" x14ac:dyDescent="0.3">
      <c r="A261" s="14">
        <f t="shared" si="71"/>
        <v>45909</v>
      </c>
      <c r="B261" s="15" t="str">
        <f t="shared" si="62"/>
        <v>terça-feira</v>
      </c>
      <c r="C261" s="28">
        <f t="shared" si="60"/>
        <v>20</v>
      </c>
      <c r="D261" s="15"/>
      <c r="E261" s="16">
        <f t="shared" si="76"/>
        <v>16660</v>
      </c>
      <c r="F261" s="60">
        <f>IF(OR(B261="Saturday", B261="Sábado", B261="Sunday", B261="Domingo", E261=0), 0,
IF(MONTH(A261)&lt;&gt;MONTH(A260), E261, E261+SUMIF(A$8:A260, "&gt;="&amp;DATE(YEAR(A261), MONTH(A261), 1), F$8:F260)))</f>
        <v>1066240</v>
      </c>
      <c r="G261" s="11">
        <v>124</v>
      </c>
      <c r="H261" s="40" t="s">
        <v>4</v>
      </c>
      <c r="I261" s="39">
        <f t="shared" si="61"/>
        <v>833</v>
      </c>
      <c r="J261" s="39">
        <f t="shared" si="63"/>
        <v>49980</v>
      </c>
      <c r="K261" s="40">
        <f t="shared" si="64"/>
        <v>103292</v>
      </c>
      <c r="L261" s="39">
        <v>0</v>
      </c>
      <c r="M261" s="40">
        <f t="shared" si="72"/>
        <v>0</v>
      </c>
      <c r="N261" s="40">
        <f t="shared" si="65"/>
        <v>0</v>
      </c>
      <c r="O261" s="41">
        <v>0.12</v>
      </c>
      <c r="P261" s="40">
        <f t="shared" si="66"/>
        <v>0</v>
      </c>
      <c r="Q261" s="40">
        <f t="shared" si="67"/>
        <v>0</v>
      </c>
      <c r="R261" s="11">
        <f t="shared" si="73"/>
        <v>2065840</v>
      </c>
      <c r="S261" s="17"/>
      <c r="T261" s="17"/>
      <c r="U261" s="17">
        <f t="shared" si="77"/>
        <v>10499232</v>
      </c>
      <c r="V261" s="17">
        <v>130</v>
      </c>
      <c r="W261" s="11">
        <f t="shared" si="68"/>
        <v>6</v>
      </c>
      <c r="X261" s="11">
        <f t="shared" si="74"/>
        <v>99960</v>
      </c>
      <c r="Y261" s="17">
        <f t="shared" si="75"/>
        <v>2165800</v>
      </c>
      <c r="Z261" s="17">
        <f t="shared" ref="Z261:Z324" si="78">IF(A261="",0,Z260+Y261-R261-T261)</f>
        <v>12665032</v>
      </c>
      <c r="AA261" s="12">
        <f t="shared" si="69"/>
        <v>20</v>
      </c>
      <c r="AB261" s="13">
        <f t="shared" si="70"/>
        <v>10</v>
      </c>
    </row>
    <row r="262" spans="1:29" s="21" customFormat="1" x14ac:dyDescent="0.3">
      <c r="A262" s="18">
        <f t="shared" si="71"/>
        <v>45910</v>
      </c>
      <c r="B262" s="19" t="str">
        <f t="shared" si="62"/>
        <v>quarta-feira</v>
      </c>
      <c r="C262" s="28">
        <f t="shared" si="60"/>
        <v>20</v>
      </c>
      <c r="D262" s="19"/>
      <c r="E262" s="16">
        <f t="shared" si="76"/>
        <v>16660</v>
      </c>
      <c r="F262" s="60">
        <f>IF(OR(B262="Saturday", B262="Sábado", B262="Sunday", B262="Domingo", E262=0), 0,
IF(MONTH(A262)&lt;&gt;MONTH(A261), E262, E262+SUMIF(A$8:A261, "&gt;="&amp;DATE(YEAR(A262), MONTH(A262), 1), F$8:F261)))</f>
        <v>2132480</v>
      </c>
      <c r="G262" s="11">
        <v>124</v>
      </c>
      <c r="H262" s="40" t="s">
        <v>4</v>
      </c>
      <c r="I262" s="39">
        <f t="shared" si="61"/>
        <v>833</v>
      </c>
      <c r="J262" s="39">
        <f t="shared" si="63"/>
        <v>49980</v>
      </c>
      <c r="K262" s="40">
        <f t="shared" si="64"/>
        <v>103292</v>
      </c>
      <c r="L262" s="39">
        <v>0</v>
      </c>
      <c r="M262" s="40">
        <f t="shared" si="72"/>
        <v>0</v>
      </c>
      <c r="N262" s="40">
        <f t="shared" si="65"/>
        <v>0</v>
      </c>
      <c r="O262" s="41">
        <v>0.12</v>
      </c>
      <c r="P262" s="40">
        <f t="shared" si="66"/>
        <v>0</v>
      </c>
      <c r="Q262" s="40">
        <f t="shared" si="67"/>
        <v>0</v>
      </c>
      <c r="R262" s="11">
        <f t="shared" si="73"/>
        <v>2065840</v>
      </c>
      <c r="S262" s="20"/>
      <c r="T262" s="20">
        <f>T232</f>
        <v>0</v>
      </c>
      <c r="U262" s="17">
        <f t="shared" si="77"/>
        <v>10599192</v>
      </c>
      <c r="V262" s="17">
        <v>130</v>
      </c>
      <c r="W262" s="11">
        <f t="shared" si="68"/>
        <v>6</v>
      </c>
      <c r="X262" s="11">
        <f t="shared" si="74"/>
        <v>99960</v>
      </c>
      <c r="Y262" s="17">
        <f t="shared" si="75"/>
        <v>2165800</v>
      </c>
      <c r="Z262" s="20">
        <f t="shared" si="78"/>
        <v>12764992</v>
      </c>
      <c r="AA262" s="12">
        <f t="shared" si="69"/>
        <v>20</v>
      </c>
      <c r="AB262" s="13">
        <f t="shared" si="70"/>
        <v>10</v>
      </c>
      <c r="AC262"/>
    </row>
    <row r="263" spans="1:29" x14ac:dyDescent="0.3">
      <c r="A263" s="14">
        <f t="shared" si="71"/>
        <v>45911</v>
      </c>
      <c r="B263" s="15" t="str">
        <f t="shared" si="62"/>
        <v>quinta-feira</v>
      </c>
      <c r="C263" s="28">
        <f t="shared" si="60"/>
        <v>20</v>
      </c>
      <c r="D263" s="15"/>
      <c r="E263" s="16">
        <f t="shared" si="76"/>
        <v>16660</v>
      </c>
      <c r="F263" s="60">
        <f>IF(OR(B263="Saturday", B263="Sábado", B263="Sunday", B263="Domingo", E263=0), 0,
IF(MONTH(A263)&lt;&gt;MONTH(A262), E263, E263+SUMIF(A$8:A262, "&gt;="&amp;DATE(YEAR(A263), MONTH(A263), 1), F$8:F262)))</f>
        <v>4264960</v>
      </c>
      <c r="G263" s="11">
        <v>124</v>
      </c>
      <c r="H263" s="40" t="s">
        <v>4</v>
      </c>
      <c r="I263" s="39">
        <f t="shared" si="61"/>
        <v>833</v>
      </c>
      <c r="J263" s="39">
        <f t="shared" si="63"/>
        <v>49980</v>
      </c>
      <c r="K263" s="40">
        <f t="shared" si="64"/>
        <v>103292</v>
      </c>
      <c r="L263" s="39">
        <v>0</v>
      </c>
      <c r="M263" s="40">
        <f t="shared" si="72"/>
        <v>0</v>
      </c>
      <c r="N263" s="40">
        <f t="shared" si="65"/>
        <v>0</v>
      </c>
      <c r="O263" s="41">
        <v>0.12</v>
      </c>
      <c r="P263" s="40">
        <f t="shared" si="66"/>
        <v>0</v>
      </c>
      <c r="Q263" s="40">
        <f t="shared" si="67"/>
        <v>0</v>
      </c>
      <c r="R263" s="11">
        <f t="shared" si="73"/>
        <v>2065840</v>
      </c>
      <c r="S263" s="17"/>
      <c r="T263" s="17"/>
      <c r="U263" s="17">
        <f t="shared" si="77"/>
        <v>10699152</v>
      </c>
      <c r="V263" s="17">
        <v>130</v>
      </c>
      <c r="W263" s="11">
        <f t="shared" si="68"/>
        <v>6</v>
      </c>
      <c r="X263" s="11">
        <f t="shared" si="74"/>
        <v>99960</v>
      </c>
      <c r="Y263" s="17">
        <f t="shared" si="75"/>
        <v>2165800</v>
      </c>
      <c r="Z263" s="17">
        <f t="shared" si="78"/>
        <v>12864952</v>
      </c>
      <c r="AA263" s="12">
        <f t="shared" si="69"/>
        <v>20</v>
      </c>
      <c r="AB263" s="13">
        <f t="shared" si="70"/>
        <v>10</v>
      </c>
    </row>
    <row r="264" spans="1:29" x14ac:dyDescent="0.3">
      <c r="A264" s="14">
        <f t="shared" si="71"/>
        <v>45912</v>
      </c>
      <c r="B264" s="15" t="str">
        <f t="shared" si="62"/>
        <v>sexta-feira</v>
      </c>
      <c r="C264" s="28">
        <f t="shared" ref="C264:C327" si="79">IF(OR(D264&lt;&gt;"",OR(B264="Saturday",B264="Sábado",B264="Sunday",B264="Domingo")),0,IF(OR(B264="segunda-feira",B264="Monday"),AA261,AA263))</f>
        <v>20</v>
      </c>
      <c r="D264" s="15"/>
      <c r="E264" s="16">
        <f t="shared" si="76"/>
        <v>16660</v>
      </c>
      <c r="F264" s="60">
        <f>IF(OR(B264="Saturday", B264="Sábado", B264="Sunday", B264="Domingo", E264=0), 0,
IF(MONTH(A264)&lt;&gt;MONTH(A263), E264, E264+SUMIF(A$8:A263, "&gt;="&amp;DATE(YEAR(A264), MONTH(A264), 1), F$8:F263)))</f>
        <v>8529920</v>
      </c>
      <c r="G264" s="11">
        <v>124</v>
      </c>
      <c r="H264" s="40" t="s">
        <v>4</v>
      </c>
      <c r="I264" s="39">
        <f t="shared" ref="I264:I327" si="80">IFERROR(VLOOKUP(H264,Volume_caminhao,2,0),0)</f>
        <v>833</v>
      </c>
      <c r="J264" s="39">
        <f t="shared" si="63"/>
        <v>49980</v>
      </c>
      <c r="K264" s="40">
        <f t="shared" si="64"/>
        <v>103292</v>
      </c>
      <c r="L264" s="39">
        <v>0</v>
      </c>
      <c r="M264" s="40">
        <f t="shared" si="72"/>
        <v>0</v>
      </c>
      <c r="N264" s="40">
        <f t="shared" si="65"/>
        <v>0</v>
      </c>
      <c r="O264" s="41">
        <v>0.12</v>
      </c>
      <c r="P264" s="40">
        <f t="shared" si="66"/>
        <v>0</v>
      </c>
      <c r="Q264" s="40">
        <f t="shared" si="67"/>
        <v>0</v>
      </c>
      <c r="R264" s="11">
        <f t="shared" si="73"/>
        <v>2065840</v>
      </c>
      <c r="S264" s="17"/>
      <c r="T264" s="17"/>
      <c r="U264" s="17">
        <f t="shared" si="77"/>
        <v>10799112</v>
      </c>
      <c r="V264" s="17">
        <v>130</v>
      </c>
      <c r="W264" s="11">
        <f t="shared" si="68"/>
        <v>6</v>
      </c>
      <c r="X264" s="11">
        <f t="shared" si="74"/>
        <v>99960</v>
      </c>
      <c r="Y264" s="17">
        <f t="shared" si="75"/>
        <v>2165800</v>
      </c>
      <c r="Z264" s="17">
        <f t="shared" si="78"/>
        <v>12964912</v>
      </c>
      <c r="AA264" s="12">
        <f t="shared" si="69"/>
        <v>20</v>
      </c>
      <c r="AB264" s="13">
        <f t="shared" si="70"/>
        <v>10</v>
      </c>
    </row>
    <row r="265" spans="1:29" x14ac:dyDescent="0.3">
      <c r="A265" s="14">
        <f t="shared" si="71"/>
        <v>45913</v>
      </c>
      <c r="B265" s="15" t="str">
        <f t="shared" ref="B265:B328" si="81">IF(A265="","",TEXT(A265,"dddd"))</f>
        <v>sábado</v>
      </c>
      <c r="C265" s="28">
        <f t="shared" si="79"/>
        <v>0</v>
      </c>
      <c r="D265" s="15"/>
      <c r="E265" s="16">
        <f t="shared" si="76"/>
        <v>0</v>
      </c>
      <c r="F265" s="60">
        <f>IF(OR(B265="Saturday", B265="Sábado", B265="Sunday", B265="Domingo", E265=0), 0,
IF(MONTH(A265)&lt;&gt;MONTH(A264), E265, E265+SUMIF(A$8:A264, "&gt;="&amp;DATE(YEAR(A265), MONTH(A265), 1), F$8:F264)))</f>
        <v>0</v>
      </c>
      <c r="G265" s="11">
        <v>124</v>
      </c>
      <c r="H265" s="40" t="s">
        <v>4</v>
      </c>
      <c r="I265" s="39">
        <f t="shared" si="80"/>
        <v>833</v>
      </c>
      <c r="J265" s="39">
        <f t="shared" ref="J265:J328" si="82">I265*60</f>
        <v>49980</v>
      </c>
      <c r="K265" s="40">
        <f t="shared" ref="K265:K328" si="83">I265*G265</f>
        <v>103292</v>
      </c>
      <c r="L265" s="39">
        <v>0</v>
      </c>
      <c r="M265" s="40">
        <f t="shared" si="72"/>
        <v>0</v>
      </c>
      <c r="N265" s="40">
        <f t="shared" ref="N265:N328" si="84">IF(L265=0,0,(I265*G265)*0.002)</f>
        <v>0</v>
      </c>
      <c r="O265" s="41">
        <v>0.12</v>
      </c>
      <c r="P265" s="40">
        <f t="shared" ref="P265:P328" si="85">O265*M265</f>
        <v>0</v>
      </c>
      <c r="Q265" s="40">
        <f t="shared" ref="Q265:Q328" si="86">IF(E265=0,0,SUM(P265,M265:N265))</f>
        <v>0</v>
      </c>
      <c r="R265" s="11">
        <f t="shared" si="73"/>
        <v>0</v>
      </c>
      <c r="S265" s="17"/>
      <c r="T265" s="17"/>
      <c r="U265" s="17">
        <f t="shared" si="77"/>
        <v>0</v>
      </c>
      <c r="V265" s="17">
        <v>130</v>
      </c>
      <c r="W265" s="11">
        <f t="shared" ref="W265:W328" si="87">V265-G265</f>
        <v>6</v>
      </c>
      <c r="X265" s="11">
        <f t="shared" si="74"/>
        <v>0</v>
      </c>
      <c r="Y265" s="17">
        <f t="shared" si="75"/>
        <v>0</v>
      </c>
      <c r="Z265" s="17">
        <f t="shared" si="78"/>
        <v>12964912</v>
      </c>
      <c r="AA265" s="12">
        <f t="shared" ref="AA265:AA328" si="88">IFERROR(IF(OR(B265="Saturday",B265="Sábado",B265="Sunday",B265="Domingo"),0,MIN(INT(Z265/K265),$B$4)),0)</f>
        <v>0</v>
      </c>
      <c r="AB265" s="13">
        <f t="shared" ref="AB265:AB328" si="89">IF(Z265 &gt; (I265 * 135), MIN(50 - C265,INT(Z265 / (I265 * 135))), 0)-C265</f>
        <v>50</v>
      </c>
    </row>
    <row r="266" spans="1:29" x14ac:dyDescent="0.3">
      <c r="A266" s="14">
        <f t="shared" ref="A266:A329" si="90">A265+1</f>
        <v>45914</v>
      </c>
      <c r="B266" s="15" t="str">
        <f t="shared" si="81"/>
        <v>domingo</v>
      </c>
      <c r="C266" s="28">
        <f t="shared" si="79"/>
        <v>0</v>
      </c>
      <c r="D266" s="15"/>
      <c r="E266" s="16">
        <f t="shared" si="76"/>
        <v>0</v>
      </c>
      <c r="F266" s="60">
        <f>IF(OR(B266="Saturday", B266="Sábado", B266="Sunday", B266="Domingo", E266=0), 0,
IF(MONTH(A266)&lt;&gt;MONTH(A265), E266, E266+SUMIF(A$8:A265, "&gt;="&amp;DATE(YEAR(A266), MONTH(A266), 1), F$8:F265)))</f>
        <v>0</v>
      </c>
      <c r="G266" s="11">
        <v>124</v>
      </c>
      <c r="H266" s="40" t="s">
        <v>4</v>
      </c>
      <c r="I266" s="39">
        <f t="shared" si="80"/>
        <v>833</v>
      </c>
      <c r="J266" s="39">
        <f t="shared" si="82"/>
        <v>49980</v>
      </c>
      <c r="K266" s="40">
        <f t="shared" si="83"/>
        <v>103292</v>
      </c>
      <c r="L266" s="39">
        <v>0</v>
      </c>
      <c r="M266" s="40">
        <f t="shared" ref="M266:M329" si="91">J266/1000*L266*0.18</f>
        <v>0</v>
      </c>
      <c r="N266" s="40">
        <f t="shared" si="84"/>
        <v>0</v>
      </c>
      <c r="O266" s="41">
        <v>0.12</v>
      </c>
      <c r="P266" s="40">
        <f t="shared" si="85"/>
        <v>0</v>
      </c>
      <c r="Q266" s="40">
        <f t="shared" si="86"/>
        <v>0</v>
      </c>
      <c r="R266" s="11">
        <f t="shared" ref="R266:R329" si="92">E266*G266+Q266</f>
        <v>0</v>
      </c>
      <c r="S266" s="17"/>
      <c r="T266" s="17"/>
      <c r="U266" s="17">
        <f t="shared" si="77"/>
        <v>0</v>
      </c>
      <c r="V266" s="17">
        <v>130</v>
      </c>
      <c r="W266" s="11">
        <f t="shared" si="87"/>
        <v>6</v>
      </c>
      <c r="X266" s="11">
        <f t="shared" ref="X266:X329" si="93">E266*$W$8</f>
        <v>0</v>
      </c>
      <c r="Y266" s="17">
        <f t="shared" ref="Y266:Y329" si="94">E266*$V$9</f>
        <v>0</v>
      </c>
      <c r="Z266" s="17">
        <f t="shared" si="78"/>
        <v>12964912</v>
      </c>
      <c r="AA266" s="12">
        <f t="shared" si="88"/>
        <v>0</v>
      </c>
      <c r="AB266" s="13">
        <f t="shared" si="89"/>
        <v>50</v>
      </c>
    </row>
    <row r="267" spans="1:29" x14ac:dyDescent="0.3">
      <c r="A267" s="14">
        <f t="shared" si="90"/>
        <v>45915</v>
      </c>
      <c r="B267" s="15" t="str">
        <f t="shared" si="81"/>
        <v>segunda-feira</v>
      </c>
      <c r="C267" s="28">
        <f t="shared" si="79"/>
        <v>20</v>
      </c>
      <c r="D267" s="15"/>
      <c r="E267" s="16">
        <f t="shared" ref="E267:E330" si="95">IFERROR(IF(D267&gt;0,D267*I267,C267*I267),0)</f>
        <v>16660</v>
      </c>
      <c r="F267" s="60">
        <f>IF(OR(B267="Saturday", B267="Sábado", B267="Sunday", B267="Domingo", E267=0), 0,
IF(MONTH(A267)&lt;&gt;MONTH(A266), E267, E267+SUMIF(A$8:A266, "&gt;="&amp;DATE(YEAR(A267), MONTH(A267), 1), F$8:F266)))</f>
        <v>17059840</v>
      </c>
      <c r="G267" s="11">
        <v>124</v>
      </c>
      <c r="H267" s="40" t="s">
        <v>4</v>
      </c>
      <c r="I267" s="39">
        <f t="shared" si="80"/>
        <v>833</v>
      </c>
      <c r="J267" s="39">
        <f t="shared" si="82"/>
        <v>49980</v>
      </c>
      <c r="K267" s="40">
        <f t="shared" si="83"/>
        <v>103292</v>
      </c>
      <c r="L267" s="39">
        <v>0</v>
      </c>
      <c r="M267" s="40">
        <f t="shared" si="91"/>
        <v>0</v>
      </c>
      <c r="N267" s="40">
        <f t="shared" si="84"/>
        <v>0</v>
      </c>
      <c r="O267" s="41">
        <v>0.12</v>
      </c>
      <c r="P267" s="40">
        <f t="shared" si="85"/>
        <v>0</v>
      </c>
      <c r="Q267" s="40">
        <f t="shared" si="86"/>
        <v>0</v>
      </c>
      <c r="R267" s="11">
        <f t="shared" si="92"/>
        <v>2065840</v>
      </c>
      <c r="S267" s="17"/>
      <c r="T267" s="17"/>
      <c r="U267" s="17">
        <f t="shared" ref="U267:U330" si="96">IF(E267=0,0,Z266-R267)</f>
        <v>10899072</v>
      </c>
      <c r="V267" s="17">
        <v>130</v>
      </c>
      <c r="W267" s="11">
        <f t="shared" si="87"/>
        <v>6</v>
      </c>
      <c r="X267" s="11">
        <f t="shared" si="93"/>
        <v>99960</v>
      </c>
      <c r="Y267" s="17">
        <f t="shared" si="94"/>
        <v>2165800</v>
      </c>
      <c r="Z267" s="17">
        <f t="shared" si="78"/>
        <v>13064872</v>
      </c>
      <c r="AA267" s="12">
        <f t="shared" si="88"/>
        <v>20</v>
      </c>
      <c r="AB267" s="13">
        <f t="shared" si="89"/>
        <v>10</v>
      </c>
    </row>
    <row r="268" spans="1:29" x14ac:dyDescent="0.3">
      <c r="A268" s="14">
        <f t="shared" si="90"/>
        <v>45916</v>
      </c>
      <c r="B268" s="15" t="str">
        <f t="shared" si="81"/>
        <v>terça-feira</v>
      </c>
      <c r="C268" s="28">
        <f t="shared" si="79"/>
        <v>20</v>
      </c>
      <c r="D268" s="15"/>
      <c r="E268" s="16">
        <f t="shared" si="95"/>
        <v>16660</v>
      </c>
      <c r="F268" s="60">
        <f>IF(OR(B268="Saturday", B268="Sábado", B268="Sunday", B268="Domingo", E268=0), 0,
IF(MONTH(A268)&lt;&gt;MONTH(A267), E268, E268+SUMIF(A$8:A267, "&gt;="&amp;DATE(YEAR(A268), MONTH(A268), 1), F$8:F267)))</f>
        <v>34119680</v>
      </c>
      <c r="G268" s="11">
        <v>124</v>
      </c>
      <c r="H268" s="40" t="s">
        <v>4</v>
      </c>
      <c r="I268" s="39">
        <f t="shared" si="80"/>
        <v>833</v>
      </c>
      <c r="J268" s="39">
        <f t="shared" si="82"/>
        <v>49980</v>
      </c>
      <c r="K268" s="40">
        <f t="shared" si="83"/>
        <v>103292</v>
      </c>
      <c r="L268" s="39">
        <v>0</v>
      </c>
      <c r="M268" s="40">
        <f t="shared" si="91"/>
        <v>0</v>
      </c>
      <c r="N268" s="40">
        <f t="shared" si="84"/>
        <v>0</v>
      </c>
      <c r="O268" s="41">
        <v>0.12</v>
      </c>
      <c r="P268" s="40">
        <f t="shared" si="85"/>
        <v>0</v>
      </c>
      <c r="Q268" s="40">
        <f t="shared" si="86"/>
        <v>0</v>
      </c>
      <c r="R268" s="11">
        <f t="shared" si="92"/>
        <v>2065840</v>
      </c>
      <c r="S268" s="17"/>
      <c r="T268" s="17"/>
      <c r="U268" s="17">
        <f t="shared" si="96"/>
        <v>10999032</v>
      </c>
      <c r="V268" s="17">
        <v>130</v>
      </c>
      <c r="W268" s="11">
        <f t="shared" si="87"/>
        <v>6</v>
      </c>
      <c r="X268" s="11">
        <f t="shared" si="93"/>
        <v>99960</v>
      </c>
      <c r="Y268" s="17">
        <f t="shared" si="94"/>
        <v>2165800</v>
      </c>
      <c r="Z268" s="17">
        <f t="shared" si="78"/>
        <v>13164832</v>
      </c>
      <c r="AA268" s="12">
        <f t="shared" si="88"/>
        <v>20</v>
      </c>
      <c r="AB268" s="13">
        <f t="shared" si="89"/>
        <v>10</v>
      </c>
    </row>
    <row r="269" spans="1:29" x14ac:dyDescent="0.3">
      <c r="A269" s="14">
        <f t="shared" si="90"/>
        <v>45917</v>
      </c>
      <c r="B269" s="15" t="str">
        <f t="shared" si="81"/>
        <v>quarta-feira</v>
      </c>
      <c r="C269" s="28">
        <f t="shared" si="79"/>
        <v>20</v>
      </c>
      <c r="D269" s="15"/>
      <c r="E269" s="16">
        <f t="shared" si="95"/>
        <v>16660</v>
      </c>
      <c r="F269" s="60">
        <f>IF(OR(B269="Saturday", B269="Sábado", B269="Sunday", B269="Domingo", E269=0), 0,
IF(MONTH(A269)&lt;&gt;MONTH(A268), E269, E269+SUMIF(A$8:A268, "&gt;="&amp;DATE(YEAR(A269), MONTH(A269), 1), F$8:F268)))</f>
        <v>68239360</v>
      </c>
      <c r="G269" s="11">
        <v>124</v>
      </c>
      <c r="H269" s="40" t="s">
        <v>4</v>
      </c>
      <c r="I269" s="39">
        <f t="shared" si="80"/>
        <v>833</v>
      </c>
      <c r="J269" s="39">
        <f t="shared" si="82"/>
        <v>49980</v>
      </c>
      <c r="K269" s="40">
        <f t="shared" si="83"/>
        <v>103292</v>
      </c>
      <c r="L269" s="39">
        <v>0</v>
      </c>
      <c r="M269" s="40">
        <f t="shared" si="91"/>
        <v>0</v>
      </c>
      <c r="N269" s="40">
        <f t="shared" si="84"/>
        <v>0</v>
      </c>
      <c r="O269" s="41">
        <v>0.12</v>
      </c>
      <c r="P269" s="40">
        <f t="shared" si="85"/>
        <v>0</v>
      </c>
      <c r="Q269" s="40">
        <f t="shared" si="86"/>
        <v>0</v>
      </c>
      <c r="R269" s="11">
        <f t="shared" si="92"/>
        <v>2065840</v>
      </c>
      <c r="S269" s="17"/>
      <c r="T269" s="17"/>
      <c r="U269" s="17">
        <f t="shared" si="96"/>
        <v>11098992</v>
      </c>
      <c r="V269" s="17">
        <v>130</v>
      </c>
      <c r="W269" s="11">
        <f t="shared" si="87"/>
        <v>6</v>
      </c>
      <c r="X269" s="11">
        <f t="shared" si="93"/>
        <v>99960</v>
      </c>
      <c r="Y269" s="17">
        <f t="shared" si="94"/>
        <v>2165800</v>
      </c>
      <c r="Z269" s="17">
        <f t="shared" si="78"/>
        <v>13264792</v>
      </c>
      <c r="AA269" s="12">
        <f t="shared" si="88"/>
        <v>20</v>
      </c>
      <c r="AB269" s="13">
        <f t="shared" si="89"/>
        <v>10</v>
      </c>
    </row>
    <row r="270" spans="1:29" x14ac:dyDescent="0.3">
      <c r="A270" s="14">
        <f t="shared" si="90"/>
        <v>45918</v>
      </c>
      <c r="B270" s="15" t="str">
        <f t="shared" si="81"/>
        <v>quinta-feira</v>
      </c>
      <c r="C270" s="28">
        <f t="shared" si="79"/>
        <v>20</v>
      </c>
      <c r="D270" s="15"/>
      <c r="E270" s="16">
        <f t="shared" si="95"/>
        <v>16660</v>
      </c>
      <c r="F270" s="60">
        <f>IF(OR(B270="Saturday", B270="Sábado", B270="Sunday", B270="Domingo", E270=0), 0,
IF(MONTH(A270)&lt;&gt;MONTH(A269), E270, E270+SUMIF(A$8:A269, "&gt;="&amp;DATE(YEAR(A270), MONTH(A270), 1), F$8:F269)))</f>
        <v>136478720</v>
      </c>
      <c r="G270" s="11">
        <v>124</v>
      </c>
      <c r="H270" s="40" t="s">
        <v>4</v>
      </c>
      <c r="I270" s="39">
        <f t="shared" si="80"/>
        <v>833</v>
      </c>
      <c r="J270" s="39">
        <f t="shared" si="82"/>
        <v>49980</v>
      </c>
      <c r="K270" s="40">
        <f t="shared" si="83"/>
        <v>103292</v>
      </c>
      <c r="L270" s="39">
        <v>0</v>
      </c>
      <c r="M270" s="40">
        <f t="shared" si="91"/>
        <v>0</v>
      </c>
      <c r="N270" s="40">
        <f t="shared" si="84"/>
        <v>0</v>
      </c>
      <c r="O270" s="41">
        <v>0.12</v>
      </c>
      <c r="P270" s="40">
        <f t="shared" si="85"/>
        <v>0</v>
      </c>
      <c r="Q270" s="40">
        <f t="shared" si="86"/>
        <v>0</v>
      </c>
      <c r="R270" s="11">
        <f t="shared" si="92"/>
        <v>2065840</v>
      </c>
      <c r="S270" s="17"/>
      <c r="T270" s="17"/>
      <c r="U270" s="17">
        <f t="shared" si="96"/>
        <v>11198952</v>
      </c>
      <c r="V270" s="17">
        <v>130</v>
      </c>
      <c r="W270" s="11">
        <f t="shared" si="87"/>
        <v>6</v>
      </c>
      <c r="X270" s="11">
        <f t="shared" si="93"/>
        <v>99960</v>
      </c>
      <c r="Y270" s="17">
        <f t="shared" si="94"/>
        <v>2165800</v>
      </c>
      <c r="Z270" s="17">
        <f t="shared" si="78"/>
        <v>13364752</v>
      </c>
      <c r="AA270" s="12">
        <f t="shared" si="88"/>
        <v>20</v>
      </c>
      <c r="AB270" s="13">
        <f t="shared" si="89"/>
        <v>10</v>
      </c>
    </row>
    <row r="271" spans="1:29" x14ac:dyDescent="0.3">
      <c r="A271" s="14">
        <f t="shared" si="90"/>
        <v>45919</v>
      </c>
      <c r="B271" s="15" t="str">
        <f t="shared" si="81"/>
        <v>sexta-feira</v>
      </c>
      <c r="C271" s="28">
        <f t="shared" si="79"/>
        <v>20</v>
      </c>
      <c r="D271" s="15"/>
      <c r="E271" s="16">
        <f t="shared" si="95"/>
        <v>16660</v>
      </c>
      <c r="F271" s="60">
        <f>IF(OR(B271="Saturday", B271="Sábado", B271="Sunday", B271="Domingo", E271=0), 0,
IF(MONTH(A271)&lt;&gt;MONTH(A270), E271, E271+SUMIF(A$8:A270, "&gt;="&amp;DATE(YEAR(A271), MONTH(A271), 1), F$8:F270)))</f>
        <v>272957440</v>
      </c>
      <c r="G271" s="11">
        <v>124</v>
      </c>
      <c r="H271" s="40" t="s">
        <v>4</v>
      </c>
      <c r="I271" s="39">
        <f t="shared" si="80"/>
        <v>833</v>
      </c>
      <c r="J271" s="39">
        <f t="shared" si="82"/>
        <v>49980</v>
      </c>
      <c r="K271" s="40">
        <f t="shared" si="83"/>
        <v>103292</v>
      </c>
      <c r="L271" s="39">
        <v>0</v>
      </c>
      <c r="M271" s="40">
        <f t="shared" si="91"/>
        <v>0</v>
      </c>
      <c r="N271" s="40">
        <f t="shared" si="84"/>
        <v>0</v>
      </c>
      <c r="O271" s="41">
        <v>0.12</v>
      </c>
      <c r="P271" s="40">
        <f t="shared" si="85"/>
        <v>0</v>
      </c>
      <c r="Q271" s="40">
        <f t="shared" si="86"/>
        <v>0</v>
      </c>
      <c r="R271" s="11">
        <f t="shared" si="92"/>
        <v>2065840</v>
      </c>
      <c r="S271" s="17"/>
      <c r="T271" s="17"/>
      <c r="U271" s="17">
        <f t="shared" si="96"/>
        <v>11298912</v>
      </c>
      <c r="V271" s="17">
        <v>130</v>
      </c>
      <c r="W271" s="11">
        <f t="shared" si="87"/>
        <v>6</v>
      </c>
      <c r="X271" s="11">
        <f t="shared" si="93"/>
        <v>99960</v>
      </c>
      <c r="Y271" s="17">
        <f t="shared" si="94"/>
        <v>2165800</v>
      </c>
      <c r="Z271" s="17">
        <f t="shared" si="78"/>
        <v>13464712</v>
      </c>
      <c r="AA271" s="12">
        <f t="shared" si="88"/>
        <v>20</v>
      </c>
      <c r="AB271" s="13">
        <f t="shared" si="89"/>
        <v>10</v>
      </c>
    </row>
    <row r="272" spans="1:29" x14ac:dyDescent="0.3">
      <c r="A272" s="14">
        <f t="shared" si="90"/>
        <v>45920</v>
      </c>
      <c r="B272" s="15" t="str">
        <f t="shared" si="81"/>
        <v>sábado</v>
      </c>
      <c r="C272" s="28">
        <f t="shared" si="79"/>
        <v>0</v>
      </c>
      <c r="D272" s="15"/>
      <c r="E272" s="16">
        <f t="shared" si="95"/>
        <v>0</v>
      </c>
      <c r="F272" s="60">
        <f>IF(OR(B272="Saturday", B272="Sábado", B272="Sunday", B272="Domingo", E272=0), 0,
IF(MONTH(A272)&lt;&gt;MONTH(A271), E272, E272+SUMIF(A$8:A271, "&gt;="&amp;DATE(YEAR(A272), MONTH(A272), 1), F$8:F271)))</f>
        <v>0</v>
      </c>
      <c r="G272" s="11">
        <v>124</v>
      </c>
      <c r="H272" s="40" t="s">
        <v>4</v>
      </c>
      <c r="I272" s="39">
        <f t="shared" si="80"/>
        <v>833</v>
      </c>
      <c r="J272" s="39">
        <f t="shared" si="82"/>
        <v>49980</v>
      </c>
      <c r="K272" s="40">
        <f t="shared" si="83"/>
        <v>103292</v>
      </c>
      <c r="L272" s="39">
        <v>0</v>
      </c>
      <c r="M272" s="40">
        <f t="shared" si="91"/>
        <v>0</v>
      </c>
      <c r="N272" s="40">
        <f t="shared" si="84"/>
        <v>0</v>
      </c>
      <c r="O272" s="41">
        <v>0.12</v>
      </c>
      <c r="P272" s="40">
        <f t="shared" si="85"/>
        <v>0</v>
      </c>
      <c r="Q272" s="40">
        <f t="shared" si="86"/>
        <v>0</v>
      </c>
      <c r="R272" s="11">
        <f t="shared" si="92"/>
        <v>0</v>
      </c>
      <c r="S272" s="17"/>
      <c r="T272" s="17"/>
      <c r="U272" s="17">
        <f t="shared" si="96"/>
        <v>0</v>
      </c>
      <c r="V272" s="17">
        <v>130</v>
      </c>
      <c r="W272" s="11">
        <f t="shared" si="87"/>
        <v>6</v>
      </c>
      <c r="X272" s="11">
        <f t="shared" si="93"/>
        <v>0</v>
      </c>
      <c r="Y272" s="17">
        <f t="shared" si="94"/>
        <v>0</v>
      </c>
      <c r="Z272" s="17">
        <f t="shared" si="78"/>
        <v>13464712</v>
      </c>
      <c r="AA272" s="12">
        <f t="shared" si="88"/>
        <v>0</v>
      </c>
      <c r="AB272" s="13">
        <f t="shared" si="89"/>
        <v>50</v>
      </c>
    </row>
    <row r="273" spans="1:28" x14ac:dyDescent="0.3">
      <c r="A273" s="14">
        <f t="shared" si="90"/>
        <v>45921</v>
      </c>
      <c r="B273" s="15" t="str">
        <f t="shared" si="81"/>
        <v>domingo</v>
      </c>
      <c r="C273" s="28">
        <f t="shared" si="79"/>
        <v>0</v>
      </c>
      <c r="D273" s="15"/>
      <c r="E273" s="16">
        <f t="shared" si="95"/>
        <v>0</v>
      </c>
      <c r="F273" s="60">
        <f>IF(OR(B273="Saturday", B273="Sábado", B273="Sunday", B273="Domingo", E273=0), 0,
IF(MONTH(A273)&lt;&gt;MONTH(A272), E273, E273+SUMIF(A$8:A272, "&gt;="&amp;DATE(YEAR(A273), MONTH(A273), 1), F$8:F272)))</f>
        <v>0</v>
      </c>
      <c r="G273" s="11">
        <v>124</v>
      </c>
      <c r="H273" s="40" t="s">
        <v>4</v>
      </c>
      <c r="I273" s="39">
        <f t="shared" si="80"/>
        <v>833</v>
      </c>
      <c r="J273" s="39">
        <f t="shared" si="82"/>
        <v>49980</v>
      </c>
      <c r="K273" s="40">
        <f t="shared" si="83"/>
        <v>103292</v>
      </c>
      <c r="L273" s="39">
        <v>0</v>
      </c>
      <c r="M273" s="40">
        <f t="shared" si="91"/>
        <v>0</v>
      </c>
      <c r="N273" s="40">
        <f t="shared" si="84"/>
        <v>0</v>
      </c>
      <c r="O273" s="41">
        <v>0.12</v>
      </c>
      <c r="P273" s="40">
        <f t="shared" si="85"/>
        <v>0</v>
      </c>
      <c r="Q273" s="40">
        <f t="shared" si="86"/>
        <v>0</v>
      </c>
      <c r="R273" s="11">
        <f t="shared" si="92"/>
        <v>0</v>
      </c>
      <c r="S273" s="17"/>
      <c r="T273" s="17"/>
      <c r="U273" s="17">
        <f t="shared" si="96"/>
        <v>0</v>
      </c>
      <c r="V273" s="17">
        <v>130</v>
      </c>
      <c r="W273" s="11">
        <f t="shared" si="87"/>
        <v>6</v>
      </c>
      <c r="X273" s="11">
        <f t="shared" si="93"/>
        <v>0</v>
      </c>
      <c r="Y273" s="17">
        <f t="shared" si="94"/>
        <v>0</v>
      </c>
      <c r="Z273" s="17">
        <f t="shared" si="78"/>
        <v>13464712</v>
      </c>
      <c r="AA273" s="12">
        <f t="shared" si="88"/>
        <v>0</v>
      </c>
      <c r="AB273" s="13">
        <f t="shared" si="89"/>
        <v>50</v>
      </c>
    </row>
    <row r="274" spans="1:28" x14ac:dyDescent="0.3">
      <c r="A274" s="14">
        <f t="shared" si="90"/>
        <v>45922</v>
      </c>
      <c r="B274" s="15" t="str">
        <f t="shared" si="81"/>
        <v>segunda-feira</v>
      </c>
      <c r="C274" s="28">
        <f t="shared" si="79"/>
        <v>20</v>
      </c>
      <c r="D274" s="15"/>
      <c r="E274" s="16">
        <f t="shared" si="95"/>
        <v>16660</v>
      </c>
      <c r="F274" s="60">
        <f>IF(OR(B274="Saturday", B274="Sábado", B274="Sunday", B274="Domingo", E274=0), 0,
IF(MONTH(A274)&lt;&gt;MONTH(A273), E274, E274+SUMIF(A$8:A273, "&gt;="&amp;DATE(YEAR(A274), MONTH(A274), 1), F$8:F273)))</f>
        <v>545914880</v>
      </c>
      <c r="G274" s="11">
        <v>124</v>
      </c>
      <c r="H274" s="40" t="s">
        <v>4</v>
      </c>
      <c r="I274" s="39">
        <f t="shared" si="80"/>
        <v>833</v>
      </c>
      <c r="J274" s="39">
        <f t="shared" si="82"/>
        <v>49980</v>
      </c>
      <c r="K274" s="40">
        <f t="shared" si="83"/>
        <v>103292</v>
      </c>
      <c r="L274" s="39">
        <v>0</v>
      </c>
      <c r="M274" s="40">
        <f t="shared" si="91"/>
        <v>0</v>
      </c>
      <c r="N274" s="40">
        <f t="shared" si="84"/>
        <v>0</v>
      </c>
      <c r="O274" s="41">
        <v>0.12</v>
      </c>
      <c r="P274" s="40">
        <f t="shared" si="85"/>
        <v>0</v>
      </c>
      <c r="Q274" s="40">
        <f t="shared" si="86"/>
        <v>0</v>
      </c>
      <c r="R274" s="11">
        <f t="shared" si="92"/>
        <v>2065840</v>
      </c>
      <c r="S274" s="17"/>
      <c r="T274" s="17"/>
      <c r="U274" s="17">
        <f t="shared" si="96"/>
        <v>11398872</v>
      </c>
      <c r="V274" s="17">
        <v>130</v>
      </c>
      <c r="W274" s="11">
        <f t="shared" si="87"/>
        <v>6</v>
      </c>
      <c r="X274" s="11">
        <f t="shared" si="93"/>
        <v>99960</v>
      </c>
      <c r="Y274" s="17">
        <f t="shared" si="94"/>
        <v>2165800</v>
      </c>
      <c r="Z274" s="17">
        <f t="shared" si="78"/>
        <v>13564672</v>
      </c>
      <c r="AA274" s="12">
        <f t="shared" si="88"/>
        <v>20</v>
      </c>
      <c r="AB274" s="13">
        <f t="shared" si="89"/>
        <v>10</v>
      </c>
    </row>
    <row r="275" spans="1:28" x14ac:dyDescent="0.3">
      <c r="A275" s="14">
        <f t="shared" si="90"/>
        <v>45923</v>
      </c>
      <c r="B275" s="15" t="str">
        <f t="shared" si="81"/>
        <v>terça-feira</v>
      </c>
      <c r="C275" s="28">
        <f t="shared" si="79"/>
        <v>20</v>
      </c>
      <c r="D275" s="15"/>
      <c r="E275" s="16">
        <f t="shared" si="95"/>
        <v>16660</v>
      </c>
      <c r="F275" s="60">
        <f>IF(OR(B275="Saturday", B275="Sábado", B275="Sunday", B275="Domingo", E275=0), 0,
IF(MONTH(A275)&lt;&gt;MONTH(A274), E275, E275+SUMIF(A$8:A274, "&gt;="&amp;DATE(YEAR(A275), MONTH(A275), 1), F$8:F274)))</f>
        <v>1091829760</v>
      </c>
      <c r="G275" s="11">
        <v>124</v>
      </c>
      <c r="H275" s="40" t="s">
        <v>4</v>
      </c>
      <c r="I275" s="39">
        <f t="shared" si="80"/>
        <v>833</v>
      </c>
      <c r="J275" s="39">
        <f t="shared" si="82"/>
        <v>49980</v>
      </c>
      <c r="K275" s="40">
        <f t="shared" si="83"/>
        <v>103292</v>
      </c>
      <c r="L275" s="39">
        <v>0</v>
      </c>
      <c r="M275" s="40">
        <f t="shared" si="91"/>
        <v>0</v>
      </c>
      <c r="N275" s="40">
        <f t="shared" si="84"/>
        <v>0</v>
      </c>
      <c r="O275" s="41">
        <v>0.12</v>
      </c>
      <c r="P275" s="40">
        <f t="shared" si="85"/>
        <v>0</v>
      </c>
      <c r="Q275" s="40">
        <f t="shared" si="86"/>
        <v>0</v>
      </c>
      <c r="R275" s="11">
        <f t="shared" si="92"/>
        <v>2065840</v>
      </c>
      <c r="S275" s="17"/>
      <c r="T275" s="17"/>
      <c r="U275" s="17">
        <f t="shared" si="96"/>
        <v>11498832</v>
      </c>
      <c r="V275" s="17">
        <v>130</v>
      </c>
      <c r="W275" s="11">
        <f t="shared" si="87"/>
        <v>6</v>
      </c>
      <c r="X275" s="11">
        <f t="shared" si="93"/>
        <v>99960</v>
      </c>
      <c r="Y275" s="17">
        <f t="shared" si="94"/>
        <v>2165800</v>
      </c>
      <c r="Z275" s="17">
        <f t="shared" si="78"/>
        <v>13664632</v>
      </c>
      <c r="AA275" s="12">
        <f t="shared" si="88"/>
        <v>20</v>
      </c>
      <c r="AB275" s="13">
        <f t="shared" si="89"/>
        <v>10</v>
      </c>
    </row>
    <row r="276" spans="1:28" x14ac:dyDescent="0.3">
      <c r="A276" s="14">
        <f t="shared" si="90"/>
        <v>45924</v>
      </c>
      <c r="B276" s="15" t="str">
        <f t="shared" si="81"/>
        <v>quarta-feira</v>
      </c>
      <c r="C276" s="28">
        <f t="shared" si="79"/>
        <v>20</v>
      </c>
      <c r="D276" s="15"/>
      <c r="E276" s="16">
        <f t="shared" si="95"/>
        <v>16660</v>
      </c>
      <c r="F276" s="60">
        <f>IF(OR(B276="Saturday", B276="Sábado", B276="Sunday", B276="Domingo", E276=0), 0,
IF(MONTH(A276)&lt;&gt;MONTH(A275), E276, E276+SUMIF(A$8:A275, "&gt;="&amp;DATE(YEAR(A276), MONTH(A276), 1), F$8:F275)))</f>
        <v>2183659520</v>
      </c>
      <c r="G276" s="11">
        <v>124</v>
      </c>
      <c r="H276" s="40" t="s">
        <v>4</v>
      </c>
      <c r="I276" s="39">
        <f t="shared" si="80"/>
        <v>833</v>
      </c>
      <c r="J276" s="39">
        <f t="shared" si="82"/>
        <v>49980</v>
      </c>
      <c r="K276" s="40">
        <f t="shared" si="83"/>
        <v>103292</v>
      </c>
      <c r="L276" s="39">
        <v>0</v>
      </c>
      <c r="M276" s="40">
        <f t="shared" si="91"/>
        <v>0</v>
      </c>
      <c r="N276" s="40">
        <f t="shared" si="84"/>
        <v>0</v>
      </c>
      <c r="O276" s="41">
        <v>0.12</v>
      </c>
      <c r="P276" s="40">
        <f t="shared" si="85"/>
        <v>0</v>
      </c>
      <c r="Q276" s="40">
        <f t="shared" si="86"/>
        <v>0</v>
      </c>
      <c r="R276" s="11">
        <f t="shared" si="92"/>
        <v>2065840</v>
      </c>
      <c r="S276" s="17"/>
      <c r="T276" s="17"/>
      <c r="U276" s="17">
        <f t="shared" si="96"/>
        <v>11598792</v>
      </c>
      <c r="V276" s="17">
        <v>130</v>
      </c>
      <c r="W276" s="11">
        <f t="shared" si="87"/>
        <v>6</v>
      </c>
      <c r="X276" s="11">
        <f t="shared" si="93"/>
        <v>99960</v>
      </c>
      <c r="Y276" s="17">
        <f t="shared" si="94"/>
        <v>2165800</v>
      </c>
      <c r="Z276" s="17">
        <f t="shared" si="78"/>
        <v>13764592</v>
      </c>
      <c r="AA276" s="12">
        <f t="shared" si="88"/>
        <v>20</v>
      </c>
      <c r="AB276" s="13">
        <f t="shared" si="89"/>
        <v>10</v>
      </c>
    </row>
    <row r="277" spans="1:28" x14ac:dyDescent="0.3">
      <c r="A277" s="14">
        <f t="shared" si="90"/>
        <v>45925</v>
      </c>
      <c r="B277" s="15" t="str">
        <f t="shared" si="81"/>
        <v>quinta-feira</v>
      </c>
      <c r="C277" s="28">
        <f t="shared" si="79"/>
        <v>20</v>
      </c>
      <c r="D277" s="15"/>
      <c r="E277" s="16">
        <f t="shared" si="95"/>
        <v>16660</v>
      </c>
      <c r="F277" s="60">
        <f>IF(OR(B277="Saturday", B277="Sábado", B277="Sunday", B277="Domingo", E277=0), 0,
IF(MONTH(A277)&lt;&gt;MONTH(A276), E277, E277+SUMIF(A$8:A276, "&gt;="&amp;DATE(YEAR(A277), MONTH(A277), 1), F$8:F276)))</f>
        <v>4367319040</v>
      </c>
      <c r="G277" s="11">
        <v>124</v>
      </c>
      <c r="H277" s="40" t="s">
        <v>4</v>
      </c>
      <c r="I277" s="39">
        <f t="shared" si="80"/>
        <v>833</v>
      </c>
      <c r="J277" s="39">
        <f t="shared" si="82"/>
        <v>49980</v>
      </c>
      <c r="K277" s="40">
        <f t="shared" si="83"/>
        <v>103292</v>
      </c>
      <c r="L277" s="39">
        <v>0</v>
      </c>
      <c r="M277" s="40">
        <f t="shared" si="91"/>
        <v>0</v>
      </c>
      <c r="N277" s="40">
        <f t="shared" si="84"/>
        <v>0</v>
      </c>
      <c r="O277" s="41">
        <v>0.12</v>
      </c>
      <c r="P277" s="40">
        <f t="shared" si="85"/>
        <v>0</v>
      </c>
      <c r="Q277" s="40">
        <f t="shared" si="86"/>
        <v>0</v>
      </c>
      <c r="R277" s="11">
        <f t="shared" si="92"/>
        <v>2065840</v>
      </c>
      <c r="S277" s="17"/>
      <c r="T277" s="17"/>
      <c r="U277" s="17">
        <f t="shared" si="96"/>
        <v>11698752</v>
      </c>
      <c r="V277" s="17">
        <v>130</v>
      </c>
      <c r="W277" s="11">
        <f t="shared" si="87"/>
        <v>6</v>
      </c>
      <c r="X277" s="11">
        <f t="shared" si="93"/>
        <v>99960</v>
      </c>
      <c r="Y277" s="17">
        <f t="shared" si="94"/>
        <v>2165800</v>
      </c>
      <c r="Z277" s="17">
        <f t="shared" si="78"/>
        <v>13864552</v>
      </c>
      <c r="AA277" s="12">
        <f t="shared" si="88"/>
        <v>20</v>
      </c>
      <c r="AB277" s="13">
        <f t="shared" si="89"/>
        <v>10</v>
      </c>
    </row>
    <row r="278" spans="1:28" x14ac:dyDescent="0.3">
      <c r="A278" s="14">
        <f t="shared" si="90"/>
        <v>45926</v>
      </c>
      <c r="B278" s="15" t="str">
        <f t="shared" si="81"/>
        <v>sexta-feira</v>
      </c>
      <c r="C278" s="28">
        <f t="shared" si="79"/>
        <v>20</v>
      </c>
      <c r="D278" s="15"/>
      <c r="E278" s="16">
        <f t="shared" si="95"/>
        <v>16660</v>
      </c>
      <c r="F278" s="60">
        <f>IF(OR(B278="Saturday", B278="Sábado", B278="Sunday", B278="Domingo", E278=0), 0,
IF(MONTH(A278)&lt;&gt;MONTH(A277), E278, E278+SUMIF(A$8:A277, "&gt;="&amp;DATE(YEAR(A278), MONTH(A278), 1), F$8:F277)))</f>
        <v>8734638080</v>
      </c>
      <c r="G278" s="11">
        <v>124</v>
      </c>
      <c r="H278" s="40" t="s">
        <v>4</v>
      </c>
      <c r="I278" s="39">
        <f t="shared" si="80"/>
        <v>833</v>
      </c>
      <c r="J278" s="39">
        <f t="shared" si="82"/>
        <v>49980</v>
      </c>
      <c r="K278" s="40">
        <f t="shared" si="83"/>
        <v>103292</v>
      </c>
      <c r="L278" s="39">
        <v>0</v>
      </c>
      <c r="M278" s="40">
        <f t="shared" si="91"/>
        <v>0</v>
      </c>
      <c r="N278" s="40">
        <f t="shared" si="84"/>
        <v>0</v>
      </c>
      <c r="O278" s="41">
        <v>0.12</v>
      </c>
      <c r="P278" s="40">
        <f t="shared" si="85"/>
        <v>0</v>
      </c>
      <c r="Q278" s="40">
        <f t="shared" si="86"/>
        <v>0</v>
      </c>
      <c r="R278" s="11">
        <f t="shared" si="92"/>
        <v>2065840</v>
      </c>
      <c r="S278" s="17"/>
      <c r="T278" s="17"/>
      <c r="U278" s="17">
        <f t="shared" si="96"/>
        <v>11798712</v>
      </c>
      <c r="V278" s="17">
        <v>130</v>
      </c>
      <c r="W278" s="11">
        <f t="shared" si="87"/>
        <v>6</v>
      </c>
      <c r="X278" s="11">
        <f t="shared" si="93"/>
        <v>99960</v>
      </c>
      <c r="Y278" s="17">
        <f t="shared" si="94"/>
        <v>2165800</v>
      </c>
      <c r="Z278" s="17">
        <f t="shared" si="78"/>
        <v>13964512</v>
      </c>
      <c r="AA278" s="12">
        <f t="shared" si="88"/>
        <v>20</v>
      </c>
      <c r="AB278" s="13">
        <f t="shared" si="89"/>
        <v>10</v>
      </c>
    </row>
    <row r="279" spans="1:28" x14ac:dyDescent="0.3">
      <c r="A279" s="14">
        <f t="shared" si="90"/>
        <v>45927</v>
      </c>
      <c r="B279" s="15" t="str">
        <f t="shared" si="81"/>
        <v>sábado</v>
      </c>
      <c r="C279" s="28">
        <f t="shared" si="79"/>
        <v>0</v>
      </c>
      <c r="D279" s="15"/>
      <c r="E279" s="16">
        <f t="shared" si="95"/>
        <v>0</v>
      </c>
      <c r="F279" s="60">
        <f>IF(OR(B279="Saturday", B279="Sábado", B279="Sunday", B279="Domingo", E279=0), 0,
IF(MONTH(A279)&lt;&gt;MONTH(A278), E279, E279+SUMIF(A$8:A278, "&gt;="&amp;DATE(YEAR(A279), MONTH(A279), 1), F$8:F278)))</f>
        <v>0</v>
      </c>
      <c r="G279" s="11">
        <v>124</v>
      </c>
      <c r="H279" s="40" t="s">
        <v>4</v>
      </c>
      <c r="I279" s="39">
        <f t="shared" si="80"/>
        <v>833</v>
      </c>
      <c r="J279" s="39">
        <f t="shared" si="82"/>
        <v>49980</v>
      </c>
      <c r="K279" s="40">
        <f t="shared" si="83"/>
        <v>103292</v>
      </c>
      <c r="L279" s="39">
        <v>0</v>
      </c>
      <c r="M279" s="40">
        <f t="shared" si="91"/>
        <v>0</v>
      </c>
      <c r="N279" s="40">
        <f t="shared" si="84"/>
        <v>0</v>
      </c>
      <c r="O279" s="41">
        <v>0.12</v>
      </c>
      <c r="P279" s="40">
        <f t="shared" si="85"/>
        <v>0</v>
      </c>
      <c r="Q279" s="40">
        <f t="shared" si="86"/>
        <v>0</v>
      </c>
      <c r="R279" s="11">
        <f t="shared" si="92"/>
        <v>0</v>
      </c>
      <c r="S279" s="17"/>
      <c r="T279" s="17"/>
      <c r="U279" s="17">
        <f t="shared" si="96"/>
        <v>0</v>
      </c>
      <c r="V279" s="17">
        <v>130</v>
      </c>
      <c r="W279" s="11">
        <f t="shared" si="87"/>
        <v>6</v>
      </c>
      <c r="X279" s="11">
        <f t="shared" si="93"/>
        <v>0</v>
      </c>
      <c r="Y279" s="17">
        <f t="shared" si="94"/>
        <v>0</v>
      </c>
      <c r="Z279" s="17">
        <f t="shared" si="78"/>
        <v>13964512</v>
      </c>
      <c r="AA279" s="12">
        <f t="shared" si="88"/>
        <v>0</v>
      </c>
      <c r="AB279" s="13">
        <f t="shared" si="89"/>
        <v>50</v>
      </c>
    </row>
    <row r="280" spans="1:28" x14ac:dyDescent="0.3">
      <c r="A280" s="14">
        <f t="shared" si="90"/>
        <v>45928</v>
      </c>
      <c r="B280" s="15" t="str">
        <f t="shared" si="81"/>
        <v>domingo</v>
      </c>
      <c r="C280" s="28">
        <f t="shared" si="79"/>
        <v>0</v>
      </c>
      <c r="D280" s="15"/>
      <c r="E280" s="16">
        <f t="shared" si="95"/>
        <v>0</v>
      </c>
      <c r="F280" s="60">
        <f>IF(OR(B280="Saturday", B280="Sábado", B280="Sunday", B280="Domingo", E280=0), 0,
IF(MONTH(A280)&lt;&gt;MONTH(A279), E280, E280+SUMIF(A$8:A279, "&gt;="&amp;DATE(YEAR(A280), MONTH(A280), 1), F$8:F279)))</f>
        <v>0</v>
      </c>
      <c r="G280" s="11">
        <v>124</v>
      </c>
      <c r="H280" s="40" t="s">
        <v>4</v>
      </c>
      <c r="I280" s="39">
        <f t="shared" si="80"/>
        <v>833</v>
      </c>
      <c r="J280" s="39">
        <f t="shared" si="82"/>
        <v>49980</v>
      </c>
      <c r="K280" s="40">
        <f t="shared" si="83"/>
        <v>103292</v>
      </c>
      <c r="L280" s="39">
        <v>0</v>
      </c>
      <c r="M280" s="40">
        <f t="shared" si="91"/>
        <v>0</v>
      </c>
      <c r="N280" s="40">
        <f t="shared" si="84"/>
        <v>0</v>
      </c>
      <c r="O280" s="41">
        <v>0.12</v>
      </c>
      <c r="P280" s="40">
        <f t="shared" si="85"/>
        <v>0</v>
      </c>
      <c r="Q280" s="40">
        <f t="shared" si="86"/>
        <v>0</v>
      </c>
      <c r="R280" s="11">
        <f t="shared" si="92"/>
        <v>0</v>
      </c>
      <c r="S280" s="17"/>
      <c r="T280" s="17"/>
      <c r="U280" s="17">
        <f t="shared" si="96"/>
        <v>0</v>
      </c>
      <c r="V280" s="17">
        <v>130</v>
      </c>
      <c r="W280" s="11">
        <f t="shared" si="87"/>
        <v>6</v>
      </c>
      <c r="X280" s="11">
        <f t="shared" si="93"/>
        <v>0</v>
      </c>
      <c r="Y280" s="17">
        <f t="shared" si="94"/>
        <v>0</v>
      </c>
      <c r="Z280" s="17">
        <f t="shared" si="78"/>
        <v>13964512</v>
      </c>
      <c r="AA280" s="12">
        <f t="shared" si="88"/>
        <v>0</v>
      </c>
      <c r="AB280" s="13">
        <f t="shared" si="89"/>
        <v>50</v>
      </c>
    </row>
    <row r="281" spans="1:28" x14ac:dyDescent="0.3">
      <c r="A281" s="14">
        <f t="shared" si="90"/>
        <v>45929</v>
      </c>
      <c r="B281" s="15" t="str">
        <f t="shared" si="81"/>
        <v>segunda-feira</v>
      </c>
      <c r="C281" s="28">
        <f t="shared" si="79"/>
        <v>20</v>
      </c>
      <c r="D281" s="15"/>
      <c r="E281" s="16">
        <f t="shared" si="95"/>
        <v>16660</v>
      </c>
      <c r="F281" s="60">
        <f>IF(OR(B281="Saturday", B281="Sábado", B281="Sunday", B281="Domingo", E281=0), 0,
IF(MONTH(A281)&lt;&gt;MONTH(A280), E281, E281+SUMIF(A$8:A280, "&gt;="&amp;DATE(YEAR(A281), MONTH(A281), 1), F$8:F280)))</f>
        <v>17469276160</v>
      </c>
      <c r="G281" s="11">
        <v>124</v>
      </c>
      <c r="H281" s="40" t="s">
        <v>4</v>
      </c>
      <c r="I281" s="39">
        <f t="shared" si="80"/>
        <v>833</v>
      </c>
      <c r="J281" s="39">
        <f t="shared" si="82"/>
        <v>49980</v>
      </c>
      <c r="K281" s="40">
        <f t="shared" si="83"/>
        <v>103292</v>
      </c>
      <c r="L281" s="39">
        <v>0</v>
      </c>
      <c r="M281" s="40">
        <f t="shared" si="91"/>
        <v>0</v>
      </c>
      <c r="N281" s="40">
        <f t="shared" si="84"/>
        <v>0</v>
      </c>
      <c r="O281" s="41">
        <v>0.12</v>
      </c>
      <c r="P281" s="40">
        <f t="shared" si="85"/>
        <v>0</v>
      </c>
      <c r="Q281" s="40">
        <f t="shared" si="86"/>
        <v>0</v>
      </c>
      <c r="R281" s="11">
        <f t="shared" si="92"/>
        <v>2065840</v>
      </c>
      <c r="S281" s="17"/>
      <c r="T281" s="17"/>
      <c r="U281" s="17">
        <f t="shared" si="96"/>
        <v>11898672</v>
      </c>
      <c r="V281" s="17">
        <v>130</v>
      </c>
      <c r="W281" s="11">
        <f t="shared" si="87"/>
        <v>6</v>
      </c>
      <c r="X281" s="11">
        <f t="shared" si="93"/>
        <v>99960</v>
      </c>
      <c r="Y281" s="17">
        <f t="shared" si="94"/>
        <v>2165800</v>
      </c>
      <c r="Z281" s="17">
        <f t="shared" si="78"/>
        <v>14064472</v>
      </c>
      <c r="AA281" s="12">
        <f t="shared" si="88"/>
        <v>20</v>
      </c>
      <c r="AB281" s="13">
        <f t="shared" si="89"/>
        <v>10</v>
      </c>
    </row>
    <row r="282" spans="1:28" x14ac:dyDescent="0.3">
      <c r="A282" s="14">
        <f t="shared" si="90"/>
        <v>45930</v>
      </c>
      <c r="B282" s="15" t="str">
        <f t="shared" si="81"/>
        <v>terça-feira</v>
      </c>
      <c r="C282" s="28">
        <f t="shared" si="79"/>
        <v>20</v>
      </c>
      <c r="D282" s="15"/>
      <c r="E282" s="16">
        <f t="shared" si="95"/>
        <v>16660</v>
      </c>
      <c r="F282" s="60">
        <f>IF(OR(B282="Saturday", B282="Sábado", B282="Sunday", B282="Domingo", E282=0), 0,
IF(MONTH(A282)&lt;&gt;MONTH(A281), E282, E282+SUMIF(A$8:A281, "&gt;="&amp;DATE(YEAR(A282), MONTH(A282), 1), F$8:F281)))</f>
        <v>34938552320</v>
      </c>
      <c r="G282" s="11">
        <v>124</v>
      </c>
      <c r="H282" s="40" t="s">
        <v>4</v>
      </c>
      <c r="I282" s="39">
        <f t="shared" si="80"/>
        <v>833</v>
      </c>
      <c r="J282" s="39">
        <f t="shared" si="82"/>
        <v>49980</v>
      </c>
      <c r="K282" s="40">
        <f t="shared" si="83"/>
        <v>103292</v>
      </c>
      <c r="L282" s="39">
        <v>0</v>
      </c>
      <c r="M282" s="40">
        <f t="shared" si="91"/>
        <v>0</v>
      </c>
      <c r="N282" s="40">
        <f t="shared" si="84"/>
        <v>0</v>
      </c>
      <c r="O282" s="41">
        <v>0.12</v>
      </c>
      <c r="P282" s="40">
        <f t="shared" si="85"/>
        <v>0</v>
      </c>
      <c r="Q282" s="40">
        <f t="shared" si="86"/>
        <v>0</v>
      </c>
      <c r="R282" s="11">
        <f t="shared" si="92"/>
        <v>2065840</v>
      </c>
      <c r="S282" s="17"/>
      <c r="T282" s="17"/>
      <c r="U282" s="17">
        <f t="shared" si="96"/>
        <v>11998632</v>
      </c>
      <c r="V282" s="17">
        <v>130</v>
      </c>
      <c r="W282" s="11">
        <f t="shared" si="87"/>
        <v>6</v>
      </c>
      <c r="X282" s="11">
        <f t="shared" si="93"/>
        <v>99960</v>
      </c>
      <c r="Y282" s="17">
        <f t="shared" si="94"/>
        <v>2165800</v>
      </c>
      <c r="Z282" s="17">
        <f t="shared" si="78"/>
        <v>14164432</v>
      </c>
      <c r="AA282" s="12">
        <f t="shared" si="88"/>
        <v>20</v>
      </c>
      <c r="AB282" s="13">
        <f t="shared" si="89"/>
        <v>10</v>
      </c>
    </row>
    <row r="283" spans="1:28" x14ac:dyDescent="0.3">
      <c r="A283" s="27">
        <f t="shared" si="90"/>
        <v>45931</v>
      </c>
      <c r="B283" s="28" t="str">
        <f t="shared" si="81"/>
        <v>quarta-feira</v>
      </c>
      <c r="C283" s="28">
        <f t="shared" si="79"/>
        <v>20</v>
      </c>
      <c r="D283" s="28"/>
      <c r="E283" s="29">
        <f t="shared" si="95"/>
        <v>16660</v>
      </c>
      <c r="F283" s="60">
        <f>IF(OR(B283="Saturday", B283="Sábado", B283="Sunday", B283="Domingo", E283=0), 0,
IF(MONTH(A283)&lt;&gt;MONTH(A282), E283, E283+SUMIF(A$8:A282, "&gt;="&amp;DATE(YEAR(A283), MONTH(A283), 1), F$8:F282)))</f>
        <v>16660</v>
      </c>
      <c r="G283" s="31">
        <v>124</v>
      </c>
      <c r="H283" s="55" t="s">
        <v>4</v>
      </c>
      <c r="I283" s="56">
        <f t="shared" si="80"/>
        <v>833</v>
      </c>
      <c r="J283" s="56">
        <f t="shared" si="82"/>
        <v>49980</v>
      </c>
      <c r="K283" s="55">
        <f t="shared" si="83"/>
        <v>103292</v>
      </c>
      <c r="L283" s="56">
        <v>0</v>
      </c>
      <c r="M283" s="55">
        <f t="shared" si="91"/>
        <v>0</v>
      </c>
      <c r="N283" s="55">
        <f t="shared" si="84"/>
        <v>0</v>
      </c>
      <c r="O283" s="57">
        <v>0.12</v>
      </c>
      <c r="P283" s="55">
        <f t="shared" si="85"/>
        <v>0</v>
      </c>
      <c r="Q283" s="55">
        <f t="shared" si="86"/>
        <v>0</v>
      </c>
      <c r="R283" s="31">
        <f t="shared" si="92"/>
        <v>2065840</v>
      </c>
      <c r="S283" s="30"/>
      <c r="T283" s="30"/>
      <c r="U283" s="30">
        <f t="shared" si="96"/>
        <v>12098592</v>
      </c>
      <c r="V283" s="30">
        <v>130</v>
      </c>
      <c r="W283" s="31">
        <f t="shared" si="87"/>
        <v>6</v>
      </c>
      <c r="X283" s="31">
        <f t="shared" si="93"/>
        <v>99960</v>
      </c>
      <c r="Y283" s="30">
        <f t="shared" si="94"/>
        <v>2165800</v>
      </c>
      <c r="Z283" s="30">
        <f t="shared" si="78"/>
        <v>14264392</v>
      </c>
      <c r="AA283" s="12">
        <f t="shared" si="88"/>
        <v>20</v>
      </c>
      <c r="AB283" s="13">
        <f t="shared" si="89"/>
        <v>10</v>
      </c>
    </row>
    <row r="284" spans="1:28" x14ac:dyDescent="0.3">
      <c r="A284" s="27">
        <f t="shared" si="90"/>
        <v>45932</v>
      </c>
      <c r="B284" s="28" t="str">
        <f t="shared" si="81"/>
        <v>quinta-feira</v>
      </c>
      <c r="C284" s="28">
        <f t="shared" si="79"/>
        <v>20</v>
      </c>
      <c r="D284" s="28"/>
      <c r="E284" s="29">
        <f t="shared" si="95"/>
        <v>16660</v>
      </c>
      <c r="F284" s="60">
        <f>IF(OR(B284="Saturday", B284="Sábado", B284="Sunday", B284="Domingo", E284=0), 0,
IF(MONTH(A284)&lt;&gt;MONTH(A283), E284, E284+SUMIF(A$8:A283, "&gt;="&amp;DATE(YEAR(A284), MONTH(A284), 1), F$8:F283)))</f>
        <v>33320</v>
      </c>
      <c r="G284" s="31">
        <v>124</v>
      </c>
      <c r="H284" s="55" t="s">
        <v>4</v>
      </c>
      <c r="I284" s="56">
        <f t="shared" si="80"/>
        <v>833</v>
      </c>
      <c r="J284" s="56">
        <f t="shared" si="82"/>
        <v>49980</v>
      </c>
      <c r="K284" s="55">
        <f t="shared" si="83"/>
        <v>103292</v>
      </c>
      <c r="L284" s="56">
        <v>0</v>
      </c>
      <c r="M284" s="55">
        <f t="shared" si="91"/>
        <v>0</v>
      </c>
      <c r="N284" s="55">
        <f t="shared" si="84"/>
        <v>0</v>
      </c>
      <c r="O284" s="57">
        <v>0.12</v>
      </c>
      <c r="P284" s="55">
        <f t="shared" si="85"/>
        <v>0</v>
      </c>
      <c r="Q284" s="55">
        <f t="shared" si="86"/>
        <v>0</v>
      </c>
      <c r="R284" s="31">
        <f t="shared" si="92"/>
        <v>2065840</v>
      </c>
      <c r="S284" s="30"/>
      <c r="T284" s="30"/>
      <c r="U284" s="30">
        <f t="shared" si="96"/>
        <v>12198552</v>
      </c>
      <c r="V284" s="30">
        <v>130</v>
      </c>
      <c r="W284" s="31">
        <f t="shared" si="87"/>
        <v>6</v>
      </c>
      <c r="X284" s="31">
        <f t="shared" si="93"/>
        <v>99960</v>
      </c>
      <c r="Y284" s="30">
        <f t="shared" si="94"/>
        <v>2165800</v>
      </c>
      <c r="Z284" s="30">
        <f t="shared" si="78"/>
        <v>14364352</v>
      </c>
      <c r="AA284" s="12">
        <f t="shared" si="88"/>
        <v>20</v>
      </c>
      <c r="AB284" s="13">
        <f t="shared" si="89"/>
        <v>10</v>
      </c>
    </row>
    <row r="285" spans="1:28" x14ac:dyDescent="0.3">
      <c r="A285" s="27">
        <f t="shared" si="90"/>
        <v>45933</v>
      </c>
      <c r="B285" s="28" t="str">
        <f t="shared" si="81"/>
        <v>sexta-feira</v>
      </c>
      <c r="C285" s="28">
        <f t="shared" si="79"/>
        <v>20</v>
      </c>
      <c r="D285" s="28"/>
      <c r="E285" s="29">
        <f t="shared" si="95"/>
        <v>16660</v>
      </c>
      <c r="F285" s="60">
        <f>IF(OR(B285="Saturday", B285="Sábado", B285="Sunday", B285="Domingo", E285=0), 0,
IF(MONTH(A285)&lt;&gt;MONTH(A284), E285, E285+SUMIF(A$8:A284, "&gt;="&amp;DATE(YEAR(A285), MONTH(A285), 1), F$8:F284)))</f>
        <v>66640</v>
      </c>
      <c r="G285" s="31">
        <v>124</v>
      </c>
      <c r="H285" s="55" t="s">
        <v>4</v>
      </c>
      <c r="I285" s="56">
        <f t="shared" si="80"/>
        <v>833</v>
      </c>
      <c r="J285" s="56">
        <f t="shared" si="82"/>
        <v>49980</v>
      </c>
      <c r="K285" s="55">
        <f t="shared" si="83"/>
        <v>103292</v>
      </c>
      <c r="L285" s="56">
        <v>0</v>
      </c>
      <c r="M285" s="55">
        <f t="shared" si="91"/>
        <v>0</v>
      </c>
      <c r="N285" s="55">
        <f t="shared" si="84"/>
        <v>0</v>
      </c>
      <c r="O285" s="57">
        <v>0.12</v>
      </c>
      <c r="P285" s="55">
        <f t="shared" si="85"/>
        <v>0</v>
      </c>
      <c r="Q285" s="55">
        <f t="shared" si="86"/>
        <v>0</v>
      </c>
      <c r="R285" s="31">
        <f t="shared" si="92"/>
        <v>2065840</v>
      </c>
      <c r="S285" s="30"/>
      <c r="T285" s="30"/>
      <c r="U285" s="30">
        <f t="shared" si="96"/>
        <v>12298512</v>
      </c>
      <c r="V285" s="30">
        <v>130</v>
      </c>
      <c r="W285" s="31">
        <f t="shared" si="87"/>
        <v>6</v>
      </c>
      <c r="X285" s="31">
        <f t="shared" si="93"/>
        <v>99960</v>
      </c>
      <c r="Y285" s="30">
        <f t="shared" si="94"/>
        <v>2165800</v>
      </c>
      <c r="Z285" s="30">
        <f t="shared" si="78"/>
        <v>14464312</v>
      </c>
      <c r="AA285" s="12">
        <f t="shared" si="88"/>
        <v>20</v>
      </c>
      <c r="AB285" s="13">
        <f t="shared" si="89"/>
        <v>10</v>
      </c>
    </row>
    <row r="286" spans="1:28" x14ac:dyDescent="0.3">
      <c r="A286" s="27">
        <f t="shared" si="90"/>
        <v>45934</v>
      </c>
      <c r="B286" s="28" t="str">
        <f t="shared" si="81"/>
        <v>sábado</v>
      </c>
      <c r="C286" s="28">
        <f t="shared" si="79"/>
        <v>0</v>
      </c>
      <c r="D286" s="28"/>
      <c r="E286" s="29">
        <f t="shared" si="95"/>
        <v>0</v>
      </c>
      <c r="F286" s="60">
        <f>IF(OR(B286="Saturday", B286="Sábado", B286="Sunday", B286="Domingo", E286=0), 0,
IF(MONTH(A286)&lt;&gt;MONTH(A285), E286, E286+SUMIF(A$8:A285, "&gt;="&amp;DATE(YEAR(A286), MONTH(A286), 1), F$8:F285)))</f>
        <v>0</v>
      </c>
      <c r="G286" s="31">
        <v>124</v>
      </c>
      <c r="H286" s="55" t="s">
        <v>4</v>
      </c>
      <c r="I286" s="56">
        <f t="shared" si="80"/>
        <v>833</v>
      </c>
      <c r="J286" s="56">
        <f t="shared" si="82"/>
        <v>49980</v>
      </c>
      <c r="K286" s="55">
        <f t="shared" si="83"/>
        <v>103292</v>
      </c>
      <c r="L286" s="56">
        <v>0</v>
      </c>
      <c r="M286" s="55">
        <f t="shared" si="91"/>
        <v>0</v>
      </c>
      <c r="N286" s="55">
        <f t="shared" si="84"/>
        <v>0</v>
      </c>
      <c r="O286" s="57">
        <v>0.12</v>
      </c>
      <c r="P286" s="55">
        <f t="shared" si="85"/>
        <v>0</v>
      </c>
      <c r="Q286" s="55">
        <f t="shared" si="86"/>
        <v>0</v>
      </c>
      <c r="R286" s="31">
        <f t="shared" si="92"/>
        <v>0</v>
      </c>
      <c r="S286" s="30"/>
      <c r="T286" s="30"/>
      <c r="U286" s="30">
        <f t="shared" si="96"/>
        <v>0</v>
      </c>
      <c r="V286" s="30">
        <v>130</v>
      </c>
      <c r="W286" s="31">
        <f t="shared" si="87"/>
        <v>6</v>
      </c>
      <c r="X286" s="31">
        <f t="shared" si="93"/>
        <v>0</v>
      </c>
      <c r="Y286" s="30">
        <f t="shared" si="94"/>
        <v>0</v>
      </c>
      <c r="Z286" s="30">
        <f t="shared" si="78"/>
        <v>14464312</v>
      </c>
      <c r="AA286" s="12">
        <f t="shared" si="88"/>
        <v>0</v>
      </c>
      <c r="AB286" s="13">
        <f t="shared" si="89"/>
        <v>50</v>
      </c>
    </row>
    <row r="287" spans="1:28" x14ac:dyDescent="0.3">
      <c r="A287" s="27">
        <f t="shared" si="90"/>
        <v>45935</v>
      </c>
      <c r="B287" s="28" t="str">
        <f t="shared" si="81"/>
        <v>domingo</v>
      </c>
      <c r="C287" s="28">
        <f t="shared" si="79"/>
        <v>0</v>
      </c>
      <c r="D287" s="28"/>
      <c r="E287" s="29">
        <f t="shared" si="95"/>
        <v>0</v>
      </c>
      <c r="F287" s="60">
        <f>IF(OR(B287="Saturday", B287="Sábado", B287="Sunday", B287="Domingo", E287=0), 0,
IF(MONTH(A287)&lt;&gt;MONTH(A286), E287, E287+SUMIF(A$8:A286, "&gt;="&amp;DATE(YEAR(A287), MONTH(A287), 1), F$8:F286)))</f>
        <v>0</v>
      </c>
      <c r="G287" s="31">
        <v>124</v>
      </c>
      <c r="H287" s="55" t="s">
        <v>4</v>
      </c>
      <c r="I287" s="56">
        <f t="shared" si="80"/>
        <v>833</v>
      </c>
      <c r="J287" s="56">
        <f t="shared" si="82"/>
        <v>49980</v>
      </c>
      <c r="K287" s="55">
        <f t="shared" si="83"/>
        <v>103292</v>
      </c>
      <c r="L287" s="56">
        <v>0</v>
      </c>
      <c r="M287" s="55">
        <f t="shared" si="91"/>
        <v>0</v>
      </c>
      <c r="N287" s="55">
        <f t="shared" si="84"/>
        <v>0</v>
      </c>
      <c r="O287" s="57">
        <v>0.12</v>
      </c>
      <c r="P287" s="55">
        <f t="shared" si="85"/>
        <v>0</v>
      </c>
      <c r="Q287" s="55">
        <f t="shared" si="86"/>
        <v>0</v>
      </c>
      <c r="R287" s="31">
        <f t="shared" si="92"/>
        <v>0</v>
      </c>
      <c r="S287" s="30"/>
      <c r="T287" s="30"/>
      <c r="U287" s="30">
        <f t="shared" si="96"/>
        <v>0</v>
      </c>
      <c r="V287" s="30">
        <v>130</v>
      </c>
      <c r="W287" s="31">
        <f t="shared" si="87"/>
        <v>6</v>
      </c>
      <c r="X287" s="31">
        <f t="shared" si="93"/>
        <v>0</v>
      </c>
      <c r="Y287" s="30">
        <f t="shared" si="94"/>
        <v>0</v>
      </c>
      <c r="Z287" s="30">
        <f t="shared" si="78"/>
        <v>14464312</v>
      </c>
      <c r="AA287" s="12">
        <f t="shared" si="88"/>
        <v>0</v>
      </c>
      <c r="AB287" s="13">
        <f t="shared" si="89"/>
        <v>50</v>
      </c>
    </row>
    <row r="288" spans="1:28" x14ac:dyDescent="0.3">
      <c r="A288" s="27">
        <f t="shared" si="90"/>
        <v>45936</v>
      </c>
      <c r="B288" s="28" t="str">
        <f t="shared" si="81"/>
        <v>segunda-feira</v>
      </c>
      <c r="C288" s="28">
        <f t="shared" si="79"/>
        <v>20</v>
      </c>
      <c r="D288" s="28"/>
      <c r="E288" s="29">
        <f t="shared" si="95"/>
        <v>16660</v>
      </c>
      <c r="F288" s="60">
        <f>IF(OR(B288="Saturday", B288="Sábado", B288="Sunday", B288="Domingo", E288=0), 0,
IF(MONTH(A288)&lt;&gt;MONTH(A287), E288, E288+SUMIF(A$8:A287, "&gt;="&amp;DATE(YEAR(A288), MONTH(A288), 1), F$8:F287)))</f>
        <v>133280</v>
      </c>
      <c r="G288" s="31">
        <v>124</v>
      </c>
      <c r="H288" s="55" t="s">
        <v>4</v>
      </c>
      <c r="I288" s="56">
        <f t="shared" si="80"/>
        <v>833</v>
      </c>
      <c r="J288" s="56">
        <f t="shared" si="82"/>
        <v>49980</v>
      </c>
      <c r="K288" s="55">
        <f t="shared" si="83"/>
        <v>103292</v>
      </c>
      <c r="L288" s="56">
        <v>0</v>
      </c>
      <c r="M288" s="55">
        <f t="shared" si="91"/>
        <v>0</v>
      </c>
      <c r="N288" s="55">
        <f t="shared" si="84"/>
        <v>0</v>
      </c>
      <c r="O288" s="57">
        <v>0.12</v>
      </c>
      <c r="P288" s="55">
        <f t="shared" si="85"/>
        <v>0</v>
      </c>
      <c r="Q288" s="55">
        <f t="shared" si="86"/>
        <v>0</v>
      </c>
      <c r="R288" s="31">
        <f t="shared" si="92"/>
        <v>2065840</v>
      </c>
      <c r="S288" s="30"/>
      <c r="T288" s="30"/>
      <c r="U288" s="30">
        <f t="shared" si="96"/>
        <v>12398472</v>
      </c>
      <c r="V288" s="30">
        <v>130</v>
      </c>
      <c r="W288" s="31">
        <f t="shared" si="87"/>
        <v>6</v>
      </c>
      <c r="X288" s="31">
        <f t="shared" si="93"/>
        <v>99960</v>
      </c>
      <c r="Y288" s="30">
        <f t="shared" si="94"/>
        <v>2165800</v>
      </c>
      <c r="Z288" s="30">
        <f t="shared" si="78"/>
        <v>14564272</v>
      </c>
      <c r="AA288" s="12">
        <f t="shared" si="88"/>
        <v>20</v>
      </c>
      <c r="AB288" s="13">
        <f t="shared" si="89"/>
        <v>10</v>
      </c>
    </row>
    <row r="289" spans="1:29" x14ac:dyDescent="0.3">
      <c r="A289" s="27">
        <f t="shared" si="90"/>
        <v>45937</v>
      </c>
      <c r="B289" s="28" t="str">
        <f t="shared" si="81"/>
        <v>terça-feira</v>
      </c>
      <c r="C289" s="28">
        <f t="shared" si="79"/>
        <v>20</v>
      </c>
      <c r="D289" s="28"/>
      <c r="E289" s="29">
        <f t="shared" si="95"/>
        <v>16660</v>
      </c>
      <c r="F289" s="60">
        <f>IF(OR(B289="Saturday", B289="Sábado", B289="Sunday", B289="Domingo", E289=0), 0,
IF(MONTH(A289)&lt;&gt;MONTH(A288), E289, E289+SUMIF(A$8:A288, "&gt;="&amp;DATE(YEAR(A289), MONTH(A289), 1), F$8:F288)))</f>
        <v>266560</v>
      </c>
      <c r="G289" s="31">
        <v>124</v>
      </c>
      <c r="H289" s="55" t="s">
        <v>4</v>
      </c>
      <c r="I289" s="56">
        <f t="shared" si="80"/>
        <v>833</v>
      </c>
      <c r="J289" s="56">
        <f t="shared" si="82"/>
        <v>49980</v>
      </c>
      <c r="K289" s="55">
        <f t="shared" si="83"/>
        <v>103292</v>
      </c>
      <c r="L289" s="56">
        <v>0</v>
      </c>
      <c r="M289" s="55">
        <f t="shared" si="91"/>
        <v>0</v>
      </c>
      <c r="N289" s="55">
        <f t="shared" si="84"/>
        <v>0</v>
      </c>
      <c r="O289" s="57">
        <v>0.12</v>
      </c>
      <c r="P289" s="55">
        <f t="shared" si="85"/>
        <v>0</v>
      </c>
      <c r="Q289" s="55">
        <f t="shared" si="86"/>
        <v>0</v>
      </c>
      <c r="R289" s="31">
        <f t="shared" si="92"/>
        <v>2065840</v>
      </c>
      <c r="S289" s="30"/>
      <c r="T289" s="30"/>
      <c r="U289" s="30">
        <f t="shared" si="96"/>
        <v>12498432</v>
      </c>
      <c r="V289" s="30">
        <v>130</v>
      </c>
      <c r="W289" s="31">
        <f t="shared" si="87"/>
        <v>6</v>
      </c>
      <c r="X289" s="31">
        <f t="shared" si="93"/>
        <v>99960</v>
      </c>
      <c r="Y289" s="30">
        <f t="shared" si="94"/>
        <v>2165800</v>
      </c>
      <c r="Z289" s="30">
        <f t="shared" si="78"/>
        <v>14664232</v>
      </c>
      <c r="AA289" s="12">
        <f t="shared" si="88"/>
        <v>20</v>
      </c>
      <c r="AB289" s="13">
        <f t="shared" si="89"/>
        <v>10</v>
      </c>
    </row>
    <row r="290" spans="1:29" x14ac:dyDescent="0.3">
      <c r="A290" s="27">
        <f t="shared" si="90"/>
        <v>45938</v>
      </c>
      <c r="B290" s="28" t="str">
        <f t="shared" si="81"/>
        <v>quarta-feira</v>
      </c>
      <c r="C290" s="28">
        <f t="shared" si="79"/>
        <v>20</v>
      </c>
      <c r="D290" s="28"/>
      <c r="E290" s="29">
        <f t="shared" si="95"/>
        <v>16660</v>
      </c>
      <c r="F290" s="60">
        <f>IF(OR(B290="Saturday", B290="Sábado", B290="Sunday", B290="Domingo", E290=0), 0,
IF(MONTH(A290)&lt;&gt;MONTH(A289), E290, E290+SUMIF(A$8:A289, "&gt;="&amp;DATE(YEAR(A290), MONTH(A290), 1), F$8:F289)))</f>
        <v>533120</v>
      </c>
      <c r="G290" s="31">
        <v>124</v>
      </c>
      <c r="H290" s="55" t="s">
        <v>4</v>
      </c>
      <c r="I290" s="56">
        <f t="shared" si="80"/>
        <v>833</v>
      </c>
      <c r="J290" s="56">
        <f t="shared" si="82"/>
        <v>49980</v>
      </c>
      <c r="K290" s="55">
        <f t="shared" si="83"/>
        <v>103292</v>
      </c>
      <c r="L290" s="56">
        <v>0</v>
      </c>
      <c r="M290" s="55">
        <f t="shared" si="91"/>
        <v>0</v>
      </c>
      <c r="N290" s="55">
        <f t="shared" si="84"/>
        <v>0</v>
      </c>
      <c r="O290" s="57">
        <v>0.12</v>
      </c>
      <c r="P290" s="55">
        <f t="shared" si="85"/>
        <v>0</v>
      </c>
      <c r="Q290" s="55">
        <f t="shared" si="86"/>
        <v>0</v>
      </c>
      <c r="R290" s="31">
        <f t="shared" si="92"/>
        <v>2065840</v>
      </c>
      <c r="S290" s="30"/>
      <c r="T290" s="30"/>
      <c r="U290" s="30">
        <f t="shared" si="96"/>
        <v>12598392</v>
      </c>
      <c r="V290" s="30">
        <v>130</v>
      </c>
      <c r="W290" s="31">
        <f t="shared" si="87"/>
        <v>6</v>
      </c>
      <c r="X290" s="31">
        <f t="shared" si="93"/>
        <v>99960</v>
      </c>
      <c r="Y290" s="30">
        <f t="shared" si="94"/>
        <v>2165800</v>
      </c>
      <c r="Z290" s="30">
        <f t="shared" si="78"/>
        <v>14764192</v>
      </c>
      <c r="AA290" s="12">
        <f t="shared" si="88"/>
        <v>20</v>
      </c>
      <c r="AB290" s="13">
        <f t="shared" si="89"/>
        <v>10</v>
      </c>
    </row>
    <row r="291" spans="1:29" x14ac:dyDescent="0.3">
      <c r="A291" s="27">
        <f t="shared" si="90"/>
        <v>45939</v>
      </c>
      <c r="B291" s="28" t="str">
        <f t="shared" si="81"/>
        <v>quinta-feira</v>
      </c>
      <c r="C291" s="28">
        <f t="shared" si="79"/>
        <v>20</v>
      </c>
      <c r="D291" s="28"/>
      <c r="E291" s="29">
        <f t="shared" si="95"/>
        <v>16660</v>
      </c>
      <c r="F291" s="60">
        <f>IF(OR(B291="Saturday", B291="Sábado", B291="Sunday", B291="Domingo", E291=0), 0,
IF(MONTH(A291)&lt;&gt;MONTH(A290), E291, E291+SUMIF(A$8:A290, "&gt;="&amp;DATE(YEAR(A291), MONTH(A291), 1), F$8:F290)))</f>
        <v>1066240</v>
      </c>
      <c r="G291" s="31">
        <v>124</v>
      </c>
      <c r="H291" s="55" t="s">
        <v>4</v>
      </c>
      <c r="I291" s="56">
        <f t="shared" si="80"/>
        <v>833</v>
      </c>
      <c r="J291" s="56">
        <f t="shared" si="82"/>
        <v>49980</v>
      </c>
      <c r="K291" s="55">
        <f t="shared" si="83"/>
        <v>103292</v>
      </c>
      <c r="L291" s="56">
        <v>0</v>
      </c>
      <c r="M291" s="55">
        <f t="shared" si="91"/>
        <v>0</v>
      </c>
      <c r="N291" s="55">
        <f t="shared" si="84"/>
        <v>0</v>
      </c>
      <c r="O291" s="57">
        <v>0.12</v>
      </c>
      <c r="P291" s="55">
        <f t="shared" si="85"/>
        <v>0</v>
      </c>
      <c r="Q291" s="55">
        <f t="shared" si="86"/>
        <v>0</v>
      </c>
      <c r="R291" s="31">
        <f t="shared" si="92"/>
        <v>2065840</v>
      </c>
      <c r="S291" s="30"/>
      <c r="T291" s="30"/>
      <c r="U291" s="30">
        <f t="shared" si="96"/>
        <v>12698352</v>
      </c>
      <c r="V291" s="30">
        <v>130</v>
      </c>
      <c r="W291" s="31">
        <f t="shared" si="87"/>
        <v>6</v>
      </c>
      <c r="X291" s="31">
        <f t="shared" si="93"/>
        <v>99960</v>
      </c>
      <c r="Y291" s="30">
        <f t="shared" si="94"/>
        <v>2165800</v>
      </c>
      <c r="Z291" s="30">
        <f t="shared" si="78"/>
        <v>14864152</v>
      </c>
      <c r="AA291" s="12">
        <f t="shared" si="88"/>
        <v>20</v>
      </c>
      <c r="AB291" s="13">
        <f t="shared" si="89"/>
        <v>10</v>
      </c>
    </row>
    <row r="292" spans="1:29" s="21" customFormat="1" x14ac:dyDescent="0.3">
      <c r="A292" s="27">
        <f t="shared" si="90"/>
        <v>45940</v>
      </c>
      <c r="B292" s="28" t="str">
        <f t="shared" si="81"/>
        <v>sexta-feira</v>
      </c>
      <c r="C292" s="28">
        <f t="shared" si="79"/>
        <v>20</v>
      </c>
      <c r="D292" s="28"/>
      <c r="E292" s="29">
        <f t="shared" si="95"/>
        <v>16660</v>
      </c>
      <c r="F292" s="60">
        <f>IF(OR(B292="Saturday", B292="Sábado", B292="Sunday", B292="Domingo", E292=0), 0,
IF(MONTH(A292)&lt;&gt;MONTH(A291), E292, E292+SUMIF(A$8:A291, "&gt;="&amp;DATE(YEAR(A292), MONTH(A292), 1), F$8:F291)))</f>
        <v>2132480</v>
      </c>
      <c r="G292" s="31">
        <v>124</v>
      </c>
      <c r="H292" s="55" t="s">
        <v>4</v>
      </c>
      <c r="I292" s="56">
        <f t="shared" si="80"/>
        <v>833</v>
      </c>
      <c r="J292" s="56">
        <f t="shared" si="82"/>
        <v>49980</v>
      </c>
      <c r="K292" s="55">
        <f t="shared" si="83"/>
        <v>103292</v>
      </c>
      <c r="L292" s="56">
        <v>0</v>
      </c>
      <c r="M292" s="55">
        <f t="shared" si="91"/>
        <v>0</v>
      </c>
      <c r="N292" s="55">
        <f t="shared" si="84"/>
        <v>0</v>
      </c>
      <c r="O292" s="57">
        <v>0.12</v>
      </c>
      <c r="P292" s="55">
        <f t="shared" si="85"/>
        <v>0</v>
      </c>
      <c r="Q292" s="55">
        <f t="shared" si="86"/>
        <v>0</v>
      </c>
      <c r="R292" s="31">
        <f t="shared" si="92"/>
        <v>2065840</v>
      </c>
      <c r="S292" s="30"/>
      <c r="T292" s="30">
        <f>T262</f>
        <v>0</v>
      </c>
      <c r="U292" s="30">
        <f t="shared" si="96"/>
        <v>12798312</v>
      </c>
      <c r="V292" s="30">
        <v>130</v>
      </c>
      <c r="W292" s="31">
        <f t="shared" si="87"/>
        <v>6</v>
      </c>
      <c r="X292" s="31">
        <f t="shared" si="93"/>
        <v>99960</v>
      </c>
      <c r="Y292" s="30">
        <f t="shared" si="94"/>
        <v>2165800</v>
      </c>
      <c r="Z292" s="30">
        <f t="shared" si="78"/>
        <v>14964112</v>
      </c>
      <c r="AA292" s="12">
        <f t="shared" si="88"/>
        <v>20</v>
      </c>
      <c r="AB292" s="13">
        <f t="shared" si="89"/>
        <v>10</v>
      </c>
      <c r="AC292"/>
    </row>
    <row r="293" spans="1:29" x14ac:dyDescent="0.3">
      <c r="A293" s="27">
        <f t="shared" si="90"/>
        <v>45941</v>
      </c>
      <c r="B293" s="28" t="str">
        <f t="shared" si="81"/>
        <v>sábado</v>
      </c>
      <c r="C293" s="28">
        <f t="shared" si="79"/>
        <v>0</v>
      </c>
      <c r="D293" s="28"/>
      <c r="E293" s="29">
        <f t="shared" si="95"/>
        <v>0</v>
      </c>
      <c r="F293" s="60">
        <f>IF(OR(B293="Saturday", B293="Sábado", B293="Sunday", B293="Domingo", E293=0), 0,
IF(MONTH(A293)&lt;&gt;MONTH(A292), E293, E293+SUMIF(A$8:A292, "&gt;="&amp;DATE(YEAR(A293), MONTH(A293), 1), F$8:F292)))</f>
        <v>0</v>
      </c>
      <c r="G293" s="31">
        <v>124</v>
      </c>
      <c r="H293" s="55" t="s">
        <v>4</v>
      </c>
      <c r="I293" s="56">
        <f t="shared" si="80"/>
        <v>833</v>
      </c>
      <c r="J293" s="56">
        <f t="shared" si="82"/>
        <v>49980</v>
      </c>
      <c r="K293" s="55">
        <f t="shared" si="83"/>
        <v>103292</v>
      </c>
      <c r="L293" s="56">
        <v>0</v>
      </c>
      <c r="M293" s="55">
        <f t="shared" si="91"/>
        <v>0</v>
      </c>
      <c r="N293" s="55">
        <f t="shared" si="84"/>
        <v>0</v>
      </c>
      <c r="O293" s="57">
        <v>0.12</v>
      </c>
      <c r="P293" s="55">
        <f t="shared" si="85"/>
        <v>0</v>
      </c>
      <c r="Q293" s="55">
        <f t="shared" si="86"/>
        <v>0</v>
      </c>
      <c r="R293" s="31">
        <f t="shared" si="92"/>
        <v>0</v>
      </c>
      <c r="S293" s="30"/>
      <c r="T293" s="30"/>
      <c r="U293" s="30">
        <f t="shared" si="96"/>
        <v>0</v>
      </c>
      <c r="V293" s="30">
        <v>130</v>
      </c>
      <c r="W293" s="31">
        <f t="shared" si="87"/>
        <v>6</v>
      </c>
      <c r="X293" s="31">
        <f t="shared" si="93"/>
        <v>0</v>
      </c>
      <c r="Y293" s="30">
        <f t="shared" si="94"/>
        <v>0</v>
      </c>
      <c r="Z293" s="30">
        <f t="shared" si="78"/>
        <v>14964112</v>
      </c>
      <c r="AA293" s="12">
        <f t="shared" si="88"/>
        <v>0</v>
      </c>
      <c r="AB293" s="13">
        <f t="shared" si="89"/>
        <v>50</v>
      </c>
    </row>
    <row r="294" spans="1:29" x14ac:dyDescent="0.3">
      <c r="A294" s="27">
        <f t="shared" si="90"/>
        <v>45942</v>
      </c>
      <c r="B294" s="28" t="str">
        <f t="shared" si="81"/>
        <v>domingo</v>
      </c>
      <c r="C294" s="28">
        <f t="shared" si="79"/>
        <v>0</v>
      </c>
      <c r="D294" s="28"/>
      <c r="E294" s="29">
        <f t="shared" si="95"/>
        <v>0</v>
      </c>
      <c r="F294" s="60">
        <f>IF(OR(B294="Saturday", B294="Sábado", B294="Sunday", B294="Domingo", E294=0), 0,
IF(MONTH(A294)&lt;&gt;MONTH(A293), E294, E294+SUMIF(A$8:A293, "&gt;="&amp;DATE(YEAR(A294), MONTH(A294), 1), F$8:F293)))</f>
        <v>0</v>
      </c>
      <c r="G294" s="31">
        <v>124</v>
      </c>
      <c r="H294" s="55" t="s">
        <v>4</v>
      </c>
      <c r="I294" s="56">
        <f t="shared" si="80"/>
        <v>833</v>
      </c>
      <c r="J294" s="56">
        <f t="shared" si="82"/>
        <v>49980</v>
      </c>
      <c r="K294" s="55">
        <f t="shared" si="83"/>
        <v>103292</v>
      </c>
      <c r="L294" s="56">
        <v>0</v>
      </c>
      <c r="M294" s="55">
        <f t="shared" si="91"/>
        <v>0</v>
      </c>
      <c r="N294" s="55">
        <f t="shared" si="84"/>
        <v>0</v>
      </c>
      <c r="O294" s="57">
        <v>0.12</v>
      </c>
      <c r="P294" s="55">
        <f t="shared" si="85"/>
        <v>0</v>
      </c>
      <c r="Q294" s="55">
        <f t="shared" si="86"/>
        <v>0</v>
      </c>
      <c r="R294" s="31">
        <f t="shared" si="92"/>
        <v>0</v>
      </c>
      <c r="S294" s="30"/>
      <c r="T294" s="30"/>
      <c r="U294" s="30">
        <f t="shared" si="96"/>
        <v>0</v>
      </c>
      <c r="V294" s="30">
        <v>130</v>
      </c>
      <c r="W294" s="31">
        <f t="shared" si="87"/>
        <v>6</v>
      </c>
      <c r="X294" s="31">
        <f t="shared" si="93"/>
        <v>0</v>
      </c>
      <c r="Y294" s="30">
        <f t="shared" si="94"/>
        <v>0</v>
      </c>
      <c r="Z294" s="30">
        <f t="shared" si="78"/>
        <v>14964112</v>
      </c>
      <c r="AA294" s="12">
        <f t="shared" si="88"/>
        <v>0</v>
      </c>
      <c r="AB294" s="13">
        <f t="shared" si="89"/>
        <v>50</v>
      </c>
    </row>
    <row r="295" spans="1:29" x14ac:dyDescent="0.3">
      <c r="A295" s="27">
        <f t="shared" si="90"/>
        <v>45943</v>
      </c>
      <c r="B295" s="28" t="str">
        <f t="shared" si="81"/>
        <v>segunda-feira</v>
      </c>
      <c r="C295" s="28">
        <f t="shared" si="79"/>
        <v>20</v>
      </c>
      <c r="D295" s="28"/>
      <c r="E295" s="29">
        <f t="shared" si="95"/>
        <v>16660</v>
      </c>
      <c r="F295" s="60">
        <f>IF(OR(B295="Saturday", B295="Sábado", B295="Sunday", B295="Domingo", E295=0), 0,
IF(MONTH(A295)&lt;&gt;MONTH(A294), E295, E295+SUMIF(A$8:A294, "&gt;="&amp;DATE(YEAR(A295), MONTH(A295), 1), F$8:F294)))</f>
        <v>4264960</v>
      </c>
      <c r="G295" s="31">
        <v>124</v>
      </c>
      <c r="H295" s="55" t="s">
        <v>4</v>
      </c>
      <c r="I295" s="56">
        <f t="shared" si="80"/>
        <v>833</v>
      </c>
      <c r="J295" s="56">
        <f t="shared" si="82"/>
        <v>49980</v>
      </c>
      <c r="K295" s="55">
        <f t="shared" si="83"/>
        <v>103292</v>
      </c>
      <c r="L295" s="56">
        <v>0</v>
      </c>
      <c r="M295" s="55">
        <f t="shared" si="91"/>
        <v>0</v>
      </c>
      <c r="N295" s="55">
        <f t="shared" si="84"/>
        <v>0</v>
      </c>
      <c r="O295" s="57">
        <v>0.12</v>
      </c>
      <c r="P295" s="55">
        <f t="shared" si="85"/>
        <v>0</v>
      </c>
      <c r="Q295" s="55">
        <f t="shared" si="86"/>
        <v>0</v>
      </c>
      <c r="R295" s="31">
        <f t="shared" si="92"/>
        <v>2065840</v>
      </c>
      <c r="S295" s="30"/>
      <c r="T295" s="30"/>
      <c r="U295" s="30">
        <f t="shared" si="96"/>
        <v>12898272</v>
      </c>
      <c r="V295" s="30">
        <v>130</v>
      </c>
      <c r="W295" s="31">
        <f t="shared" si="87"/>
        <v>6</v>
      </c>
      <c r="X295" s="31">
        <f t="shared" si="93"/>
        <v>99960</v>
      </c>
      <c r="Y295" s="30">
        <f t="shared" si="94"/>
        <v>2165800</v>
      </c>
      <c r="Z295" s="30">
        <f t="shared" si="78"/>
        <v>15064072</v>
      </c>
      <c r="AA295" s="12">
        <f t="shared" si="88"/>
        <v>20</v>
      </c>
      <c r="AB295" s="13">
        <f t="shared" si="89"/>
        <v>10</v>
      </c>
    </row>
    <row r="296" spans="1:29" x14ac:dyDescent="0.3">
      <c r="A296" s="27">
        <f t="shared" si="90"/>
        <v>45944</v>
      </c>
      <c r="B296" s="28" t="str">
        <f t="shared" si="81"/>
        <v>terça-feira</v>
      </c>
      <c r="C296" s="28">
        <f t="shared" si="79"/>
        <v>20</v>
      </c>
      <c r="D296" s="28"/>
      <c r="E296" s="29">
        <f t="shared" si="95"/>
        <v>16660</v>
      </c>
      <c r="F296" s="60">
        <f>IF(OR(B296="Saturday", B296="Sábado", B296="Sunday", B296="Domingo", E296=0), 0,
IF(MONTH(A296)&lt;&gt;MONTH(A295), E296, E296+SUMIF(A$8:A295, "&gt;="&amp;DATE(YEAR(A296), MONTH(A296), 1), F$8:F295)))</f>
        <v>8529920</v>
      </c>
      <c r="G296" s="31">
        <v>124</v>
      </c>
      <c r="H296" s="55" t="s">
        <v>4</v>
      </c>
      <c r="I296" s="56">
        <f t="shared" si="80"/>
        <v>833</v>
      </c>
      <c r="J296" s="56">
        <f t="shared" si="82"/>
        <v>49980</v>
      </c>
      <c r="K296" s="55">
        <f t="shared" si="83"/>
        <v>103292</v>
      </c>
      <c r="L296" s="56">
        <v>0</v>
      </c>
      <c r="M296" s="55">
        <f t="shared" si="91"/>
        <v>0</v>
      </c>
      <c r="N296" s="55">
        <f t="shared" si="84"/>
        <v>0</v>
      </c>
      <c r="O296" s="57">
        <v>0.12</v>
      </c>
      <c r="P296" s="55">
        <f t="shared" si="85"/>
        <v>0</v>
      </c>
      <c r="Q296" s="55">
        <f t="shared" si="86"/>
        <v>0</v>
      </c>
      <c r="R296" s="31">
        <f t="shared" si="92"/>
        <v>2065840</v>
      </c>
      <c r="S296" s="30"/>
      <c r="T296" s="30"/>
      <c r="U296" s="30">
        <f t="shared" si="96"/>
        <v>12998232</v>
      </c>
      <c r="V296" s="30">
        <v>130</v>
      </c>
      <c r="W296" s="31">
        <f t="shared" si="87"/>
        <v>6</v>
      </c>
      <c r="X296" s="31">
        <f t="shared" si="93"/>
        <v>99960</v>
      </c>
      <c r="Y296" s="30">
        <f t="shared" si="94"/>
        <v>2165800</v>
      </c>
      <c r="Z296" s="30">
        <f t="shared" si="78"/>
        <v>15164032</v>
      </c>
      <c r="AA296" s="12">
        <f t="shared" si="88"/>
        <v>20</v>
      </c>
      <c r="AB296" s="13">
        <f t="shared" si="89"/>
        <v>10</v>
      </c>
    </row>
    <row r="297" spans="1:29" x14ac:dyDescent="0.3">
      <c r="A297" s="27">
        <f t="shared" si="90"/>
        <v>45945</v>
      </c>
      <c r="B297" s="28" t="str">
        <f t="shared" si="81"/>
        <v>quarta-feira</v>
      </c>
      <c r="C297" s="28">
        <f t="shared" si="79"/>
        <v>20</v>
      </c>
      <c r="D297" s="28"/>
      <c r="E297" s="29">
        <f t="shared" si="95"/>
        <v>16660</v>
      </c>
      <c r="F297" s="60">
        <f>IF(OR(B297="Saturday", B297="Sábado", B297="Sunday", B297="Domingo", E297=0), 0,
IF(MONTH(A297)&lt;&gt;MONTH(A296), E297, E297+SUMIF(A$8:A296, "&gt;="&amp;DATE(YEAR(A297), MONTH(A297), 1), F$8:F296)))</f>
        <v>17059840</v>
      </c>
      <c r="G297" s="31">
        <v>124</v>
      </c>
      <c r="H297" s="55" t="s">
        <v>4</v>
      </c>
      <c r="I297" s="56">
        <f t="shared" si="80"/>
        <v>833</v>
      </c>
      <c r="J297" s="56">
        <f t="shared" si="82"/>
        <v>49980</v>
      </c>
      <c r="K297" s="55">
        <f t="shared" si="83"/>
        <v>103292</v>
      </c>
      <c r="L297" s="56">
        <v>0</v>
      </c>
      <c r="M297" s="55">
        <f t="shared" si="91"/>
        <v>0</v>
      </c>
      <c r="N297" s="55">
        <f t="shared" si="84"/>
        <v>0</v>
      </c>
      <c r="O297" s="57">
        <v>0.12</v>
      </c>
      <c r="P297" s="55">
        <f t="shared" si="85"/>
        <v>0</v>
      </c>
      <c r="Q297" s="55">
        <f t="shared" si="86"/>
        <v>0</v>
      </c>
      <c r="R297" s="31">
        <f t="shared" si="92"/>
        <v>2065840</v>
      </c>
      <c r="S297" s="30"/>
      <c r="T297" s="30"/>
      <c r="U297" s="30">
        <f t="shared" si="96"/>
        <v>13098192</v>
      </c>
      <c r="V297" s="30">
        <v>130</v>
      </c>
      <c r="W297" s="31">
        <f t="shared" si="87"/>
        <v>6</v>
      </c>
      <c r="X297" s="31">
        <f t="shared" si="93"/>
        <v>99960</v>
      </c>
      <c r="Y297" s="30">
        <f t="shared" si="94"/>
        <v>2165800</v>
      </c>
      <c r="Z297" s="30">
        <f t="shared" si="78"/>
        <v>15263992</v>
      </c>
      <c r="AA297" s="12">
        <f t="shared" si="88"/>
        <v>20</v>
      </c>
      <c r="AB297" s="13">
        <f t="shared" si="89"/>
        <v>10</v>
      </c>
    </row>
    <row r="298" spans="1:29" x14ac:dyDescent="0.3">
      <c r="A298" s="27">
        <f t="shared" si="90"/>
        <v>45946</v>
      </c>
      <c r="B298" s="28" t="str">
        <f t="shared" si="81"/>
        <v>quinta-feira</v>
      </c>
      <c r="C298" s="28">
        <f t="shared" si="79"/>
        <v>20</v>
      </c>
      <c r="D298" s="28"/>
      <c r="E298" s="29">
        <f t="shared" si="95"/>
        <v>16660</v>
      </c>
      <c r="F298" s="60">
        <f>IF(OR(B298="Saturday", B298="Sábado", B298="Sunday", B298="Domingo", E298=0), 0,
IF(MONTH(A298)&lt;&gt;MONTH(A297), E298, E298+SUMIF(A$8:A297, "&gt;="&amp;DATE(YEAR(A298), MONTH(A298), 1), F$8:F297)))</f>
        <v>34119680</v>
      </c>
      <c r="G298" s="31">
        <v>124</v>
      </c>
      <c r="H298" s="55" t="s">
        <v>4</v>
      </c>
      <c r="I298" s="56">
        <f t="shared" si="80"/>
        <v>833</v>
      </c>
      <c r="J298" s="56">
        <f t="shared" si="82"/>
        <v>49980</v>
      </c>
      <c r="K298" s="55">
        <f t="shared" si="83"/>
        <v>103292</v>
      </c>
      <c r="L298" s="56">
        <v>0</v>
      </c>
      <c r="M298" s="55">
        <f t="shared" si="91"/>
        <v>0</v>
      </c>
      <c r="N298" s="55">
        <f t="shared" si="84"/>
        <v>0</v>
      </c>
      <c r="O298" s="57">
        <v>0.12</v>
      </c>
      <c r="P298" s="55">
        <f t="shared" si="85"/>
        <v>0</v>
      </c>
      <c r="Q298" s="55">
        <f t="shared" si="86"/>
        <v>0</v>
      </c>
      <c r="R298" s="31">
        <f t="shared" si="92"/>
        <v>2065840</v>
      </c>
      <c r="S298" s="30"/>
      <c r="T298" s="30"/>
      <c r="U298" s="30">
        <f t="shared" si="96"/>
        <v>13198152</v>
      </c>
      <c r="V298" s="30">
        <v>130</v>
      </c>
      <c r="W298" s="31">
        <f t="shared" si="87"/>
        <v>6</v>
      </c>
      <c r="X298" s="31">
        <f t="shared" si="93"/>
        <v>99960</v>
      </c>
      <c r="Y298" s="30">
        <f t="shared" si="94"/>
        <v>2165800</v>
      </c>
      <c r="Z298" s="30">
        <f t="shared" si="78"/>
        <v>15363952</v>
      </c>
      <c r="AA298" s="12">
        <f t="shared" si="88"/>
        <v>20</v>
      </c>
      <c r="AB298" s="13">
        <f t="shared" si="89"/>
        <v>10</v>
      </c>
    </row>
    <row r="299" spans="1:29" x14ac:dyDescent="0.3">
      <c r="A299" s="27">
        <f t="shared" si="90"/>
        <v>45947</v>
      </c>
      <c r="B299" s="28" t="str">
        <f t="shared" si="81"/>
        <v>sexta-feira</v>
      </c>
      <c r="C299" s="28">
        <f t="shared" si="79"/>
        <v>20</v>
      </c>
      <c r="D299" s="28"/>
      <c r="E299" s="29">
        <f t="shared" si="95"/>
        <v>16660</v>
      </c>
      <c r="F299" s="60">
        <f>IF(OR(B299="Saturday", B299="Sábado", B299="Sunday", B299="Domingo", E299=0), 0,
IF(MONTH(A299)&lt;&gt;MONTH(A298), E299, E299+SUMIF(A$8:A298, "&gt;="&amp;DATE(YEAR(A299), MONTH(A299), 1), F$8:F298)))</f>
        <v>68239360</v>
      </c>
      <c r="G299" s="31">
        <v>124</v>
      </c>
      <c r="H299" s="55" t="s">
        <v>4</v>
      </c>
      <c r="I299" s="56">
        <f t="shared" si="80"/>
        <v>833</v>
      </c>
      <c r="J299" s="56">
        <f t="shared" si="82"/>
        <v>49980</v>
      </c>
      <c r="K299" s="55">
        <f t="shared" si="83"/>
        <v>103292</v>
      </c>
      <c r="L299" s="56">
        <v>0</v>
      </c>
      <c r="M299" s="55">
        <f t="shared" si="91"/>
        <v>0</v>
      </c>
      <c r="N299" s="55">
        <f t="shared" si="84"/>
        <v>0</v>
      </c>
      <c r="O299" s="57">
        <v>0.12</v>
      </c>
      <c r="P299" s="55">
        <f t="shared" si="85"/>
        <v>0</v>
      </c>
      <c r="Q299" s="55">
        <f t="shared" si="86"/>
        <v>0</v>
      </c>
      <c r="R299" s="31">
        <f t="shared" si="92"/>
        <v>2065840</v>
      </c>
      <c r="S299" s="30"/>
      <c r="T299" s="30"/>
      <c r="U299" s="30">
        <f t="shared" si="96"/>
        <v>13298112</v>
      </c>
      <c r="V299" s="30">
        <v>130</v>
      </c>
      <c r="W299" s="31">
        <f t="shared" si="87"/>
        <v>6</v>
      </c>
      <c r="X299" s="31">
        <f t="shared" si="93"/>
        <v>99960</v>
      </c>
      <c r="Y299" s="30">
        <f t="shared" si="94"/>
        <v>2165800</v>
      </c>
      <c r="Z299" s="30">
        <f t="shared" si="78"/>
        <v>15463912</v>
      </c>
      <c r="AA299" s="12">
        <f t="shared" si="88"/>
        <v>20</v>
      </c>
      <c r="AB299" s="13">
        <f t="shared" si="89"/>
        <v>10</v>
      </c>
    </row>
    <row r="300" spans="1:29" x14ac:dyDescent="0.3">
      <c r="A300" s="27">
        <f t="shared" si="90"/>
        <v>45948</v>
      </c>
      <c r="B300" s="28" t="str">
        <f t="shared" si="81"/>
        <v>sábado</v>
      </c>
      <c r="C300" s="28">
        <f t="shared" si="79"/>
        <v>0</v>
      </c>
      <c r="D300" s="28"/>
      <c r="E300" s="29">
        <f t="shared" si="95"/>
        <v>0</v>
      </c>
      <c r="F300" s="60">
        <f>IF(OR(B300="Saturday", B300="Sábado", B300="Sunday", B300="Domingo", E300=0), 0,
IF(MONTH(A300)&lt;&gt;MONTH(A299), E300, E300+SUMIF(A$8:A299, "&gt;="&amp;DATE(YEAR(A300), MONTH(A300), 1), F$8:F299)))</f>
        <v>0</v>
      </c>
      <c r="G300" s="31">
        <v>124</v>
      </c>
      <c r="H300" s="55" t="s">
        <v>4</v>
      </c>
      <c r="I300" s="56">
        <f t="shared" si="80"/>
        <v>833</v>
      </c>
      <c r="J300" s="56">
        <f t="shared" si="82"/>
        <v>49980</v>
      </c>
      <c r="K300" s="55">
        <f t="shared" si="83"/>
        <v>103292</v>
      </c>
      <c r="L300" s="56">
        <v>0</v>
      </c>
      <c r="M300" s="55">
        <f t="shared" si="91"/>
        <v>0</v>
      </c>
      <c r="N300" s="55">
        <f t="shared" si="84"/>
        <v>0</v>
      </c>
      <c r="O300" s="57">
        <v>0.12</v>
      </c>
      <c r="P300" s="55">
        <f t="shared" si="85"/>
        <v>0</v>
      </c>
      <c r="Q300" s="55">
        <f t="shared" si="86"/>
        <v>0</v>
      </c>
      <c r="R300" s="31">
        <f t="shared" si="92"/>
        <v>0</v>
      </c>
      <c r="S300" s="30"/>
      <c r="T300" s="30"/>
      <c r="U300" s="30">
        <f t="shared" si="96"/>
        <v>0</v>
      </c>
      <c r="V300" s="30">
        <v>130</v>
      </c>
      <c r="W300" s="31">
        <f t="shared" si="87"/>
        <v>6</v>
      </c>
      <c r="X300" s="31">
        <f t="shared" si="93"/>
        <v>0</v>
      </c>
      <c r="Y300" s="30">
        <f t="shared" si="94"/>
        <v>0</v>
      </c>
      <c r="Z300" s="30">
        <f t="shared" si="78"/>
        <v>15463912</v>
      </c>
      <c r="AA300" s="12">
        <f t="shared" si="88"/>
        <v>0</v>
      </c>
      <c r="AB300" s="13">
        <f t="shared" si="89"/>
        <v>50</v>
      </c>
    </row>
    <row r="301" spans="1:29" x14ac:dyDescent="0.3">
      <c r="A301" s="27">
        <f t="shared" si="90"/>
        <v>45949</v>
      </c>
      <c r="B301" s="28" t="str">
        <f t="shared" si="81"/>
        <v>domingo</v>
      </c>
      <c r="C301" s="28">
        <f t="shared" si="79"/>
        <v>0</v>
      </c>
      <c r="D301" s="28"/>
      <c r="E301" s="29">
        <f t="shared" si="95"/>
        <v>0</v>
      </c>
      <c r="F301" s="60">
        <f>IF(OR(B301="Saturday", B301="Sábado", B301="Sunday", B301="Domingo", E301=0), 0,
IF(MONTH(A301)&lt;&gt;MONTH(A300), E301, E301+SUMIF(A$8:A300, "&gt;="&amp;DATE(YEAR(A301), MONTH(A301), 1), F$8:F300)))</f>
        <v>0</v>
      </c>
      <c r="G301" s="31">
        <v>124</v>
      </c>
      <c r="H301" s="55" t="s">
        <v>4</v>
      </c>
      <c r="I301" s="56">
        <f t="shared" si="80"/>
        <v>833</v>
      </c>
      <c r="J301" s="56">
        <f t="shared" si="82"/>
        <v>49980</v>
      </c>
      <c r="K301" s="55">
        <f t="shared" si="83"/>
        <v>103292</v>
      </c>
      <c r="L301" s="56">
        <v>0</v>
      </c>
      <c r="M301" s="55">
        <f t="shared" si="91"/>
        <v>0</v>
      </c>
      <c r="N301" s="55">
        <f t="shared" si="84"/>
        <v>0</v>
      </c>
      <c r="O301" s="57">
        <v>0.12</v>
      </c>
      <c r="P301" s="55">
        <f t="shared" si="85"/>
        <v>0</v>
      </c>
      <c r="Q301" s="55">
        <f t="shared" si="86"/>
        <v>0</v>
      </c>
      <c r="R301" s="31">
        <f t="shared" si="92"/>
        <v>0</v>
      </c>
      <c r="S301" s="30"/>
      <c r="T301" s="30"/>
      <c r="U301" s="30">
        <f t="shared" si="96"/>
        <v>0</v>
      </c>
      <c r="V301" s="30">
        <v>130</v>
      </c>
      <c r="W301" s="31">
        <f t="shared" si="87"/>
        <v>6</v>
      </c>
      <c r="X301" s="31">
        <f t="shared" si="93"/>
        <v>0</v>
      </c>
      <c r="Y301" s="30">
        <f t="shared" si="94"/>
        <v>0</v>
      </c>
      <c r="Z301" s="30">
        <f t="shared" si="78"/>
        <v>15463912</v>
      </c>
      <c r="AA301" s="12">
        <f t="shared" si="88"/>
        <v>0</v>
      </c>
      <c r="AB301" s="13">
        <f t="shared" si="89"/>
        <v>50</v>
      </c>
    </row>
    <row r="302" spans="1:29" x14ac:dyDescent="0.3">
      <c r="A302" s="27">
        <f t="shared" si="90"/>
        <v>45950</v>
      </c>
      <c r="B302" s="28" t="str">
        <f t="shared" si="81"/>
        <v>segunda-feira</v>
      </c>
      <c r="C302" s="28">
        <f t="shared" si="79"/>
        <v>20</v>
      </c>
      <c r="D302" s="28"/>
      <c r="E302" s="29">
        <f t="shared" si="95"/>
        <v>16660</v>
      </c>
      <c r="F302" s="60">
        <f>IF(OR(B302="Saturday", B302="Sábado", B302="Sunday", B302="Domingo", E302=0), 0,
IF(MONTH(A302)&lt;&gt;MONTH(A301), E302, E302+SUMIF(A$8:A301, "&gt;="&amp;DATE(YEAR(A302), MONTH(A302), 1), F$8:F301)))</f>
        <v>136478720</v>
      </c>
      <c r="G302" s="31">
        <v>124</v>
      </c>
      <c r="H302" s="55" t="s">
        <v>4</v>
      </c>
      <c r="I302" s="56">
        <f t="shared" si="80"/>
        <v>833</v>
      </c>
      <c r="J302" s="56">
        <f t="shared" si="82"/>
        <v>49980</v>
      </c>
      <c r="K302" s="55">
        <f t="shared" si="83"/>
        <v>103292</v>
      </c>
      <c r="L302" s="56">
        <v>0</v>
      </c>
      <c r="M302" s="55">
        <f t="shared" si="91"/>
        <v>0</v>
      </c>
      <c r="N302" s="55">
        <f t="shared" si="84"/>
        <v>0</v>
      </c>
      <c r="O302" s="57">
        <v>0.12</v>
      </c>
      <c r="P302" s="55">
        <f t="shared" si="85"/>
        <v>0</v>
      </c>
      <c r="Q302" s="55">
        <f t="shared" si="86"/>
        <v>0</v>
      </c>
      <c r="R302" s="31">
        <f t="shared" si="92"/>
        <v>2065840</v>
      </c>
      <c r="S302" s="30"/>
      <c r="T302" s="30"/>
      <c r="U302" s="30">
        <f t="shared" si="96"/>
        <v>13398072</v>
      </c>
      <c r="V302" s="30">
        <v>130</v>
      </c>
      <c r="W302" s="31">
        <f t="shared" si="87"/>
        <v>6</v>
      </c>
      <c r="X302" s="31">
        <f t="shared" si="93"/>
        <v>99960</v>
      </c>
      <c r="Y302" s="30">
        <f t="shared" si="94"/>
        <v>2165800</v>
      </c>
      <c r="Z302" s="30">
        <f t="shared" si="78"/>
        <v>15563872</v>
      </c>
      <c r="AA302" s="12">
        <f t="shared" si="88"/>
        <v>20</v>
      </c>
      <c r="AB302" s="13">
        <f t="shared" si="89"/>
        <v>10</v>
      </c>
    </row>
    <row r="303" spans="1:29" x14ac:dyDescent="0.3">
      <c r="A303" s="27">
        <f t="shared" si="90"/>
        <v>45951</v>
      </c>
      <c r="B303" s="28" t="str">
        <f t="shared" si="81"/>
        <v>terça-feira</v>
      </c>
      <c r="C303" s="28">
        <f t="shared" si="79"/>
        <v>20</v>
      </c>
      <c r="D303" s="28"/>
      <c r="E303" s="29">
        <f t="shared" si="95"/>
        <v>16660</v>
      </c>
      <c r="F303" s="60">
        <f>IF(OR(B303="Saturday", B303="Sábado", B303="Sunday", B303="Domingo", E303=0), 0,
IF(MONTH(A303)&lt;&gt;MONTH(A302), E303, E303+SUMIF(A$8:A302, "&gt;="&amp;DATE(YEAR(A303), MONTH(A303), 1), F$8:F302)))</f>
        <v>272957440</v>
      </c>
      <c r="G303" s="31">
        <v>124</v>
      </c>
      <c r="H303" s="55" t="s">
        <v>4</v>
      </c>
      <c r="I303" s="56">
        <f t="shared" si="80"/>
        <v>833</v>
      </c>
      <c r="J303" s="56">
        <f t="shared" si="82"/>
        <v>49980</v>
      </c>
      <c r="K303" s="55">
        <f t="shared" si="83"/>
        <v>103292</v>
      </c>
      <c r="L303" s="56">
        <v>0</v>
      </c>
      <c r="M303" s="55">
        <f t="shared" si="91"/>
        <v>0</v>
      </c>
      <c r="N303" s="55">
        <f t="shared" si="84"/>
        <v>0</v>
      </c>
      <c r="O303" s="57">
        <v>0.12</v>
      </c>
      <c r="P303" s="55">
        <f t="shared" si="85"/>
        <v>0</v>
      </c>
      <c r="Q303" s="55">
        <f t="shared" si="86"/>
        <v>0</v>
      </c>
      <c r="R303" s="31">
        <f t="shared" si="92"/>
        <v>2065840</v>
      </c>
      <c r="S303" s="30"/>
      <c r="T303" s="30"/>
      <c r="U303" s="30">
        <f t="shared" si="96"/>
        <v>13498032</v>
      </c>
      <c r="V303" s="30">
        <v>130</v>
      </c>
      <c r="W303" s="31">
        <f t="shared" si="87"/>
        <v>6</v>
      </c>
      <c r="X303" s="31">
        <f t="shared" si="93"/>
        <v>99960</v>
      </c>
      <c r="Y303" s="30">
        <f t="shared" si="94"/>
        <v>2165800</v>
      </c>
      <c r="Z303" s="30">
        <f t="shared" si="78"/>
        <v>15663832</v>
      </c>
      <c r="AA303" s="12">
        <f t="shared" si="88"/>
        <v>20</v>
      </c>
      <c r="AB303" s="13">
        <f t="shared" si="89"/>
        <v>10</v>
      </c>
    </row>
    <row r="304" spans="1:29" x14ac:dyDescent="0.3">
      <c r="A304" s="27">
        <f t="shared" si="90"/>
        <v>45952</v>
      </c>
      <c r="B304" s="28" t="str">
        <f t="shared" si="81"/>
        <v>quarta-feira</v>
      </c>
      <c r="C304" s="28">
        <f t="shared" si="79"/>
        <v>20</v>
      </c>
      <c r="D304" s="28"/>
      <c r="E304" s="29">
        <f t="shared" si="95"/>
        <v>16660</v>
      </c>
      <c r="F304" s="60">
        <f>IF(OR(B304="Saturday", B304="Sábado", B304="Sunday", B304="Domingo", E304=0), 0,
IF(MONTH(A304)&lt;&gt;MONTH(A303), E304, E304+SUMIF(A$8:A303, "&gt;="&amp;DATE(YEAR(A304), MONTH(A304), 1), F$8:F303)))</f>
        <v>545914880</v>
      </c>
      <c r="G304" s="31">
        <v>124</v>
      </c>
      <c r="H304" s="55" t="s">
        <v>4</v>
      </c>
      <c r="I304" s="56">
        <f t="shared" si="80"/>
        <v>833</v>
      </c>
      <c r="J304" s="56">
        <f t="shared" si="82"/>
        <v>49980</v>
      </c>
      <c r="K304" s="55">
        <f t="shared" si="83"/>
        <v>103292</v>
      </c>
      <c r="L304" s="56">
        <v>0</v>
      </c>
      <c r="M304" s="55">
        <f t="shared" si="91"/>
        <v>0</v>
      </c>
      <c r="N304" s="55">
        <f t="shared" si="84"/>
        <v>0</v>
      </c>
      <c r="O304" s="57">
        <v>0.12</v>
      </c>
      <c r="P304" s="55">
        <f t="shared" si="85"/>
        <v>0</v>
      </c>
      <c r="Q304" s="55">
        <f t="shared" si="86"/>
        <v>0</v>
      </c>
      <c r="R304" s="31">
        <f t="shared" si="92"/>
        <v>2065840</v>
      </c>
      <c r="S304" s="30"/>
      <c r="T304" s="30"/>
      <c r="U304" s="30">
        <f t="shared" si="96"/>
        <v>13597992</v>
      </c>
      <c r="V304" s="30">
        <v>130</v>
      </c>
      <c r="W304" s="31">
        <f t="shared" si="87"/>
        <v>6</v>
      </c>
      <c r="X304" s="31">
        <f t="shared" si="93"/>
        <v>99960</v>
      </c>
      <c r="Y304" s="30">
        <f t="shared" si="94"/>
        <v>2165800</v>
      </c>
      <c r="Z304" s="30">
        <f t="shared" si="78"/>
        <v>15763792</v>
      </c>
      <c r="AA304" s="12">
        <f t="shared" si="88"/>
        <v>20</v>
      </c>
      <c r="AB304" s="13">
        <f t="shared" si="89"/>
        <v>10</v>
      </c>
    </row>
    <row r="305" spans="1:28" x14ac:dyDescent="0.3">
      <c r="A305" s="27">
        <f t="shared" si="90"/>
        <v>45953</v>
      </c>
      <c r="B305" s="28" t="str">
        <f t="shared" si="81"/>
        <v>quinta-feira</v>
      </c>
      <c r="C305" s="28">
        <f t="shared" si="79"/>
        <v>20</v>
      </c>
      <c r="D305" s="28"/>
      <c r="E305" s="29">
        <f t="shared" si="95"/>
        <v>16660</v>
      </c>
      <c r="F305" s="60">
        <f>IF(OR(B305="Saturday", B305="Sábado", B305="Sunday", B305="Domingo", E305=0), 0,
IF(MONTH(A305)&lt;&gt;MONTH(A304), E305, E305+SUMIF(A$8:A304, "&gt;="&amp;DATE(YEAR(A305), MONTH(A305), 1), F$8:F304)))</f>
        <v>1091829760</v>
      </c>
      <c r="G305" s="31">
        <v>124</v>
      </c>
      <c r="H305" s="55" t="s">
        <v>4</v>
      </c>
      <c r="I305" s="56">
        <f t="shared" si="80"/>
        <v>833</v>
      </c>
      <c r="J305" s="56">
        <f t="shared" si="82"/>
        <v>49980</v>
      </c>
      <c r="K305" s="55">
        <f t="shared" si="83"/>
        <v>103292</v>
      </c>
      <c r="L305" s="56">
        <v>0</v>
      </c>
      <c r="M305" s="55">
        <f t="shared" si="91"/>
        <v>0</v>
      </c>
      <c r="N305" s="55">
        <f t="shared" si="84"/>
        <v>0</v>
      </c>
      <c r="O305" s="57">
        <v>0.12</v>
      </c>
      <c r="P305" s="55">
        <f t="shared" si="85"/>
        <v>0</v>
      </c>
      <c r="Q305" s="55">
        <f t="shared" si="86"/>
        <v>0</v>
      </c>
      <c r="R305" s="31">
        <f t="shared" si="92"/>
        <v>2065840</v>
      </c>
      <c r="S305" s="30"/>
      <c r="T305" s="30"/>
      <c r="U305" s="30">
        <f t="shared" si="96"/>
        <v>13697952</v>
      </c>
      <c r="V305" s="30">
        <v>130</v>
      </c>
      <c r="W305" s="31">
        <f t="shared" si="87"/>
        <v>6</v>
      </c>
      <c r="X305" s="31">
        <f t="shared" si="93"/>
        <v>99960</v>
      </c>
      <c r="Y305" s="30">
        <f t="shared" si="94"/>
        <v>2165800</v>
      </c>
      <c r="Z305" s="30">
        <f t="shared" si="78"/>
        <v>15863752</v>
      </c>
      <c r="AA305" s="12">
        <f t="shared" si="88"/>
        <v>20</v>
      </c>
      <c r="AB305" s="13">
        <f t="shared" si="89"/>
        <v>10</v>
      </c>
    </row>
    <row r="306" spans="1:28" x14ac:dyDescent="0.3">
      <c r="A306" s="27">
        <f t="shared" si="90"/>
        <v>45954</v>
      </c>
      <c r="B306" s="28" t="str">
        <f t="shared" si="81"/>
        <v>sexta-feira</v>
      </c>
      <c r="C306" s="28">
        <f t="shared" si="79"/>
        <v>20</v>
      </c>
      <c r="D306" s="28"/>
      <c r="E306" s="29">
        <f t="shared" si="95"/>
        <v>16660</v>
      </c>
      <c r="F306" s="60">
        <f>IF(OR(B306="Saturday", B306="Sábado", B306="Sunday", B306="Domingo", E306=0), 0,
IF(MONTH(A306)&lt;&gt;MONTH(A305), E306, E306+SUMIF(A$8:A305, "&gt;="&amp;DATE(YEAR(A306), MONTH(A306), 1), F$8:F305)))</f>
        <v>2183659520</v>
      </c>
      <c r="G306" s="31">
        <v>124</v>
      </c>
      <c r="H306" s="55" t="s">
        <v>4</v>
      </c>
      <c r="I306" s="56">
        <f t="shared" si="80"/>
        <v>833</v>
      </c>
      <c r="J306" s="56">
        <f t="shared" si="82"/>
        <v>49980</v>
      </c>
      <c r="K306" s="55">
        <f t="shared" si="83"/>
        <v>103292</v>
      </c>
      <c r="L306" s="56">
        <v>0</v>
      </c>
      <c r="M306" s="55">
        <f t="shared" si="91"/>
        <v>0</v>
      </c>
      <c r="N306" s="55">
        <f t="shared" si="84"/>
        <v>0</v>
      </c>
      <c r="O306" s="57">
        <v>0.12</v>
      </c>
      <c r="P306" s="55">
        <f t="shared" si="85"/>
        <v>0</v>
      </c>
      <c r="Q306" s="55">
        <f t="shared" si="86"/>
        <v>0</v>
      </c>
      <c r="R306" s="31">
        <f t="shared" si="92"/>
        <v>2065840</v>
      </c>
      <c r="S306" s="30"/>
      <c r="T306" s="30"/>
      <c r="U306" s="30">
        <f t="shared" si="96"/>
        <v>13797912</v>
      </c>
      <c r="V306" s="30">
        <v>130</v>
      </c>
      <c r="W306" s="31">
        <f t="shared" si="87"/>
        <v>6</v>
      </c>
      <c r="X306" s="31">
        <f t="shared" si="93"/>
        <v>99960</v>
      </c>
      <c r="Y306" s="30">
        <f t="shared" si="94"/>
        <v>2165800</v>
      </c>
      <c r="Z306" s="30">
        <f t="shared" si="78"/>
        <v>15963712</v>
      </c>
      <c r="AA306" s="12">
        <f t="shared" si="88"/>
        <v>20</v>
      </c>
      <c r="AB306" s="13">
        <f t="shared" si="89"/>
        <v>10</v>
      </c>
    </row>
    <row r="307" spans="1:28" x14ac:dyDescent="0.3">
      <c r="A307" s="27">
        <f t="shared" si="90"/>
        <v>45955</v>
      </c>
      <c r="B307" s="28" t="str">
        <f t="shared" si="81"/>
        <v>sábado</v>
      </c>
      <c r="C307" s="28">
        <f t="shared" si="79"/>
        <v>0</v>
      </c>
      <c r="D307" s="28"/>
      <c r="E307" s="29">
        <f t="shared" si="95"/>
        <v>0</v>
      </c>
      <c r="F307" s="60">
        <f>IF(OR(B307="Saturday", B307="Sábado", B307="Sunday", B307="Domingo", E307=0), 0,
IF(MONTH(A307)&lt;&gt;MONTH(A306), E307, E307+SUMIF(A$8:A306, "&gt;="&amp;DATE(YEAR(A307), MONTH(A307), 1), F$8:F306)))</f>
        <v>0</v>
      </c>
      <c r="G307" s="31">
        <v>124</v>
      </c>
      <c r="H307" s="55" t="s">
        <v>4</v>
      </c>
      <c r="I307" s="56">
        <f t="shared" si="80"/>
        <v>833</v>
      </c>
      <c r="J307" s="56">
        <f t="shared" si="82"/>
        <v>49980</v>
      </c>
      <c r="K307" s="55">
        <f t="shared" si="83"/>
        <v>103292</v>
      </c>
      <c r="L307" s="56">
        <v>0</v>
      </c>
      <c r="M307" s="55">
        <f t="shared" si="91"/>
        <v>0</v>
      </c>
      <c r="N307" s="55">
        <f t="shared" si="84"/>
        <v>0</v>
      </c>
      <c r="O307" s="57">
        <v>0.12</v>
      </c>
      <c r="P307" s="55">
        <f t="shared" si="85"/>
        <v>0</v>
      </c>
      <c r="Q307" s="55">
        <f t="shared" si="86"/>
        <v>0</v>
      </c>
      <c r="R307" s="31">
        <f t="shared" si="92"/>
        <v>0</v>
      </c>
      <c r="S307" s="30"/>
      <c r="T307" s="30"/>
      <c r="U307" s="30">
        <f t="shared" si="96"/>
        <v>0</v>
      </c>
      <c r="V307" s="30">
        <v>130</v>
      </c>
      <c r="W307" s="31">
        <f t="shared" si="87"/>
        <v>6</v>
      </c>
      <c r="X307" s="31">
        <f t="shared" si="93"/>
        <v>0</v>
      </c>
      <c r="Y307" s="30">
        <f t="shared" si="94"/>
        <v>0</v>
      </c>
      <c r="Z307" s="30">
        <f t="shared" si="78"/>
        <v>15963712</v>
      </c>
      <c r="AA307" s="12">
        <f t="shared" si="88"/>
        <v>0</v>
      </c>
      <c r="AB307" s="13">
        <f t="shared" si="89"/>
        <v>50</v>
      </c>
    </row>
    <row r="308" spans="1:28" x14ac:dyDescent="0.3">
      <c r="A308" s="27">
        <f t="shared" si="90"/>
        <v>45956</v>
      </c>
      <c r="B308" s="28" t="str">
        <f t="shared" si="81"/>
        <v>domingo</v>
      </c>
      <c r="C308" s="28">
        <f t="shared" si="79"/>
        <v>0</v>
      </c>
      <c r="D308" s="28"/>
      <c r="E308" s="29">
        <f t="shared" si="95"/>
        <v>0</v>
      </c>
      <c r="F308" s="60">
        <f>IF(OR(B308="Saturday", B308="Sábado", B308="Sunday", B308="Domingo", E308=0), 0,
IF(MONTH(A308)&lt;&gt;MONTH(A307), E308, E308+SUMIF(A$8:A307, "&gt;="&amp;DATE(YEAR(A308), MONTH(A308), 1), F$8:F307)))</f>
        <v>0</v>
      </c>
      <c r="G308" s="31">
        <v>124</v>
      </c>
      <c r="H308" s="55" t="s">
        <v>4</v>
      </c>
      <c r="I308" s="56">
        <f t="shared" si="80"/>
        <v>833</v>
      </c>
      <c r="J308" s="56">
        <f t="shared" si="82"/>
        <v>49980</v>
      </c>
      <c r="K308" s="55">
        <f t="shared" si="83"/>
        <v>103292</v>
      </c>
      <c r="L308" s="56">
        <v>0</v>
      </c>
      <c r="M308" s="55">
        <f t="shared" si="91"/>
        <v>0</v>
      </c>
      <c r="N308" s="55">
        <f t="shared" si="84"/>
        <v>0</v>
      </c>
      <c r="O308" s="57">
        <v>0.12</v>
      </c>
      <c r="P308" s="55">
        <f t="shared" si="85"/>
        <v>0</v>
      </c>
      <c r="Q308" s="55">
        <f t="shared" si="86"/>
        <v>0</v>
      </c>
      <c r="R308" s="31">
        <f t="shared" si="92"/>
        <v>0</v>
      </c>
      <c r="S308" s="30"/>
      <c r="T308" s="30"/>
      <c r="U308" s="30">
        <f t="shared" si="96"/>
        <v>0</v>
      </c>
      <c r="V308" s="30">
        <v>130</v>
      </c>
      <c r="W308" s="31">
        <f t="shared" si="87"/>
        <v>6</v>
      </c>
      <c r="X308" s="31">
        <f t="shared" si="93"/>
        <v>0</v>
      </c>
      <c r="Y308" s="30">
        <f t="shared" si="94"/>
        <v>0</v>
      </c>
      <c r="Z308" s="30">
        <f t="shared" si="78"/>
        <v>15963712</v>
      </c>
      <c r="AA308" s="12">
        <f t="shared" si="88"/>
        <v>0</v>
      </c>
      <c r="AB308" s="13">
        <f t="shared" si="89"/>
        <v>50</v>
      </c>
    </row>
    <row r="309" spans="1:28" x14ac:dyDescent="0.3">
      <c r="A309" s="27">
        <f t="shared" si="90"/>
        <v>45957</v>
      </c>
      <c r="B309" s="28" t="str">
        <f t="shared" si="81"/>
        <v>segunda-feira</v>
      </c>
      <c r="C309" s="28">
        <f t="shared" si="79"/>
        <v>20</v>
      </c>
      <c r="D309" s="28"/>
      <c r="E309" s="29">
        <f t="shared" si="95"/>
        <v>16660</v>
      </c>
      <c r="F309" s="60">
        <f>IF(OR(B309="Saturday", B309="Sábado", B309="Sunday", B309="Domingo", E309=0), 0,
IF(MONTH(A309)&lt;&gt;MONTH(A308), E309, E309+SUMIF(A$8:A308, "&gt;="&amp;DATE(YEAR(A309), MONTH(A309), 1), F$8:F308)))</f>
        <v>4367319040</v>
      </c>
      <c r="G309" s="31">
        <v>124</v>
      </c>
      <c r="H309" s="55" t="s">
        <v>4</v>
      </c>
      <c r="I309" s="56">
        <f t="shared" si="80"/>
        <v>833</v>
      </c>
      <c r="J309" s="56">
        <f t="shared" si="82"/>
        <v>49980</v>
      </c>
      <c r="K309" s="55">
        <f t="shared" si="83"/>
        <v>103292</v>
      </c>
      <c r="L309" s="56">
        <v>0</v>
      </c>
      <c r="M309" s="55">
        <f t="shared" si="91"/>
        <v>0</v>
      </c>
      <c r="N309" s="55">
        <f t="shared" si="84"/>
        <v>0</v>
      </c>
      <c r="O309" s="57">
        <v>0.12</v>
      </c>
      <c r="P309" s="55">
        <f t="shared" si="85"/>
        <v>0</v>
      </c>
      <c r="Q309" s="55">
        <f t="shared" si="86"/>
        <v>0</v>
      </c>
      <c r="R309" s="31">
        <f t="shared" si="92"/>
        <v>2065840</v>
      </c>
      <c r="S309" s="30"/>
      <c r="T309" s="30"/>
      <c r="U309" s="30">
        <f t="shared" si="96"/>
        <v>13897872</v>
      </c>
      <c r="V309" s="30">
        <v>130</v>
      </c>
      <c r="W309" s="31">
        <f t="shared" si="87"/>
        <v>6</v>
      </c>
      <c r="X309" s="31">
        <f t="shared" si="93"/>
        <v>99960</v>
      </c>
      <c r="Y309" s="30">
        <f t="shared" si="94"/>
        <v>2165800</v>
      </c>
      <c r="Z309" s="30">
        <f t="shared" si="78"/>
        <v>16063672</v>
      </c>
      <c r="AA309" s="12">
        <f t="shared" si="88"/>
        <v>20</v>
      </c>
      <c r="AB309" s="13">
        <f t="shared" si="89"/>
        <v>10</v>
      </c>
    </row>
    <row r="310" spans="1:28" x14ac:dyDescent="0.3">
      <c r="A310" s="27">
        <f t="shared" si="90"/>
        <v>45958</v>
      </c>
      <c r="B310" s="28" t="str">
        <f t="shared" si="81"/>
        <v>terça-feira</v>
      </c>
      <c r="C310" s="28">
        <f t="shared" si="79"/>
        <v>20</v>
      </c>
      <c r="D310" s="28"/>
      <c r="E310" s="29">
        <f t="shared" si="95"/>
        <v>16660</v>
      </c>
      <c r="F310" s="60">
        <f>IF(OR(B310="Saturday", B310="Sábado", B310="Sunday", B310="Domingo", E310=0), 0,
IF(MONTH(A310)&lt;&gt;MONTH(A309), E310, E310+SUMIF(A$8:A309, "&gt;="&amp;DATE(YEAR(A310), MONTH(A310), 1), F$8:F309)))</f>
        <v>8734638080</v>
      </c>
      <c r="G310" s="31">
        <v>124</v>
      </c>
      <c r="H310" s="55" t="s">
        <v>4</v>
      </c>
      <c r="I310" s="56">
        <f t="shared" si="80"/>
        <v>833</v>
      </c>
      <c r="J310" s="56">
        <f t="shared" si="82"/>
        <v>49980</v>
      </c>
      <c r="K310" s="55">
        <f t="shared" si="83"/>
        <v>103292</v>
      </c>
      <c r="L310" s="56">
        <v>0</v>
      </c>
      <c r="M310" s="55">
        <f t="shared" si="91"/>
        <v>0</v>
      </c>
      <c r="N310" s="55">
        <f t="shared" si="84"/>
        <v>0</v>
      </c>
      <c r="O310" s="57">
        <v>0.12</v>
      </c>
      <c r="P310" s="55">
        <f t="shared" si="85"/>
        <v>0</v>
      </c>
      <c r="Q310" s="55">
        <f t="shared" si="86"/>
        <v>0</v>
      </c>
      <c r="R310" s="31">
        <f t="shared" si="92"/>
        <v>2065840</v>
      </c>
      <c r="S310" s="30"/>
      <c r="T310" s="30"/>
      <c r="U310" s="30">
        <f t="shared" si="96"/>
        <v>13997832</v>
      </c>
      <c r="V310" s="30">
        <v>130</v>
      </c>
      <c r="W310" s="31">
        <f t="shared" si="87"/>
        <v>6</v>
      </c>
      <c r="X310" s="31">
        <f t="shared" si="93"/>
        <v>99960</v>
      </c>
      <c r="Y310" s="30">
        <f t="shared" si="94"/>
        <v>2165800</v>
      </c>
      <c r="Z310" s="30">
        <f t="shared" si="78"/>
        <v>16163632</v>
      </c>
      <c r="AA310" s="12">
        <f t="shared" si="88"/>
        <v>20</v>
      </c>
      <c r="AB310" s="13">
        <f t="shared" si="89"/>
        <v>10</v>
      </c>
    </row>
    <row r="311" spans="1:28" x14ac:dyDescent="0.3">
      <c r="A311" s="27">
        <f t="shared" si="90"/>
        <v>45959</v>
      </c>
      <c r="B311" s="28" t="str">
        <f t="shared" si="81"/>
        <v>quarta-feira</v>
      </c>
      <c r="C311" s="28">
        <f t="shared" si="79"/>
        <v>20</v>
      </c>
      <c r="D311" s="28"/>
      <c r="E311" s="29">
        <f t="shared" si="95"/>
        <v>16660</v>
      </c>
      <c r="F311" s="60">
        <f>IF(OR(B311="Saturday", B311="Sábado", B311="Sunday", B311="Domingo", E311=0), 0,
IF(MONTH(A311)&lt;&gt;MONTH(A310), E311, E311+SUMIF(A$8:A310, "&gt;="&amp;DATE(YEAR(A311), MONTH(A311), 1), F$8:F310)))</f>
        <v>17469276160</v>
      </c>
      <c r="G311" s="31">
        <v>124</v>
      </c>
      <c r="H311" s="55" t="s">
        <v>4</v>
      </c>
      <c r="I311" s="56">
        <f t="shared" si="80"/>
        <v>833</v>
      </c>
      <c r="J311" s="56">
        <f t="shared" si="82"/>
        <v>49980</v>
      </c>
      <c r="K311" s="55">
        <f t="shared" si="83"/>
        <v>103292</v>
      </c>
      <c r="L311" s="56">
        <v>0</v>
      </c>
      <c r="M311" s="55">
        <f t="shared" si="91"/>
        <v>0</v>
      </c>
      <c r="N311" s="55">
        <f t="shared" si="84"/>
        <v>0</v>
      </c>
      <c r="O311" s="57">
        <v>0.12</v>
      </c>
      <c r="P311" s="55">
        <f t="shared" si="85"/>
        <v>0</v>
      </c>
      <c r="Q311" s="55">
        <f t="shared" si="86"/>
        <v>0</v>
      </c>
      <c r="R311" s="31">
        <f t="shared" si="92"/>
        <v>2065840</v>
      </c>
      <c r="S311" s="30"/>
      <c r="T311" s="30"/>
      <c r="U311" s="30">
        <f t="shared" si="96"/>
        <v>14097792</v>
      </c>
      <c r="V311" s="30">
        <v>130</v>
      </c>
      <c r="W311" s="31">
        <f t="shared" si="87"/>
        <v>6</v>
      </c>
      <c r="X311" s="31">
        <f t="shared" si="93"/>
        <v>99960</v>
      </c>
      <c r="Y311" s="30">
        <f t="shared" si="94"/>
        <v>2165800</v>
      </c>
      <c r="Z311" s="30">
        <f t="shared" si="78"/>
        <v>16263592</v>
      </c>
      <c r="AA311" s="12">
        <f t="shared" si="88"/>
        <v>20</v>
      </c>
      <c r="AB311" s="13">
        <f t="shared" si="89"/>
        <v>10</v>
      </c>
    </row>
    <row r="312" spans="1:28" x14ac:dyDescent="0.3">
      <c r="A312" s="27">
        <f t="shared" si="90"/>
        <v>45960</v>
      </c>
      <c r="B312" s="28" t="str">
        <f t="shared" si="81"/>
        <v>quinta-feira</v>
      </c>
      <c r="C312" s="28">
        <f t="shared" si="79"/>
        <v>20</v>
      </c>
      <c r="D312" s="28"/>
      <c r="E312" s="29">
        <f t="shared" si="95"/>
        <v>16660</v>
      </c>
      <c r="F312" s="60">
        <f>IF(OR(B312="Saturday", B312="Sábado", B312="Sunday", B312="Domingo", E312=0), 0,
IF(MONTH(A312)&lt;&gt;MONTH(A311), E312, E312+SUMIF(A$8:A311, "&gt;="&amp;DATE(YEAR(A312), MONTH(A312), 1), F$8:F311)))</f>
        <v>34938552320</v>
      </c>
      <c r="G312" s="31">
        <v>124</v>
      </c>
      <c r="H312" s="55" t="s">
        <v>4</v>
      </c>
      <c r="I312" s="56">
        <f t="shared" si="80"/>
        <v>833</v>
      </c>
      <c r="J312" s="56">
        <f t="shared" si="82"/>
        <v>49980</v>
      </c>
      <c r="K312" s="55">
        <f t="shared" si="83"/>
        <v>103292</v>
      </c>
      <c r="L312" s="56">
        <v>0</v>
      </c>
      <c r="M312" s="55">
        <f t="shared" si="91"/>
        <v>0</v>
      </c>
      <c r="N312" s="55">
        <f t="shared" si="84"/>
        <v>0</v>
      </c>
      <c r="O312" s="57">
        <v>0.12</v>
      </c>
      <c r="P312" s="55">
        <f t="shared" si="85"/>
        <v>0</v>
      </c>
      <c r="Q312" s="55">
        <f t="shared" si="86"/>
        <v>0</v>
      </c>
      <c r="R312" s="31">
        <f t="shared" si="92"/>
        <v>2065840</v>
      </c>
      <c r="S312" s="30"/>
      <c r="T312" s="30"/>
      <c r="U312" s="30">
        <f t="shared" si="96"/>
        <v>14197752</v>
      </c>
      <c r="V312" s="30">
        <v>130</v>
      </c>
      <c r="W312" s="31">
        <f t="shared" si="87"/>
        <v>6</v>
      </c>
      <c r="X312" s="31">
        <f t="shared" si="93"/>
        <v>99960</v>
      </c>
      <c r="Y312" s="30">
        <f t="shared" si="94"/>
        <v>2165800</v>
      </c>
      <c r="Z312" s="30">
        <f t="shared" si="78"/>
        <v>16363552</v>
      </c>
      <c r="AA312" s="12">
        <f t="shared" si="88"/>
        <v>20</v>
      </c>
      <c r="AB312" s="13">
        <f t="shared" si="89"/>
        <v>10</v>
      </c>
    </row>
    <row r="313" spans="1:28" x14ac:dyDescent="0.3">
      <c r="A313" s="27">
        <f t="shared" si="90"/>
        <v>45961</v>
      </c>
      <c r="B313" s="28" t="str">
        <f t="shared" si="81"/>
        <v>sexta-feira</v>
      </c>
      <c r="C313" s="28">
        <f t="shared" si="79"/>
        <v>20</v>
      </c>
      <c r="D313" s="28"/>
      <c r="E313" s="29">
        <f t="shared" si="95"/>
        <v>16660</v>
      </c>
      <c r="F313" s="60">
        <f>IF(OR(B313="Saturday", B313="Sábado", B313="Sunday", B313="Domingo", E313=0), 0,
IF(MONTH(A313)&lt;&gt;MONTH(A312), E313, E313+SUMIF(A$8:A312, "&gt;="&amp;DATE(YEAR(A313), MONTH(A313), 1), F$8:F312)))</f>
        <v>69877104640</v>
      </c>
      <c r="G313" s="31">
        <v>124</v>
      </c>
      <c r="H313" s="55" t="s">
        <v>4</v>
      </c>
      <c r="I313" s="56">
        <f t="shared" si="80"/>
        <v>833</v>
      </c>
      <c r="J313" s="56">
        <f t="shared" si="82"/>
        <v>49980</v>
      </c>
      <c r="K313" s="55">
        <f t="shared" si="83"/>
        <v>103292</v>
      </c>
      <c r="L313" s="56">
        <v>0</v>
      </c>
      <c r="M313" s="55">
        <f t="shared" si="91"/>
        <v>0</v>
      </c>
      <c r="N313" s="55">
        <f t="shared" si="84"/>
        <v>0</v>
      </c>
      <c r="O313" s="57">
        <v>0.12</v>
      </c>
      <c r="P313" s="55">
        <f t="shared" si="85"/>
        <v>0</v>
      </c>
      <c r="Q313" s="55">
        <f t="shared" si="86"/>
        <v>0</v>
      </c>
      <c r="R313" s="31">
        <f t="shared" si="92"/>
        <v>2065840</v>
      </c>
      <c r="S313" s="30"/>
      <c r="T313" s="30"/>
      <c r="U313" s="30">
        <f t="shared" si="96"/>
        <v>14297712</v>
      </c>
      <c r="V313" s="30">
        <v>130</v>
      </c>
      <c r="W313" s="31">
        <f t="shared" si="87"/>
        <v>6</v>
      </c>
      <c r="X313" s="31">
        <f t="shared" si="93"/>
        <v>99960</v>
      </c>
      <c r="Y313" s="30">
        <f t="shared" si="94"/>
        <v>2165800</v>
      </c>
      <c r="Z313" s="30">
        <f t="shared" si="78"/>
        <v>16463512</v>
      </c>
      <c r="AA313" s="12">
        <f t="shared" si="88"/>
        <v>20</v>
      </c>
      <c r="AB313" s="13">
        <f t="shared" si="89"/>
        <v>10</v>
      </c>
    </row>
    <row r="314" spans="1:28" x14ac:dyDescent="0.3">
      <c r="A314" s="14">
        <f t="shared" si="90"/>
        <v>45962</v>
      </c>
      <c r="B314" s="15" t="str">
        <f t="shared" si="81"/>
        <v>sábado</v>
      </c>
      <c r="C314" s="28">
        <f t="shared" si="79"/>
        <v>0</v>
      </c>
      <c r="D314" s="15"/>
      <c r="E314" s="16">
        <f t="shared" si="95"/>
        <v>0</v>
      </c>
      <c r="F314" s="60">
        <f>IF(OR(B314="Saturday", B314="Sábado", B314="Sunday", B314="Domingo", E314=0), 0,
IF(MONTH(A314)&lt;&gt;MONTH(A313), E314, E314+SUMIF(A$8:A313, "&gt;="&amp;DATE(YEAR(A314), MONTH(A314), 1), F$8:F313)))</f>
        <v>0</v>
      </c>
      <c r="G314" s="11">
        <v>124</v>
      </c>
      <c r="H314" s="40" t="s">
        <v>4</v>
      </c>
      <c r="I314" s="39">
        <f t="shared" si="80"/>
        <v>833</v>
      </c>
      <c r="J314" s="39">
        <f t="shared" si="82"/>
        <v>49980</v>
      </c>
      <c r="K314" s="40">
        <f t="shared" si="83"/>
        <v>103292</v>
      </c>
      <c r="L314" s="39">
        <v>0</v>
      </c>
      <c r="M314" s="40">
        <f t="shared" si="91"/>
        <v>0</v>
      </c>
      <c r="N314" s="40">
        <f t="shared" si="84"/>
        <v>0</v>
      </c>
      <c r="O314" s="41">
        <v>0.12</v>
      </c>
      <c r="P314" s="40">
        <f t="shared" si="85"/>
        <v>0</v>
      </c>
      <c r="Q314" s="40">
        <f t="shared" si="86"/>
        <v>0</v>
      </c>
      <c r="R314" s="11">
        <f t="shared" si="92"/>
        <v>0</v>
      </c>
      <c r="S314" s="17"/>
      <c r="T314" s="17"/>
      <c r="U314" s="17">
        <f t="shared" si="96"/>
        <v>0</v>
      </c>
      <c r="V314" s="17">
        <v>130</v>
      </c>
      <c r="W314" s="11">
        <f t="shared" si="87"/>
        <v>6</v>
      </c>
      <c r="X314" s="11">
        <f t="shared" si="93"/>
        <v>0</v>
      </c>
      <c r="Y314" s="17">
        <f t="shared" si="94"/>
        <v>0</v>
      </c>
      <c r="Z314" s="17">
        <f t="shared" si="78"/>
        <v>16463512</v>
      </c>
      <c r="AA314" s="12">
        <f t="shared" si="88"/>
        <v>0</v>
      </c>
      <c r="AB314" s="13">
        <f t="shared" si="89"/>
        <v>50</v>
      </c>
    </row>
    <row r="315" spans="1:28" x14ac:dyDescent="0.3">
      <c r="A315" s="14">
        <f t="shared" si="90"/>
        <v>45963</v>
      </c>
      <c r="B315" s="15" t="str">
        <f t="shared" si="81"/>
        <v>domingo</v>
      </c>
      <c r="C315" s="28">
        <f t="shared" si="79"/>
        <v>0</v>
      </c>
      <c r="D315" s="15"/>
      <c r="E315" s="16">
        <f t="shared" si="95"/>
        <v>0</v>
      </c>
      <c r="F315" s="60">
        <f>IF(OR(B315="Saturday", B315="Sábado", B315="Sunday", B315="Domingo", E315=0), 0,
IF(MONTH(A315)&lt;&gt;MONTH(A314), E315, E315+SUMIF(A$8:A314, "&gt;="&amp;DATE(YEAR(A315), MONTH(A315), 1), F$8:F314)))</f>
        <v>0</v>
      </c>
      <c r="G315" s="11">
        <v>124</v>
      </c>
      <c r="H315" s="40" t="s">
        <v>4</v>
      </c>
      <c r="I315" s="39">
        <f t="shared" si="80"/>
        <v>833</v>
      </c>
      <c r="J315" s="39">
        <f t="shared" si="82"/>
        <v>49980</v>
      </c>
      <c r="K315" s="40">
        <f t="shared" si="83"/>
        <v>103292</v>
      </c>
      <c r="L315" s="39">
        <v>0</v>
      </c>
      <c r="M315" s="40">
        <f t="shared" si="91"/>
        <v>0</v>
      </c>
      <c r="N315" s="40">
        <f t="shared" si="84"/>
        <v>0</v>
      </c>
      <c r="O315" s="41">
        <v>0.12</v>
      </c>
      <c r="P315" s="40">
        <f t="shared" si="85"/>
        <v>0</v>
      </c>
      <c r="Q315" s="40">
        <f t="shared" si="86"/>
        <v>0</v>
      </c>
      <c r="R315" s="11">
        <f t="shared" si="92"/>
        <v>0</v>
      </c>
      <c r="S315" s="17"/>
      <c r="T315" s="17"/>
      <c r="U315" s="17">
        <f t="shared" si="96"/>
        <v>0</v>
      </c>
      <c r="V315" s="17">
        <v>130</v>
      </c>
      <c r="W315" s="11">
        <f t="shared" si="87"/>
        <v>6</v>
      </c>
      <c r="X315" s="11">
        <f t="shared" si="93"/>
        <v>0</v>
      </c>
      <c r="Y315" s="17">
        <f t="shared" si="94"/>
        <v>0</v>
      </c>
      <c r="Z315" s="17">
        <f t="shared" si="78"/>
        <v>16463512</v>
      </c>
      <c r="AA315" s="12">
        <f t="shared" si="88"/>
        <v>0</v>
      </c>
      <c r="AB315" s="13">
        <f t="shared" si="89"/>
        <v>50</v>
      </c>
    </row>
    <row r="316" spans="1:28" x14ac:dyDescent="0.3">
      <c r="A316" s="14">
        <f t="shared" si="90"/>
        <v>45964</v>
      </c>
      <c r="B316" s="15" t="str">
        <f t="shared" si="81"/>
        <v>segunda-feira</v>
      </c>
      <c r="C316" s="28">
        <f t="shared" si="79"/>
        <v>20</v>
      </c>
      <c r="D316" s="15"/>
      <c r="E316" s="16">
        <f t="shared" si="95"/>
        <v>16660</v>
      </c>
      <c r="F316" s="60">
        <f>IF(OR(B316="Saturday", B316="Sábado", B316="Sunday", B316="Domingo", E316=0), 0,
IF(MONTH(A316)&lt;&gt;MONTH(A315), E316, E316+SUMIF(A$8:A315, "&gt;="&amp;DATE(YEAR(A316), MONTH(A316), 1), F$8:F315)))</f>
        <v>16660</v>
      </c>
      <c r="G316" s="11">
        <v>124</v>
      </c>
      <c r="H316" s="40" t="s">
        <v>4</v>
      </c>
      <c r="I316" s="39">
        <f t="shared" si="80"/>
        <v>833</v>
      </c>
      <c r="J316" s="39">
        <f t="shared" si="82"/>
        <v>49980</v>
      </c>
      <c r="K316" s="40">
        <f t="shared" si="83"/>
        <v>103292</v>
      </c>
      <c r="L316" s="39">
        <v>0</v>
      </c>
      <c r="M316" s="40">
        <f t="shared" si="91"/>
        <v>0</v>
      </c>
      <c r="N316" s="40">
        <f t="shared" si="84"/>
        <v>0</v>
      </c>
      <c r="O316" s="41">
        <v>0.12</v>
      </c>
      <c r="P316" s="40">
        <f t="shared" si="85"/>
        <v>0</v>
      </c>
      <c r="Q316" s="40">
        <f t="shared" si="86"/>
        <v>0</v>
      </c>
      <c r="R316" s="11">
        <f t="shared" si="92"/>
        <v>2065840</v>
      </c>
      <c r="S316" s="17"/>
      <c r="T316" s="17"/>
      <c r="U316" s="17">
        <f t="shared" si="96"/>
        <v>14397672</v>
      </c>
      <c r="V316" s="17">
        <v>130</v>
      </c>
      <c r="W316" s="11">
        <f t="shared" si="87"/>
        <v>6</v>
      </c>
      <c r="X316" s="11">
        <f t="shared" si="93"/>
        <v>99960</v>
      </c>
      <c r="Y316" s="17">
        <f t="shared" si="94"/>
        <v>2165800</v>
      </c>
      <c r="Z316" s="17">
        <f t="shared" si="78"/>
        <v>16563472</v>
      </c>
      <c r="AA316" s="12">
        <f t="shared" si="88"/>
        <v>20</v>
      </c>
      <c r="AB316" s="13">
        <f t="shared" si="89"/>
        <v>10</v>
      </c>
    </row>
    <row r="317" spans="1:28" x14ac:dyDescent="0.3">
      <c r="A317" s="14">
        <f t="shared" si="90"/>
        <v>45965</v>
      </c>
      <c r="B317" s="15" t="str">
        <f t="shared" si="81"/>
        <v>terça-feira</v>
      </c>
      <c r="C317" s="28">
        <f t="shared" si="79"/>
        <v>20</v>
      </c>
      <c r="D317" s="15"/>
      <c r="E317" s="16">
        <f t="shared" si="95"/>
        <v>16660</v>
      </c>
      <c r="F317" s="60">
        <f>IF(OR(B317="Saturday", B317="Sábado", B317="Sunday", B317="Domingo", E317=0), 0,
IF(MONTH(A317)&lt;&gt;MONTH(A316), E317, E317+SUMIF(A$8:A316, "&gt;="&amp;DATE(YEAR(A317), MONTH(A317), 1), F$8:F316)))</f>
        <v>33320</v>
      </c>
      <c r="G317" s="11">
        <v>124</v>
      </c>
      <c r="H317" s="40" t="s">
        <v>4</v>
      </c>
      <c r="I317" s="39">
        <f t="shared" si="80"/>
        <v>833</v>
      </c>
      <c r="J317" s="39">
        <f t="shared" si="82"/>
        <v>49980</v>
      </c>
      <c r="K317" s="40">
        <f t="shared" si="83"/>
        <v>103292</v>
      </c>
      <c r="L317" s="39">
        <v>0</v>
      </c>
      <c r="M317" s="40">
        <f t="shared" si="91"/>
        <v>0</v>
      </c>
      <c r="N317" s="40">
        <f t="shared" si="84"/>
        <v>0</v>
      </c>
      <c r="O317" s="41">
        <v>0.12</v>
      </c>
      <c r="P317" s="40">
        <f t="shared" si="85"/>
        <v>0</v>
      </c>
      <c r="Q317" s="40">
        <f t="shared" si="86"/>
        <v>0</v>
      </c>
      <c r="R317" s="11">
        <f t="shared" si="92"/>
        <v>2065840</v>
      </c>
      <c r="S317" s="17"/>
      <c r="T317" s="17"/>
      <c r="U317" s="17">
        <f t="shared" si="96"/>
        <v>14497632</v>
      </c>
      <c r="V317" s="17">
        <v>130</v>
      </c>
      <c r="W317" s="11">
        <f t="shared" si="87"/>
        <v>6</v>
      </c>
      <c r="X317" s="11">
        <f t="shared" si="93"/>
        <v>99960</v>
      </c>
      <c r="Y317" s="17">
        <f t="shared" si="94"/>
        <v>2165800</v>
      </c>
      <c r="Z317" s="17">
        <f t="shared" si="78"/>
        <v>16663432</v>
      </c>
      <c r="AA317" s="12">
        <f t="shared" si="88"/>
        <v>20</v>
      </c>
      <c r="AB317" s="13">
        <f t="shared" si="89"/>
        <v>10</v>
      </c>
    </row>
    <row r="318" spans="1:28" x14ac:dyDescent="0.3">
      <c r="A318" s="14">
        <f t="shared" si="90"/>
        <v>45966</v>
      </c>
      <c r="B318" s="15" t="str">
        <f t="shared" si="81"/>
        <v>quarta-feira</v>
      </c>
      <c r="C318" s="28">
        <f t="shared" si="79"/>
        <v>20</v>
      </c>
      <c r="D318" s="15"/>
      <c r="E318" s="16">
        <f t="shared" si="95"/>
        <v>16660</v>
      </c>
      <c r="F318" s="60">
        <f>IF(OR(B318="Saturday", B318="Sábado", B318="Sunday", B318="Domingo", E318=0), 0,
IF(MONTH(A318)&lt;&gt;MONTH(A317), E318, E318+SUMIF(A$8:A317, "&gt;="&amp;DATE(YEAR(A318), MONTH(A318), 1), F$8:F317)))</f>
        <v>66640</v>
      </c>
      <c r="G318" s="11">
        <v>124</v>
      </c>
      <c r="H318" s="40" t="s">
        <v>4</v>
      </c>
      <c r="I318" s="39">
        <f t="shared" si="80"/>
        <v>833</v>
      </c>
      <c r="J318" s="39">
        <f t="shared" si="82"/>
        <v>49980</v>
      </c>
      <c r="K318" s="40">
        <f t="shared" si="83"/>
        <v>103292</v>
      </c>
      <c r="L318" s="39">
        <v>0</v>
      </c>
      <c r="M318" s="40">
        <f t="shared" si="91"/>
        <v>0</v>
      </c>
      <c r="N318" s="40">
        <f t="shared" si="84"/>
        <v>0</v>
      </c>
      <c r="O318" s="41">
        <v>0.12</v>
      </c>
      <c r="P318" s="40">
        <f t="shared" si="85"/>
        <v>0</v>
      </c>
      <c r="Q318" s="40">
        <f t="shared" si="86"/>
        <v>0</v>
      </c>
      <c r="R318" s="11">
        <f t="shared" si="92"/>
        <v>2065840</v>
      </c>
      <c r="S318" s="17"/>
      <c r="T318" s="17"/>
      <c r="U318" s="17">
        <f t="shared" si="96"/>
        <v>14597592</v>
      </c>
      <c r="V318" s="17">
        <v>130</v>
      </c>
      <c r="W318" s="11">
        <f t="shared" si="87"/>
        <v>6</v>
      </c>
      <c r="X318" s="11">
        <f t="shared" si="93"/>
        <v>99960</v>
      </c>
      <c r="Y318" s="17">
        <f t="shared" si="94"/>
        <v>2165800</v>
      </c>
      <c r="Z318" s="17">
        <f t="shared" si="78"/>
        <v>16763392</v>
      </c>
      <c r="AA318" s="12">
        <f t="shared" si="88"/>
        <v>20</v>
      </c>
      <c r="AB318" s="13">
        <f t="shared" si="89"/>
        <v>10</v>
      </c>
    </row>
    <row r="319" spans="1:28" x14ac:dyDescent="0.3">
      <c r="A319" s="14">
        <f t="shared" si="90"/>
        <v>45967</v>
      </c>
      <c r="B319" s="15" t="str">
        <f t="shared" si="81"/>
        <v>quinta-feira</v>
      </c>
      <c r="C319" s="28">
        <f t="shared" si="79"/>
        <v>20</v>
      </c>
      <c r="D319" s="15"/>
      <c r="E319" s="16">
        <f t="shared" si="95"/>
        <v>16660</v>
      </c>
      <c r="F319" s="60">
        <f>IF(OR(B319="Saturday", B319="Sábado", B319="Sunday", B319="Domingo", E319=0), 0,
IF(MONTH(A319)&lt;&gt;MONTH(A318), E319, E319+SUMIF(A$8:A318, "&gt;="&amp;DATE(YEAR(A319), MONTH(A319), 1), F$8:F318)))</f>
        <v>133280</v>
      </c>
      <c r="G319" s="11">
        <v>124</v>
      </c>
      <c r="H319" s="40" t="s">
        <v>4</v>
      </c>
      <c r="I319" s="39">
        <f t="shared" si="80"/>
        <v>833</v>
      </c>
      <c r="J319" s="39">
        <f t="shared" si="82"/>
        <v>49980</v>
      </c>
      <c r="K319" s="40">
        <f t="shared" si="83"/>
        <v>103292</v>
      </c>
      <c r="L319" s="39">
        <v>0</v>
      </c>
      <c r="M319" s="40">
        <f t="shared" si="91"/>
        <v>0</v>
      </c>
      <c r="N319" s="40">
        <f t="shared" si="84"/>
        <v>0</v>
      </c>
      <c r="O319" s="41">
        <v>0.12</v>
      </c>
      <c r="P319" s="40">
        <f t="shared" si="85"/>
        <v>0</v>
      </c>
      <c r="Q319" s="40">
        <f t="shared" si="86"/>
        <v>0</v>
      </c>
      <c r="R319" s="11">
        <f t="shared" si="92"/>
        <v>2065840</v>
      </c>
      <c r="S319" s="17"/>
      <c r="T319" s="17"/>
      <c r="U319" s="17">
        <f t="shared" si="96"/>
        <v>14697552</v>
      </c>
      <c r="V319" s="17">
        <v>130</v>
      </c>
      <c r="W319" s="11">
        <f t="shared" si="87"/>
        <v>6</v>
      </c>
      <c r="X319" s="11">
        <f t="shared" si="93"/>
        <v>99960</v>
      </c>
      <c r="Y319" s="17">
        <f t="shared" si="94"/>
        <v>2165800</v>
      </c>
      <c r="Z319" s="17">
        <f t="shared" si="78"/>
        <v>16863352</v>
      </c>
      <c r="AA319" s="12">
        <f t="shared" si="88"/>
        <v>20</v>
      </c>
      <c r="AB319" s="13">
        <f t="shared" si="89"/>
        <v>10</v>
      </c>
    </row>
    <row r="320" spans="1:28" x14ac:dyDescent="0.3">
      <c r="A320" s="14">
        <f t="shared" si="90"/>
        <v>45968</v>
      </c>
      <c r="B320" s="15" t="str">
        <f t="shared" si="81"/>
        <v>sexta-feira</v>
      </c>
      <c r="C320" s="28">
        <f t="shared" si="79"/>
        <v>20</v>
      </c>
      <c r="D320" s="15"/>
      <c r="E320" s="16">
        <f t="shared" si="95"/>
        <v>16660</v>
      </c>
      <c r="F320" s="60">
        <f>IF(OR(B320="Saturday", B320="Sábado", B320="Sunday", B320="Domingo", E320=0), 0,
IF(MONTH(A320)&lt;&gt;MONTH(A319), E320, E320+SUMIF(A$8:A319, "&gt;="&amp;DATE(YEAR(A320), MONTH(A320), 1), F$8:F319)))</f>
        <v>266560</v>
      </c>
      <c r="G320" s="11">
        <v>124</v>
      </c>
      <c r="H320" s="40" t="s">
        <v>4</v>
      </c>
      <c r="I320" s="39">
        <f t="shared" si="80"/>
        <v>833</v>
      </c>
      <c r="J320" s="39">
        <f t="shared" si="82"/>
        <v>49980</v>
      </c>
      <c r="K320" s="40">
        <f t="shared" si="83"/>
        <v>103292</v>
      </c>
      <c r="L320" s="39">
        <v>0</v>
      </c>
      <c r="M320" s="40">
        <f t="shared" si="91"/>
        <v>0</v>
      </c>
      <c r="N320" s="40">
        <f t="shared" si="84"/>
        <v>0</v>
      </c>
      <c r="O320" s="41">
        <v>0.12</v>
      </c>
      <c r="P320" s="40">
        <f t="shared" si="85"/>
        <v>0</v>
      </c>
      <c r="Q320" s="40">
        <f t="shared" si="86"/>
        <v>0</v>
      </c>
      <c r="R320" s="11">
        <f t="shared" si="92"/>
        <v>2065840</v>
      </c>
      <c r="S320" s="17"/>
      <c r="T320" s="17"/>
      <c r="U320" s="17">
        <f t="shared" si="96"/>
        <v>14797512</v>
      </c>
      <c r="V320" s="17">
        <v>130</v>
      </c>
      <c r="W320" s="11">
        <f t="shared" si="87"/>
        <v>6</v>
      </c>
      <c r="X320" s="11">
        <f t="shared" si="93"/>
        <v>99960</v>
      </c>
      <c r="Y320" s="17">
        <f t="shared" si="94"/>
        <v>2165800</v>
      </c>
      <c r="Z320" s="17">
        <f t="shared" si="78"/>
        <v>16963312</v>
      </c>
      <c r="AA320" s="12">
        <f t="shared" si="88"/>
        <v>20</v>
      </c>
      <c r="AB320" s="13">
        <f t="shared" si="89"/>
        <v>10</v>
      </c>
    </row>
    <row r="321" spans="1:29" x14ac:dyDescent="0.3">
      <c r="A321" s="14">
        <f t="shared" si="90"/>
        <v>45969</v>
      </c>
      <c r="B321" s="15" t="str">
        <f t="shared" si="81"/>
        <v>sábado</v>
      </c>
      <c r="C321" s="28">
        <f t="shared" si="79"/>
        <v>0</v>
      </c>
      <c r="D321" s="15"/>
      <c r="E321" s="16">
        <f t="shared" si="95"/>
        <v>0</v>
      </c>
      <c r="F321" s="60">
        <f>IF(OR(B321="Saturday", B321="Sábado", B321="Sunday", B321="Domingo", E321=0), 0,
IF(MONTH(A321)&lt;&gt;MONTH(A320), E321, E321+SUMIF(A$8:A320, "&gt;="&amp;DATE(YEAR(A321), MONTH(A321), 1), F$8:F320)))</f>
        <v>0</v>
      </c>
      <c r="G321" s="11">
        <v>124</v>
      </c>
      <c r="H321" s="40" t="s">
        <v>4</v>
      </c>
      <c r="I321" s="39">
        <f t="shared" si="80"/>
        <v>833</v>
      </c>
      <c r="J321" s="39">
        <f t="shared" si="82"/>
        <v>49980</v>
      </c>
      <c r="K321" s="40">
        <f t="shared" si="83"/>
        <v>103292</v>
      </c>
      <c r="L321" s="39">
        <v>0</v>
      </c>
      <c r="M321" s="40">
        <f t="shared" si="91"/>
        <v>0</v>
      </c>
      <c r="N321" s="40">
        <f t="shared" si="84"/>
        <v>0</v>
      </c>
      <c r="O321" s="41">
        <v>0.12</v>
      </c>
      <c r="P321" s="40">
        <f t="shared" si="85"/>
        <v>0</v>
      </c>
      <c r="Q321" s="40">
        <f t="shared" si="86"/>
        <v>0</v>
      </c>
      <c r="R321" s="11">
        <f t="shared" si="92"/>
        <v>0</v>
      </c>
      <c r="S321" s="17"/>
      <c r="T321" s="17"/>
      <c r="U321" s="17">
        <f t="shared" si="96"/>
        <v>0</v>
      </c>
      <c r="V321" s="17">
        <v>130</v>
      </c>
      <c r="W321" s="11">
        <f t="shared" si="87"/>
        <v>6</v>
      </c>
      <c r="X321" s="11">
        <f t="shared" si="93"/>
        <v>0</v>
      </c>
      <c r="Y321" s="17">
        <f t="shared" si="94"/>
        <v>0</v>
      </c>
      <c r="Z321" s="17">
        <f t="shared" si="78"/>
        <v>16963312</v>
      </c>
      <c r="AA321" s="12">
        <f t="shared" si="88"/>
        <v>0</v>
      </c>
      <c r="AB321" s="13">
        <f t="shared" si="89"/>
        <v>50</v>
      </c>
    </row>
    <row r="322" spans="1:29" x14ac:dyDescent="0.3">
      <c r="A322" s="14">
        <f t="shared" si="90"/>
        <v>45970</v>
      </c>
      <c r="B322" s="15" t="str">
        <f t="shared" si="81"/>
        <v>domingo</v>
      </c>
      <c r="C322" s="28">
        <f t="shared" si="79"/>
        <v>0</v>
      </c>
      <c r="D322" s="15"/>
      <c r="E322" s="16">
        <f t="shared" si="95"/>
        <v>0</v>
      </c>
      <c r="F322" s="60">
        <f>IF(OR(B322="Saturday", B322="Sábado", B322="Sunday", B322="Domingo", E322=0), 0,
IF(MONTH(A322)&lt;&gt;MONTH(A321), E322, E322+SUMIF(A$8:A321, "&gt;="&amp;DATE(YEAR(A322), MONTH(A322), 1), F$8:F321)))</f>
        <v>0</v>
      </c>
      <c r="G322" s="11">
        <v>124</v>
      </c>
      <c r="H322" s="40" t="s">
        <v>4</v>
      </c>
      <c r="I322" s="39">
        <f t="shared" si="80"/>
        <v>833</v>
      </c>
      <c r="J322" s="39">
        <f t="shared" si="82"/>
        <v>49980</v>
      </c>
      <c r="K322" s="40">
        <f t="shared" si="83"/>
        <v>103292</v>
      </c>
      <c r="L322" s="39">
        <v>0</v>
      </c>
      <c r="M322" s="40">
        <f t="shared" si="91"/>
        <v>0</v>
      </c>
      <c r="N322" s="40">
        <f t="shared" si="84"/>
        <v>0</v>
      </c>
      <c r="O322" s="41">
        <v>0.12</v>
      </c>
      <c r="P322" s="40">
        <f t="shared" si="85"/>
        <v>0</v>
      </c>
      <c r="Q322" s="40">
        <f t="shared" si="86"/>
        <v>0</v>
      </c>
      <c r="R322" s="11">
        <f t="shared" si="92"/>
        <v>0</v>
      </c>
      <c r="S322" s="17"/>
      <c r="T322" s="17"/>
      <c r="U322" s="17">
        <f t="shared" si="96"/>
        <v>0</v>
      </c>
      <c r="V322" s="17">
        <v>130</v>
      </c>
      <c r="W322" s="11">
        <f t="shared" si="87"/>
        <v>6</v>
      </c>
      <c r="X322" s="11">
        <f t="shared" si="93"/>
        <v>0</v>
      </c>
      <c r="Y322" s="17">
        <f t="shared" si="94"/>
        <v>0</v>
      </c>
      <c r="Z322" s="17">
        <f t="shared" si="78"/>
        <v>16963312</v>
      </c>
      <c r="AA322" s="12">
        <f t="shared" si="88"/>
        <v>0</v>
      </c>
      <c r="AB322" s="13">
        <f t="shared" si="89"/>
        <v>50</v>
      </c>
    </row>
    <row r="323" spans="1:29" s="21" customFormat="1" x14ac:dyDescent="0.3">
      <c r="A323" s="18">
        <f t="shared" si="90"/>
        <v>45971</v>
      </c>
      <c r="B323" s="19" t="str">
        <f t="shared" si="81"/>
        <v>segunda-feira</v>
      </c>
      <c r="C323" s="28">
        <f t="shared" si="79"/>
        <v>20</v>
      </c>
      <c r="D323" s="19"/>
      <c r="E323" s="16">
        <f t="shared" si="95"/>
        <v>16660</v>
      </c>
      <c r="F323" s="60">
        <f>IF(OR(B323="Saturday", B323="Sábado", B323="Sunday", B323="Domingo", E323=0), 0,
IF(MONTH(A323)&lt;&gt;MONTH(A322), E323, E323+SUMIF(A$8:A322, "&gt;="&amp;DATE(YEAR(A323), MONTH(A323), 1), F$8:F322)))</f>
        <v>533120</v>
      </c>
      <c r="G323" s="11">
        <v>124</v>
      </c>
      <c r="H323" s="40" t="s">
        <v>4</v>
      </c>
      <c r="I323" s="39">
        <f t="shared" si="80"/>
        <v>833</v>
      </c>
      <c r="J323" s="39">
        <f t="shared" si="82"/>
        <v>49980</v>
      </c>
      <c r="K323" s="40">
        <f t="shared" si="83"/>
        <v>103292</v>
      </c>
      <c r="L323" s="39">
        <v>0</v>
      </c>
      <c r="M323" s="40">
        <f t="shared" si="91"/>
        <v>0</v>
      </c>
      <c r="N323" s="40">
        <f t="shared" si="84"/>
        <v>0</v>
      </c>
      <c r="O323" s="41">
        <v>0.12</v>
      </c>
      <c r="P323" s="40">
        <f t="shared" si="85"/>
        <v>0</v>
      </c>
      <c r="Q323" s="40">
        <f t="shared" si="86"/>
        <v>0</v>
      </c>
      <c r="R323" s="11">
        <f t="shared" si="92"/>
        <v>2065840</v>
      </c>
      <c r="S323" s="20"/>
      <c r="T323" s="20">
        <f>T292</f>
        <v>0</v>
      </c>
      <c r="U323" s="17">
        <f t="shared" si="96"/>
        <v>14897472</v>
      </c>
      <c r="V323" s="17">
        <v>130</v>
      </c>
      <c r="W323" s="11">
        <f t="shared" si="87"/>
        <v>6</v>
      </c>
      <c r="X323" s="11">
        <f t="shared" si="93"/>
        <v>99960</v>
      </c>
      <c r="Y323" s="17">
        <f t="shared" si="94"/>
        <v>2165800</v>
      </c>
      <c r="Z323" s="20">
        <f t="shared" si="78"/>
        <v>17063272</v>
      </c>
      <c r="AA323" s="12">
        <f t="shared" si="88"/>
        <v>20</v>
      </c>
      <c r="AB323" s="13">
        <f t="shared" si="89"/>
        <v>10</v>
      </c>
      <c r="AC323"/>
    </row>
    <row r="324" spans="1:29" x14ac:dyDescent="0.3">
      <c r="A324" s="14">
        <f t="shared" si="90"/>
        <v>45972</v>
      </c>
      <c r="B324" s="15" t="str">
        <f t="shared" si="81"/>
        <v>terça-feira</v>
      </c>
      <c r="C324" s="28">
        <f t="shared" si="79"/>
        <v>20</v>
      </c>
      <c r="D324" s="15"/>
      <c r="E324" s="16">
        <f t="shared" si="95"/>
        <v>16660</v>
      </c>
      <c r="F324" s="60">
        <f>IF(OR(B324="Saturday", B324="Sábado", B324="Sunday", B324="Domingo", E324=0), 0,
IF(MONTH(A324)&lt;&gt;MONTH(A323), E324, E324+SUMIF(A$8:A323, "&gt;="&amp;DATE(YEAR(A324), MONTH(A324), 1), F$8:F323)))</f>
        <v>1066240</v>
      </c>
      <c r="G324" s="11">
        <v>124</v>
      </c>
      <c r="H324" s="40" t="s">
        <v>4</v>
      </c>
      <c r="I324" s="39">
        <f t="shared" si="80"/>
        <v>833</v>
      </c>
      <c r="J324" s="39">
        <f t="shared" si="82"/>
        <v>49980</v>
      </c>
      <c r="K324" s="40">
        <f t="shared" si="83"/>
        <v>103292</v>
      </c>
      <c r="L324" s="39">
        <v>0</v>
      </c>
      <c r="M324" s="40">
        <f t="shared" si="91"/>
        <v>0</v>
      </c>
      <c r="N324" s="40">
        <f t="shared" si="84"/>
        <v>0</v>
      </c>
      <c r="O324" s="41">
        <v>0.12</v>
      </c>
      <c r="P324" s="40">
        <f t="shared" si="85"/>
        <v>0</v>
      </c>
      <c r="Q324" s="40">
        <f t="shared" si="86"/>
        <v>0</v>
      </c>
      <c r="R324" s="11">
        <f t="shared" si="92"/>
        <v>2065840</v>
      </c>
      <c r="S324" s="17"/>
      <c r="T324" s="17"/>
      <c r="U324" s="17">
        <f t="shared" si="96"/>
        <v>14997432</v>
      </c>
      <c r="V324" s="17">
        <v>130</v>
      </c>
      <c r="W324" s="11">
        <f t="shared" si="87"/>
        <v>6</v>
      </c>
      <c r="X324" s="11">
        <f t="shared" si="93"/>
        <v>99960</v>
      </c>
      <c r="Y324" s="17">
        <f t="shared" si="94"/>
        <v>2165800</v>
      </c>
      <c r="Z324" s="17">
        <f t="shared" si="78"/>
        <v>17163232</v>
      </c>
      <c r="AA324" s="12">
        <f t="shared" si="88"/>
        <v>20</v>
      </c>
      <c r="AB324" s="13">
        <f t="shared" si="89"/>
        <v>10</v>
      </c>
    </row>
    <row r="325" spans="1:29" x14ac:dyDescent="0.3">
      <c r="A325" s="14">
        <f t="shared" si="90"/>
        <v>45973</v>
      </c>
      <c r="B325" s="15" t="str">
        <f t="shared" si="81"/>
        <v>quarta-feira</v>
      </c>
      <c r="C325" s="28">
        <f t="shared" si="79"/>
        <v>20</v>
      </c>
      <c r="D325" s="15"/>
      <c r="E325" s="16">
        <f t="shared" si="95"/>
        <v>16660</v>
      </c>
      <c r="F325" s="60">
        <f>IF(OR(B325="Saturday", B325="Sábado", B325="Sunday", B325="Domingo", E325=0), 0,
IF(MONTH(A325)&lt;&gt;MONTH(A324), E325, E325+SUMIF(A$8:A324, "&gt;="&amp;DATE(YEAR(A325), MONTH(A325), 1), F$8:F324)))</f>
        <v>2132480</v>
      </c>
      <c r="G325" s="11">
        <v>124</v>
      </c>
      <c r="H325" s="40" t="s">
        <v>4</v>
      </c>
      <c r="I325" s="39">
        <f t="shared" si="80"/>
        <v>833</v>
      </c>
      <c r="J325" s="39">
        <f t="shared" si="82"/>
        <v>49980</v>
      </c>
      <c r="K325" s="40">
        <f t="shared" si="83"/>
        <v>103292</v>
      </c>
      <c r="L325" s="39">
        <v>0</v>
      </c>
      <c r="M325" s="40">
        <f t="shared" si="91"/>
        <v>0</v>
      </c>
      <c r="N325" s="40">
        <f t="shared" si="84"/>
        <v>0</v>
      </c>
      <c r="O325" s="41">
        <v>0.12</v>
      </c>
      <c r="P325" s="40">
        <f t="shared" si="85"/>
        <v>0</v>
      </c>
      <c r="Q325" s="40">
        <f t="shared" si="86"/>
        <v>0</v>
      </c>
      <c r="R325" s="11">
        <f t="shared" si="92"/>
        <v>2065840</v>
      </c>
      <c r="S325" s="17"/>
      <c r="T325" s="17"/>
      <c r="U325" s="17">
        <f t="shared" si="96"/>
        <v>15097392</v>
      </c>
      <c r="V325" s="17">
        <v>130</v>
      </c>
      <c r="W325" s="11">
        <f t="shared" si="87"/>
        <v>6</v>
      </c>
      <c r="X325" s="11">
        <f t="shared" si="93"/>
        <v>99960</v>
      </c>
      <c r="Y325" s="17">
        <f t="shared" si="94"/>
        <v>2165800</v>
      </c>
      <c r="Z325" s="17">
        <f t="shared" ref="Z325:Z374" si="97">IF(A325="",0,Z324+Y325-R325-T325)</f>
        <v>17263192</v>
      </c>
      <c r="AA325" s="12">
        <f t="shared" si="88"/>
        <v>20</v>
      </c>
      <c r="AB325" s="13">
        <f t="shared" si="89"/>
        <v>10</v>
      </c>
    </row>
    <row r="326" spans="1:29" x14ac:dyDescent="0.3">
      <c r="A326" s="14">
        <f t="shared" si="90"/>
        <v>45974</v>
      </c>
      <c r="B326" s="15" t="str">
        <f t="shared" si="81"/>
        <v>quinta-feira</v>
      </c>
      <c r="C326" s="28">
        <f t="shared" si="79"/>
        <v>20</v>
      </c>
      <c r="D326" s="15"/>
      <c r="E326" s="16">
        <f t="shared" si="95"/>
        <v>16660</v>
      </c>
      <c r="F326" s="60">
        <f>IF(OR(B326="Saturday", B326="Sábado", B326="Sunday", B326="Domingo", E326=0), 0,
IF(MONTH(A326)&lt;&gt;MONTH(A325), E326, E326+SUMIF(A$8:A325, "&gt;="&amp;DATE(YEAR(A326), MONTH(A326), 1), F$8:F325)))</f>
        <v>4264960</v>
      </c>
      <c r="G326" s="11">
        <v>124</v>
      </c>
      <c r="H326" s="40" t="s">
        <v>4</v>
      </c>
      <c r="I326" s="39">
        <f t="shared" si="80"/>
        <v>833</v>
      </c>
      <c r="J326" s="39">
        <f t="shared" si="82"/>
        <v>49980</v>
      </c>
      <c r="K326" s="40">
        <f t="shared" si="83"/>
        <v>103292</v>
      </c>
      <c r="L326" s="39">
        <v>0</v>
      </c>
      <c r="M326" s="40">
        <f t="shared" si="91"/>
        <v>0</v>
      </c>
      <c r="N326" s="40">
        <f t="shared" si="84"/>
        <v>0</v>
      </c>
      <c r="O326" s="41">
        <v>0.12</v>
      </c>
      <c r="P326" s="40">
        <f t="shared" si="85"/>
        <v>0</v>
      </c>
      <c r="Q326" s="40">
        <f t="shared" si="86"/>
        <v>0</v>
      </c>
      <c r="R326" s="11">
        <f t="shared" si="92"/>
        <v>2065840</v>
      </c>
      <c r="S326" s="17"/>
      <c r="T326" s="17"/>
      <c r="U326" s="17">
        <f t="shared" si="96"/>
        <v>15197352</v>
      </c>
      <c r="V326" s="17">
        <v>130</v>
      </c>
      <c r="W326" s="11">
        <f t="shared" si="87"/>
        <v>6</v>
      </c>
      <c r="X326" s="11">
        <f t="shared" si="93"/>
        <v>99960</v>
      </c>
      <c r="Y326" s="17">
        <f t="shared" si="94"/>
        <v>2165800</v>
      </c>
      <c r="Z326" s="17">
        <f t="shared" si="97"/>
        <v>17363152</v>
      </c>
      <c r="AA326" s="12">
        <f t="shared" si="88"/>
        <v>20</v>
      </c>
      <c r="AB326" s="13">
        <f t="shared" si="89"/>
        <v>10</v>
      </c>
    </row>
    <row r="327" spans="1:29" x14ac:dyDescent="0.3">
      <c r="A327" s="14">
        <f t="shared" si="90"/>
        <v>45975</v>
      </c>
      <c r="B327" s="15" t="str">
        <f t="shared" si="81"/>
        <v>sexta-feira</v>
      </c>
      <c r="C327" s="28">
        <f t="shared" si="79"/>
        <v>20</v>
      </c>
      <c r="D327" s="15"/>
      <c r="E327" s="16">
        <f t="shared" si="95"/>
        <v>16660</v>
      </c>
      <c r="F327" s="60">
        <f>IF(OR(B327="Saturday", B327="Sábado", B327="Sunday", B327="Domingo", E327=0), 0,
IF(MONTH(A327)&lt;&gt;MONTH(A326), E327, E327+SUMIF(A$8:A326, "&gt;="&amp;DATE(YEAR(A327), MONTH(A327), 1), F$8:F326)))</f>
        <v>8529920</v>
      </c>
      <c r="G327" s="11">
        <v>124</v>
      </c>
      <c r="H327" s="40" t="s">
        <v>4</v>
      </c>
      <c r="I327" s="39">
        <f t="shared" si="80"/>
        <v>833</v>
      </c>
      <c r="J327" s="39">
        <f t="shared" si="82"/>
        <v>49980</v>
      </c>
      <c r="K327" s="40">
        <f t="shared" si="83"/>
        <v>103292</v>
      </c>
      <c r="L327" s="39">
        <v>0</v>
      </c>
      <c r="M327" s="40">
        <f t="shared" si="91"/>
        <v>0</v>
      </c>
      <c r="N327" s="40">
        <f t="shared" si="84"/>
        <v>0</v>
      </c>
      <c r="O327" s="41">
        <v>0.12</v>
      </c>
      <c r="P327" s="40">
        <f t="shared" si="85"/>
        <v>0</v>
      </c>
      <c r="Q327" s="40">
        <f t="shared" si="86"/>
        <v>0</v>
      </c>
      <c r="R327" s="11">
        <f t="shared" si="92"/>
        <v>2065840</v>
      </c>
      <c r="S327" s="17"/>
      <c r="T327" s="17"/>
      <c r="U327" s="17">
        <f t="shared" si="96"/>
        <v>15297312</v>
      </c>
      <c r="V327" s="17">
        <v>130</v>
      </c>
      <c r="W327" s="11">
        <f t="shared" si="87"/>
        <v>6</v>
      </c>
      <c r="X327" s="11">
        <f t="shared" si="93"/>
        <v>99960</v>
      </c>
      <c r="Y327" s="17">
        <f t="shared" si="94"/>
        <v>2165800</v>
      </c>
      <c r="Z327" s="17">
        <f t="shared" si="97"/>
        <v>17463112</v>
      </c>
      <c r="AA327" s="12">
        <f t="shared" si="88"/>
        <v>20</v>
      </c>
      <c r="AB327" s="13">
        <f t="shared" si="89"/>
        <v>10</v>
      </c>
    </row>
    <row r="328" spans="1:29" x14ac:dyDescent="0.3">
      <c r="A328" s="14">
        <f t="shared" si="90"/>
        <v>45976</v>
      </c>
      <c r="B328" s="15" t="str">
        <f t="shared" si="81"/>
        <v>sábado</v>
      </c>
      <c r="C328" s="28">
        <f t="shared" ref="C328:C364" si="98">IF(OR(D328&lt;&gt;"",OR(B328="Saturday",B328="Sábado",B328="Sunday",B328="Domingo")),0,IF(OR(B328="segunda-feira",B328="Monday"),AA325,AA327))</f>
        <v>0</v>
      </c>
      <c r="D328" s="15"/>
      <c r="E328" s="16">
        <f t="shared" si="95"/>
        <v>0</v>
      </c>
      <c r="F328" s="60">
        <f>IF(OR(B328="Saturday", B328="Sábado", B328="Sunday", B328="Domingo", E328=0), 0,
IF(MONTH(A328)&lt;&gt;MONTH(A327), E328, E328+SUMIF(A$8:A327, "&gt;="&amp;DATE(YEAR(A328), MONTH(A328), 1), F$8:F327)))</f>
        <v>0</v>
      </c>
      <c r="G328" s="11">
        <v>124</v>
      </c>
      <c r="H328" s="40" t="s">
        <v>4</v>
      </c>
      <c r="I328" s="39">
        <f t="shared" ref="I328:I391" si="99">IFERROR(VLOOKUP(H328,Volume_caminhao,2,0),0)</f>
        <v>833</v>
      </c>
      <c r="J328" s="39">
        <f t="shared" si="82"/>
        <v>49980</v>
      </c>
      <c r="K328" s="40">
        <f t="shared" si="83"/>
        <v>103292</v>
      </c>
      <c r="L328" s="39">
        <v>0</v>
      </c>
      <c r="M328" s="40">
        <f t="shared" si="91"/>
        <v>0</v>
      </c>
      <c r="N328" s="40">
        <f t="shared" si="84"/>
        <v>0</v>
      </c>
      <c r="O328" s="41">
        <v>0.12</v>
      </c>
      <c r="P328" s="40">
        <f t="shared" si="85"/>
        <v>0</v>
      </c>
      <c r="Q328" s="40">
        <f t="shared" si="86"/>
        <v>0</v>
      </c>
      <c r="R328" s="11">
        <f t="shared" si="92"/>
        <v>0</v>
      </c>
      <c r="S328" s="17"/>
      <c r="T328" s="17"/>
      <c r="U328" s="17">
        <f t="shared" si="96"/>
        <v>0</v>
      </c>
      <c r="V328" s="17">
        <v>130</v>
      </c>
      <c r="W328" s="11">
        <f t="shared" si="87"/>
        <v>6</v>
      </c>
      <c r="X328" s="11">
        <f t="shared" si="93"/>
        <v>0</v>
      </c>
      <c r="Y328" s="17">
        <f t="shared" si="94"/>
        <v>0</v>
      </c>
      <c r="Z328" s="17">
        <f t="shared" si="97"/>
        <v>17463112</v>
      </c>
      <c r="AA328" s="12">
        <f t="shared" si="88"/>
        <v>0</v>
      </c>
      <c r="AB328" s="13">
        <f t="shared" si="89"/>
        <v>50</v>
      </c>
    </row>
    <row r="329" spans="1:29" x14ac:dyDescent="0.3">
      <c r="A329" s="14">
        <f t="shared" si="90"/>
        <v>45977</v>
      </c>
      <c r="B329" s="15" t="str">
        <f t="shared" ref="B329:B374" si="100">IF(A329="","",TEXT(A329,"dddd"))</f>
        <v>domingo</v>
      </c>
      <c r="C329" s="28">
        <f t="shared" si="98"/>
        <v>0</v>
      </c>
      <c r="D329" s="15"/>
      <c r="E329" s="16">
        <f t="shared" si="95"/>
        <v>0</v>
      </c>
      <c r="F329" s="60">
        <f>IF(OR(B329="Saturday", B329="Sábado", B329="Sunday", B329="Domingo", E329=0), 0,
IF(MONTH(A329)&lt;&gt;MONTH(A328), E329, E329+SUMIF(A$8:A328, "&gt;="&amp;DATE(YEAR(A329), MONTH(A329), 1), F$8:F328)))</f>
        <v>0</v>
      </c>
      <c r="G329" s="11">
        <v>124</v>
      </c>
      <c r="H329" s="40" t="s">
        <v>4</v>
      </c>
      <c r="I329" s="39">
        <f t="shared" si="99"/>
        <v>833</v>
      </c>
      <c r="J329" s="39">
        <f t="shared" ref="J329:J374" si="101">I329*60</f>
        <v>49980</v>
      </c>
      <c r="K329" s="40">
        <f t="shared" ref="K329:K374" si="102">I329*G329</f>
        <v>103292</v>
      </c>
      <c r="L329" s="39">
        <v>0</v>
      </c>
      <c r="M329" s="40">
        <f t="shared" si="91"/>
        <v>0</v>
      </c>
      <c r="N329" s="40">
        <f t="shared" ref="N329:N374" si="103">IF(L329=0,0,(I329*G329)*0.002)</f>
        <v>0</v>
      </c>
      <c r="O329" s="41">
        <v>0.12</v>
      </c>
      <c r="P329" s="40">
        <f t="shared" ref="P329:P374" si="104">O329*M329</f>
        <v>0</v>
      </c>
      <c r="Q329" s="40">
        <f t="shared" ref="Q329:Q374" si="105">IF(E329=0,0,SUM(P329,M329:N329))</f>
        <v>0</v>
      </c>
      <c r="R329" s="11">
        <f t="shared" si="92"/>
        <v>0</v>
      </c>
      <c r="S329" s="17"/>
      <c r="T329" s="17"/>
      <c r="U329" s="17">
        <f t="shared" si="96"/>
        <v>0</v>
      </c>
      <c r="V329" s="17">
        <v>130</v>
      </c>
      <c r="W329" s="11">
        <f t="shared" ref="W329:W374" si="106">V329-G329</f>
        <v>6</v>
      </c>
      <c r="X329" s="11">
        <f t="shared" si="93"/>
        <v>0</v>
      </c>
      <c r="Y329" s="17">
        <f t="shared" si="94"/>
        <v>0</v>
      </c>
      <c r="Z329" s="17">
        <f t="shared" si="97"/>
        <v>17463112</v>
      </c>
      <c r="AA329" s="12">
        <f t="shared" ref="AA329:AA374" si="107">IFERROR(IF(OR(B329="Saturday",B329="Sábado",B329="Sunday",B329="Domingo"),0,MIN(INT(Z329/K329),$B$4)),0)</f>
        <v>0</v>
      </c>
      <c r="AB329" s="13">
        <f t="shared" ref="AB329:AB374" si="108">IF(Z329 &gt; (I329 * 135), MIN(50 - C329,INT(Z329 / (I329 * 135))), 0)-C329</f>
        <v>50</v>
      </c>
    </row>
    <row r="330" spans="1:29" x14ac:dyDescent="0.3">
      <c r="A330" s="14">
        <f t="shared" ref="A330:A374" si="109">A329+1</f>
        <v>45978</v>
      </c>
      <c r="B330" s="15" t="str">
        <f t="shared" si="100"/>
        <v>segunda-feira</v>
      </c>
      <c r="C330" s="28">
        <f t="shared" si="98"/>
        <v>20</v>
      </c>
      <c r="D330" s="15"/>
      <c r="E330" s="16">
        <f t="shared" si="95"/>
        <v>16660</v>
      </c>
      <c r="F330" s="60">
        <f>IF(OR(B330="Saturday", B330="Sábado", B330="Sunday", B330="Domingo", E330=0), 0,
IF(MONTH(A330)&lt;&gt;MONTH(A329), E330, E330+SUMIF(A$8:A329, "&gt;="&amp;DATE(YEAR(A330), MONTH(A330), 1), F$8:F329)))</f>
        <v>17059840</v>
      </c>
      <c r="G330" s="11">
        <v>124</v>
      </c>
      <c r="H330" s="40" t="s">
        <v>4</v>
      </c>
      <c r="I330" s="39">
        <f t="shared" si="99"/>
        <v>833</v>
      </c>
      <c r="J330" s="39">
        <f t="shared" si="101"/>
        <v>49980</v>
      </c>
      <c r="K330" s="40">
        <f t="shared" si="102"/>
        <v>103292</v>
      </c>
      <c r="L330" s="39">
        <v>0</v>
      </c>
      <c r="M330" s="40">
        <f t="shared" ref="M330:M374" si="110">J330/1000*L330*0.18</f>
        <v>0</v>
      </c>
      <c r="N330" s="40">
        <f t="shared" si="103"/>
        <v>0</v>
      </c>
      <c r="O330" s="41">
        <v>0.12</v>
      </c>
      <c r="P330" s="40">
        <f t="shared" si="104"/>
        <v>0</v>
      </c>
      <c r="Q330" s="40">
        <f t="shared" si="105"/>
        <v>0</v>
      </c>
      <c r="R330" s="11">
        <f t="shared" ref="R330:R374" si="111">E330*G330+Q330</f>
        <v>2065840</v>
      </c>
      <c r="S330" s="17"/>
      <c r="T330" s="17"/>
      <c r="U330" s="17">
        <f t="shared" si="96"/>
        <v>15397272</v>
      </c>
      <c r="V330" s="17">
        <v>130</v>
      </c>
      <c r="W330" s="11">
        <f t="shared" si="106"/>
        <v>6</v>
      </c>
      <c r="X330" s="11">
        <f t="shared" ref="X330:X374" si="112">E330*$W$8</f>
        <v>99960</v>
      </c>
      <c r="Y330" s="17">
        <f t="shared" ref="Y330:Y374" si="113">E330*$V$9</f>
        <v>2165800</v>
      </c>
      <c r="Z330" s="17">
        <f t="shared" si="97"/>
        <v>17563072</v>
      </c>
      <c r="AA330" s="12">
        <f t="shared" si="107"/>
        <v>20</v>
      </c>
      <c r="AB330" s="13">
        <f t="shared" si="108"/>
        <v>10</v>
      </c>
    </row>
    <row r="331" spans="1:29" x14ac:dyDescent="0.3">
      <c r="A331" s="14">
        <f t="shared" si="109"/>
        <v>45979</v>
      </c>
      <c r="B331" s="15" t="str">
        <f t="shared" si="100"/>
        <v>terça-feira</v>
      </c>
      <c r="C331" s="28">
        <f t="shared" si="98"/>
        <v>20</v>
      </c>
      <c r="D331" s="15"/>
      <c r="E331" s="16">
        <f t="shared" ref="E331:E374" si="114">IFERROR(IF(D331&gt;0,D331*I331,C331*I331),0)</f>
        <v>16660</v>
      </c>
      <c r="F331" s="60">
        <f>IF(OR(B331="Saturday", B331="Sábado", B331="Sunday", B331="Domingo", E331=0), 0,
IF(MONTH(A331)&lt;&gt;MONTH(A330), E331, E331+SUMIF(A$8:A330, "&gt;="&amp;DATE(YEAR(A331), MONTH(A331), 1), F$8:F330)))</f>
        <v>34119680</v>
      </c>
      <c r="G331" s="11">
        <v>124</v>
      </c>
      <c r="H331" s="40" t="s">
        <v>4</v>
      </c>
      <c r="I331" s="39">
        <f t="shared" si="99"/>
        <v>833</v>
      </c>
      <c r="J331" s="39">
        <f t="shared" si="101"/>
        <v>49980</v>
      </c>
      <c r="K331" s="40">
        <f t="shared" si="102"/>
        <v>103292</v>
      </c>
      <c r="L331" s="39">
        <v>0</v>
      </c>
      <c r="M331" s="40">
        <f t="shared" si="110"/>
        <v>0</v>
      </c>
      <c r="N331" s="40">
        <f t="shared" si="103"/>
        <v>0</v>
      </c>
      <c r="O331" s="41">
        <v>0.12</v>
      </c>
      <c r="P331" s="40">
        <f t="shared" si="104"/>
        <v>0</v>
      </c>
      <c r="Q331" s="40">
        <f t="shared" si="105"/>
        <v>0</v>
      </c>
      <c r="R331" s="11">
        <f t="shared" si="111"/>
        <v>2065840</v>
      </c>
      <c r="S331" s="17"/>
      <c r="T331" s="17"/>
      <c r="U331" s="17">
        <f t="shared" ref="U331:U374" si="115">IF(E331=0,0,Z330-R331)</f>
        <v>15497232</v>
      </c>
      <c r="V331" s="17">
        <v>130</v>
      </c>
      <c r="W331" s="11">
        <f t="shared" si="106"/>
        <v>6</v>
      </c>
      <c r="X331" s="11">
        <f t="shared" si="112"/>
        <v>99960</v>
      </c>
      <c r="Y331" s="17">
        <f t="shared" si="113"/>
        <v>2165800</v>
      </c>
      <c r="Z331" s="17">
        <f t="shared" si="97"/>
        <v>17663032</v>
      </c>
      <c r="AA331" s="12">
        <f t="shared" si="107"/>
        <v>20</v>
      </c>
      <c r="AB331" s="13">
        <f t="shared" si="108"/>
        <v>10</v>
      </c>
    </row>
    <row r="332" spans="1:29" x14ac:dyDescent="0.3">
      <c r="A332" s="14">
        <f t="shared" si="109"/>
        <v>45980</v>
      </c>
      <c r="B332" s="15" t="str">
        <f t="shared" si="100"/>
        <v>quarta-feira</v>
      </c>
      <c r="C332" s="28">
        <f t="shared" si="98"/>
        <v>20</v>
      </c>
      <c r="D332" s="15"/>
      <c r="E332" s="16">
        <f t="shared" si="114"/>
        <v>16660</v>
      </c>
      <c r="F332" s="60">
        <f>IF(OR(B332="Saturday", B332="Sábado", B332="Sunday", B332="Domingo", E332=0), 0,
IF(MONTH(A332)&lt;&gt;MONTH(A331), E332, E332+SUMIF(A$8:A331, "&gt;="&amp;DATE(YEAR(A332), MONTH(A332), 1), F$8:F331)))</f>
        <v>68239360</v>
      </c>
      <c r="G332" s="11">
        <v>124</v>
      </c>
      <c r="H332" s="40" t="s">
        <v>4</v>
      </c>
      <c r="I332" s="39">
        <f t="shared" si="99"/>
        <v>833</v>
      </c>
      <c r="J332" s="39">
        <f t="shared" si="101"/>
        <v>49980</v>
      </c>
      <c r="K332" s="40">
        <f t="shared" si="102"/>
        <v>103292</v>
      </c>
      <c r="L332" s="39">
        <v>0</v>
      </c>
      <c r="M332" s="40">
        <f t="shared" si="110"/>
        <v>0</v>
      </c>
      <c r="N332" s="40">
        <f t="shared" si="103"/>
        <v>0</v>
      </c>
      <c r="O332" s="41">
        <v>0.12</v>
      </c>
      <c r="P332" s="40">
        <f t="shared" si="104"/>
        <v>0</v>
      </c>
      <c r="Q332" s="40">
        <f t="shared" si="105"/>
        <v>0</v>
      </c>
      <c r="R332" s="11">
        <f t="shared" si="111"/>
        <v>2065840</v>
      </c>
      <c r="S332" s="17"/>
      <c r="T332" s="17"/>
      <c r="U332" s="17">
        <f t="shared" si="115"/>
        <v>15597192</v>
      </c>
      <c r="V332" s="17">
        <v>130</v>
      </c>
      <c r="W332" s="11">
        <f t="shared" si="106"/>
        <v>6</v>
      </c>
      <c r="X332" s="11">
        <f t="shared" si="112"/>
        <v>99960</v>
      </c>
      <c r="Y332" s="17">
        <f t="shared" si="113"/>
        <v>2165800</v>
      </c>
      <c r="Z332" s="17">
        <f t="shared" si="97"/>
        <v>17762992</v>
      </c>
      <c r="AA332" s="12">
        <f t="shared" si="107"/>
        <v>20</v>
      </c>
      <c r="AB332" s="13">
        <f t="shared" si="108"/>
        <v>10</v>
      </c>
    </row>
    <row r="333" spans="1:29" x14ac:dyDescent="0.3">
      <c r="A333" s="14">
        <f t="shared" si="109"/>
        <v>45981</v>
      </c>
      <c r="B333" s="15" t="str">
        <f t="shared" si="100"/>
        <v>quinta-feira</v>
      </c>
      <c r="C333" s="28">
        <f t="shared" si="98"/>
        <v>20</v>
      </c>
      <c r="D333" s="15"/>
      <c r="E333" s="16">
        <f t="shared" si="114"/>
        <v>16660</v>
      </c>
      <c r="F333" s="60">
        <f>IF(OR(B333="Saturday", B333="Sábado", B333="Sunday", B333="Domingo", E333=0), 0,
IF(MONTH(A333)&lt;&gt;MONTH(A332), E333, E333+SUMIF(A$8:A332, "&gt;="&amp;DATE(YEAR(A333), MONTH(A333), 1), F$8:F332)))</f>
        <v>136478720</v>
      </c>
      <c r="G333" s="11">
        <v>124</v>
      </c>
      <c r="H333" s="40" t="s">
        <v>4</v>
      </c>
      <c r="I333" s="39">
        <f t="shared" si="99"/>
        <v>833</v>
      </c>
      <c r="J333" s="39">
        <f t="shared" si="101"/>
        <v>49980</v>
      </c>
      <c r="K333" s="40">
        <f t="shared" si="102"/>
        <v>103292</v>
      </c>
      <c r="L333" s="39">
        <v>0</v>
      </c>
      <c r="M333" s="40">
        <f t="shared" si="110"/>
        <v>0</v>
      </c>
      <c r="N333" s="40">
        <f t="shared" si="103"/>
        <v>0</v>
      </c>
      <c r="O333" s="41">
        <v>0.12</v>
      </c>
      <c r="P333" s="40">
        <f t="shared" si="104"/>
        <v>0</v>
      </c>
      <c r="Q333" s="40">
        <f t="shared" si="105"/>
        <v>0</v>
      </c>
      <c r="R333" s="11">
        <f t="shared" si="111"/>
        <v>2065840</v>
      </c>
      <c r="S333" s="17"/>
      <c r="T333" s="17"/>
      <c r="U333" s="17">
        <f t="shared" si="115"/>
        <v>15697152</v>
      </c>
      <c r="V333" s="17">
        <v>130</v>
      </c>
      <c r="W333" s="11">
        <f t="shared" si="106"/>
        <v>6</v>
      </c>
      <c r="X333" s="11">
        <f t="shared" si="112"/>
        <v>99960</v>
      </c>
      <c r="Y333" s="17">
        <f t="shared" si="113"/>
        <v>2165800</v>
      </c>
      <c r="Z333" s="17">
        <f t="shared" si="97"/>
        <v>17862952</v>
      </c>
      <c r="AA333" s="12">
        <f t="shared" si="107"/>
        <v>20</v>
      </c>
      <c r="AB333" s="13">
        <f t="shared" si="108"/>
        <v>10</v>
      </c>
    </row>
    <row r="334" spans="1:29" x14ac:dyDescent="0.3">
      <c r="A334" s="14">
        <f t="shared" si="109"/>
        <v>45982</v>
      </c>
      <c r="B334" s="15" t="str">
        <f t="shared" si="100"/>
        <v>sexta-feira</v>
      </c>
      <c r="C334" s="28">
        <f t="shared" si="98"/>
        <v>20</v>
      </c>
      <c r="D334" s="15"/>
      <c r="E334" s="16">
        <f t="shared" si="114"/>
        <v>16660</v>
      </c>
      <c r="F334" s="60">
        <f>IF(OR(B334="Saturday", B334="Sábado", B334="Sunday", B334="Domingo", E334=0), 0,
IF(MONTH(A334)&lt;&gt;MONTH(A333), E334, E334+SUMIF(A$8:A333, "&gt;="&amp;DATE(YEAR(A334), MONTH(A334), 1), F$8:F333)))</f>
        <v>272957440</v>
      </c>
      <c r="G334" s="11">
        <v>124</v>
      </c>
      <c r="H334" s="40" t="s">
        <v>4</v>
      </c>
      <c r="I334" s="39">
        <f t="shared" si="99"/>
        <v>833</v>
      </c>
      <c r="J334" s="39">
        <f t="shared" si="101"/>
        <v>49980</v>
      </c>
      <c r="K334" s="40">
        <f t="shared" si="102"/>
        <v>103292</v>
      </c>
      <c r="L334" s="39">
        <v>0</v>
      </c>
      <c r="M334" s="40">
        <f t="shared" si="110"/>
        <v>0</v>
      </c>
      <c r="N334" s="40">
        <f t="shared" si="103"/>
        <v>0</v>
      </c>
      <c r="O334" s="41">
        <v>0.12</v>
      </c>
      <c r="P334" s="40">
        <f t="shared" si="104"/>
        <v>0</v>
      </c>
      <c r="Q334" s="40">
        <f t="shared" si="105"/>
        <v>0</v>
      </c>
      <c r="R334" s="11">
        <f t="shared" si="111"/>
        <v>2065840</v>
      </c>
      <c r="S334" s="17"/>
      <c r="T334" s="17"/>
      <c r="U334" s="17">
        <f t="shared" si="115"/>
        <v>15797112</v>
      </c>
      <c r="V334" s="17">
        <v>130</v>
      </c>
      <c r="W334" s="11">
        <f t="shared" si="106"/>
        <v>6</v>
      </c>
      <c r="X334" s="11">
        <f t="shared" si="112"/>
        <v>99960</v>
      </c>
      <c r="Y334" s="17">
        <f t="shared" si="113"/>
        <v>2165800</v>
      </c>
      <c r="Z334" s="17">
        <f t="shared" si="97"/>
        <v>17962912</v>
      </c>
      <c r="AA334" s="12">
        <f t="shared" si="107"/>
        <v>20</v>
      </c>
      <c r="AB334" s="13">
        <f t="shared" si="108"/>
        <v>10</v>
      </c>
    </row>
    <row r="335" spans="1:29" x14ac:dyDescent="0.3">
      <c r="A335" s="14">
        <f t="shared" si="109"/>
        <v>45983</v>
      </c>
      <c r="B335" s="15" t="str">
        <f t="shared" si="100"/>
        <v>sábado</v>
      </c>
      <c r="C335" s="28">
        <f t="shared" si="98"/>
        <v>0</v>
      </c>
      <c r="D335" s="15"/>
      <c r="E335" s="16">
        <f t="shared" si="114"/>
        <v>0</v>
      </c>
      <c r="F335" s="60">
        <f>IF(OR(B335="Saturday", B335="Sábado", B335="Sunday", B335="Domingo", E335=0), 0,
IF(MONTH(A335)&lt;&gt;MONTH(A334), E335, E335+SUMIF(A$8:A334, "&gt;="&amp;DATE(YEAR(A335), MONTH(A335), 1), F$8:F334)))</f>
        <v>0</v>
      </c>
      <c r="G335" s="11">
        <v>124</v>
      </c>
      <c r="H335" s="40" t="s">
        <v>4</v>
      </c>
      <c r="I335" s="39">
        <f t="shared" si="99"/>
        <v>833</v>
      </c>
      <c r="J335" s="39">
        <f t="shared" si="101"/>
        <v>49980</v>
      </c>
      <c r="K335" s="40">
        <f t="shared" si="102"/>
        <v>103292</v>
      </c>
      <c r="L335" s="39">
        <v>0</v>
      </c>
      <c r="M335" s="40">
        <f t="shared" si="110"/>
        <v>0</v>
      </c>
      <c r="N335" s="40">
        <f t="shared" si="103"/>
        <v>0</v>
      </c>
      <c r="O335" s="41">
        <v>0.12</v>
      </c>
      <c r="P335" s="40">
        <f t="shared" si="104"/>
        <v>0</v>
      </c>
      <c r="Q335" s="40">
        <f t="shared" si="105"/>
        <v>0</v>
      </c>
      <c r="R335" s="11">
        <f t="shared" si="111"/>
        <v>0</v>
      </c>
      <c r="S335" s="17"/>
      <c r="T335" s="17"/>
      <c r="U335" s="17">
        <f t="shared" si="115"/>
        <v>0</v>
      </c>
      <c r="V335" s="17">
        <v>130</v>
      </c>
      <c r="W335" s="11">
        <f t="shared" si="106"/>
        <v>6</v>
      </c>
      <c r="X335" s="11">
        <f t="shared" si="112"/>
        <v>0</v>
      </c>
      <c r="Y335" s="17">
        <f t="shared" si="113"/>
        <v>0</v>
      </c>
      <c r="Z335" s="17">
        <f t="shared" si="97"/>
        <v>17962912</v>
      </c>
      <c r="AA335" s="12">
        <f t="shared" si="107"/>
        <v>0</v>
      </c>
      <c r="AB335" s="13">
        <f t="shared" si="108"/>
        <v>50</v>
      </c>
    </row>
    <row r="336" spans="1:29" x14ac:dyDescent="0.3">
      <c r="A336" s="14">
        <f t="shared" si="109"/>
        <v>45984</v>
      </c>
      <c r="B336" s="15" t="str">
        <f t="shared" si="100"/>
        <v>domingo</v>
      </c>
      <c r="C336" s="28">
        <f t="shared" si="98"/>
        <v>0</v>
      </c>
      <c r="D336" s="15"/>
      <c r="E336" s="16">
        <f t="shared" si="114"/>
        <v>0</v>
      </c>
      <c r="F336" s="60">
        <f>IF(OR(B336="Saturday", B336="Sábado", B336="Sunday", B336="Domingo", E336=0), 0,
IF(MONTH(A336)&lt;&gt;MONTH(A335), E336, E336+SUMIF(A$8:A335, "&gt;="&amp;DATE(YEAR(A336), MONTH(A336), 1), F$8:F335)))</f>
        <v>0</v>
      </c>
      <c r="G336" s="11">
        <v>124</v>
      </c>
      <c r="H336" s="40" t="s">
        <v>4</v>
      </c>
      <c r="I336" s="39">
        <f t="shared" si="99"/>
        <v>833</v>
      </c>
      <c r="J336" s="39">
        <f t="shared" si="101"/>
        <v>49980</v>
      </c>
      <c r="K336" s="40">
        <f t="shared" si="102"/>
        <v>103292</v>
      </c>
      <c r="L336" s="39">
        <v>0</v>
      </c>
      <c r="M336" s="40">
        <f t="shared" si="110"/>
        <v>0</v>
      </c>
      <c r="N336" s="40">
        <f t="shared" si="103"/>
        <v>0</v>
      </c>
      <c r="O336" s="41">
        <v>0.12</v>
      </c>
      <c r="P336" s="40">
        <f t="shared" si="104"/>
        <v>0</v>
      </c>
      <c r="Q336" s="40">
        <f t="shared" si="105"/>
        <v>0</v>
      </c>
      <c r="R336" s="11">
        <f t="shared" si="111"/>
        <v>0</v>
      </c>
      <c r="S336" s="17"/>
      <c r="T336" s="17"/>
      <c r="U336" s="17">
        <f t="shared" si="115"/>
        <v>0</v>
      </c>
      <c r="V336" s="17">
        <v>130</v>
      </c>
      <c r="W336" s="11">
        <f t="shared" si="106"/>
        <v>6</v>
      </c>
      <c r="X336" s="11">
        <f t="shared" si="112"/>
        <v>0</v>
      </c>
      <c r="Y336" s="17">
        <f t="shared" si="113"/>
        <v>0</v>
      </c>
      <c r="Z336" s="17">
        <f t="shared" si="97"/>
        <v>17962912</v>
      </c>
      <c r="AA336" s="12">
        <f t="shared" si="107"/>
        <v>0</v>
      </c>
      <c r="AB336" s="13">
        <f t="shared" si="108"/>
        <v>50</v>
      </c>
    </row>
    <row r="337" spans="1:28" x14ac:dyDescent="0.3">
      <c r="A337" s="14">
        <f t="shared" si="109"/>
        <v>45985</v>
      </c>
      <c r="B337" s="15" t="str">
        <f t="shared" si="100"/>
        <v>segunda-feira</v>
      </c>
      <c r="C337" s="28">
        <f t="shared" si="98"/>
        <v>20</v>
      </c>
      <c r="D337" s="15"/>
      <c r="E337" s="16">
        <f t="shared" si="114"/>
        <v>16660</v>
      </c>
      <c r="F337" s="60">
        <f>IF(OR(B337="Saturday", B337="Sábado", B337="Sunday", B337="Domingo", E337=0), 0,
IF(MONTH(A337)&lt;&gt;MONTH(A336), E337, E337+SUMIF(A$8:A336, "&gt;="&amp;DATE(YEAR(A337), MONTH(A337), 1), F$8:F336)))</f>
        <v>545914880</v>
      </c>
      <c r="G337" s="11">
        <v>124</v>
      </c>
      <c r="H337" s="40" t="s">
        <v>4</v>
      </c>
      <c r="I337" s="39">
        <f t="shared" si="99"/>
        <v>833</v>
      </c>
      <c r="J337" s="39">
        <f t="shared" si="101"/>
        <v>49980</v>
      </c>
      <c r="K337" s="40">
        <f t="shared" si="102"/>
        <v>103292</v>
      </c>
      <c r="L337" s="39">
        <v>0</v>
      </c>
      <c r="M337" s="40">
        <f t="shared" si="110"/>
        <v>0</v>
      </c>
      <c r="N337" s="40">
        <f t="shared" si="103"/>
        <v>0</v>
      </c>
      <c r="O337" s="41">
        <v>0.12</v>
      </c>
      <c r="P337" s="40">
        <f t="shared" si="104"/>
        <v>0</v>
      </c>
      <c r="Q337" s="40">
        <f t="shared" si="105"/>
        <v>0</v>
      </c>
      <c r="R337" s="11">
        <f t="shared" si="111"/>
        <v>2065840</v>
      </c>
      <c r="S337" s="17"/>
      <c r="T337" s="17"/>
      <c r="U337" s="17">
        <f t="shared" si="115"/>
        <v>15897072</v>
      </c>
      <c r="V337" s="17">
        <v>130</v>
      </c>
      <c r="W337" s="11">
        <f t="shared" si="106"/>
        <v>6</v>
      </c>
      <c r="X337" s="11">
        <f t="shared" si="112"/>
        <v>99960</v>
      </c>
      <c r="Y337" s="17">
        <f t="shared" si="113"/>
        <v>2165800</v>
      </c>
      <c r="Z337" s="17">
        <f t="shared" si="97"/>
        <v>18062872</v>
      </c>
      <c r="AA337" s="12">
        <f t="shared" si="107"/>
        <v>20</v>
      </c>
      <c r="AB337" s="13">
        <f t="shared" si="108"/>
        <v>10</v>
      </c>
    </row>
    <row r="338" spans="1:28" x14ac:dyDescent="0.3">
      <c r="A338" s="14">
        <f t="shared" si="109"/>
        <v>45986</v>
      </c>
      <c r="B338" s="15" t="str">
        <f t="shared" si="100"/>
        <v>terça-feira</v>
      </c>
      <c r="C338" s="28">
        <f t="shared" si="98"/>
        <v>20</v>
      </c>
      <c r="D338" s="15"/>
      <c r="E338" s="16">
        <f t="shared" si="114"/>
        <v>16660</v>
      </c>
      <c r="F338" s="60">
        <f>IF(OR(B338="Saturday", B338="Sábado", B338="Sunday", B338="Domingo", E338=0), 0,
IF(MONTH(A338)&lt;&gt;MONTH(A337), E338, E338+SUMIF(A$8:A337, "&gt;="&amp;DATE(YEAR(A338), MONTH(A338), 1), F$8:F337)))</f>
        <v>1091829760</v>
      </c>
      <c r="G338" s="11">
        <v>124</v>
      </c>
      <c r="H338" s="40" t="s">
        <v>4</v>
      </c>
      <c r="I338" s="39">
        <f t="shared" si="99"/>
        <v>833</v>
      </c>
      <c r="J338" s="39">
        <f t="shared" si="101"/>
        <v>49980</v>
      </c>
      <c r="K338" s="40">
        <f t="shared" si="102"/>
        <v>103292</v>
      </c>
      <c r="L338" s="39">
        <v>0</v>
      </c>
      <c r="M338" s="40">
        <f t="shared" si="110"/>
        <v>0</v>
      </c>
      <c r="N338" s="40">
        <f t="shared" si="103"/>
        <v>0</v>
      </c>
      <c r="O338" s="41">
        <v>0.12</v>
      </c>
      <c r="P338" s="40">
        <f t="shared" si="104"/>
        <v>0</v>
      </c>
      <c r="Q338" s="40">
        <f t="shared" si="105"/>
        <v>0</v>
      </c>
      <c r="R338" s="11">
        <f t="shared" si="111"/>
        <v>2065840</v>
      </c>
      <c r="S338" s="17"/>
      <c r="T338" s="17"/>
      <c r="U338" s="17">
        <f t="shared" si="115"/>
        <v>15997032</v>
      </c>
      <c r="V338" s="17">
        <v>130</v>
      </c>
      <c r="W338" s="11">
        <f t="shared" si="106"/>
        <v>6</v>
      </c>
      <c r="X338" s="11">
        <f t="shared" si="112"/>
        <v>99960</v>
      </c>
      <c r="Y338" s="17">
        <f t="shared" si="113"/>
        <v>2165800</v>
      </c>
      <c r="Z338" s="17">
        <f t="shared" si="97"/>
        <v>18162832</v>
      </c>
      <c r="AA338" s="12">
        <f t="shared" si="107"/>
        <v>20</v>
      </c>
      <c r="AB338" s="13">
        <f t="shared" si="108"/>
        <v>10</v>
      </c>
    </row>
    <row r="339" spans="1:28" x14ac:dyDescent="0.3">
      <c r="A339" s="14">
        <f t="shared" si="109"/>
        <v>45987</v>
      </c>
      <c r="B339" s="15" t="str">
        <f t="shared" si="100"/>
        <v>quarta-feira</v>
      </c>
      <c r="C339" s="28">
        <f t="shared" si="98"/>
        <v>20</v>
      </c>
      <c r="D339" s="15"/>
      <c r="E339" s="16">
        <f t="shared" si="114"/>
        <v>16660</v>
      </c>
      <c r="F339" s="60">
        <f>IF(OR(B339="Saturday", B339="Sábado", B339="Sunday", B339="Domingo", E339=0), 0,
IF(MONTH(A339)&lt;&gt;MONTH(A338), E339, E339+SUMIF(A$8:A338, "&gt;="&amp;DATE(YEAR(A339), MONTH(A339), 1), F$8:F338)))</f>
        <v>2183659520</v>
      </c>
      <c r="G339" s="11">
        <v>124</v>
      </c>
      <c r="H339" s="40" t="s">
        <v>4</v>
      </c>
      <c r="I339" s="39">
        <f t="shared" si="99"/>
        <v>833</v>
      </c>
      <c r="J339" s="39">
        <f t="shared" si="101"/>
        <v>49980</v>
      </c>
      <c r="K339" s="40">
        <f t="shared" si="102"/>
        <v>103292</v>
      </c>
      <c r="L339" s="39">
        <v>0</v>
      </c>
      <c r="M339" s="40">
        <f t="shared" si="110"/>
        <v>0</v>
      </c>
      <c r="N339" s="40">
        <f t="shared" si="103"/>
        <v>0</v>
      </c>
      <c r="O339" s="41">
        <v>0.12</v>
      </c>
      <c r="P339" s="40">
        <f t="shared" si="104"/>
        <v>0</v>
      </c>
      <c r="Q339" s="40">
        <f t="shared" si="105"/>
        <v>0</v>
      </c>
      <c r="R339" s="11">
        <f t="shared" si="111"/>
        <v>2065840</v>
      </c>
      <c r="S339" s="17"/>
      <c r="T339" s="17"/>
      <c r="U339" s="17">
        <f t="shared" si="115"/>
        <v>16096992</v>
      </c>
      <c r="V339" s="17">
        <v>130</v>
      </c>
      <c r="W339" s="11">
        <f t="shared" si="106"/>
        <v>6</v>
      </c>
      <c r="X339" s="11">
        <f t="shared" si="112"/>
        <v>99960</v>
      </c>
      <c r="Y339" s="17">
        <f t="shared" si="113"/>
        <v>2165800</v>
      </c>
      <c r="Z339" s="17">
        <f t="shared" si="97"/>
        <v>18262792</v>
      </c>
      <c r="AA339" s="12">
        <f t="shared" si="107"/>
        <v>20</v>
      </c>
      <c r="AB339" s="13">
        <f t="shared" si="108"/>
        <v>10</v>
      </c>
    </row>
    <row r="340" spans="1:28" x14ac:dyDescent="0.3">
      <c r="A340" s="14">
        <f t="shared" si="109"/>
        <v>45988</v>
      </c>
      <c r="B340" s="15" t="str">
        <f t="shared" si="100"/>
        <v>quinta-feira</v>
      </c>
      <c r="C340" s="28">
        <f t="shared" si="98"/>
        <v>20</v>
      </c>
      <c r="D340" s="15"/>
      <c r="E340" s="16">
        <f t="shared" si="114"/>
        <v>16660</v>
      </c>
      <c r="F340" s="60">
        <f>IF(OR(B340="Saturday", B340="Sábado", B340="Sunday", B340="Domingo", E340=0), 0,
IF(MONTH(A340)&lt;&gt;MONTH(A339), E340, E340+SUMIF(A$8:A339, "&gt;="&amp;DATE(YEAR(A340), MONTH(A340), 1), F$8:F339)))</f>
        <v>4367319040</v>
      </c>
      <c r="G340" s="11">
        <v>124</v>
      </c>
      <c r="H340" s="40" t="s">
        <v>4</v>
      </c>
      <c r="I340" s="39">
        <f t="shared" si="99"/>
        <v>833</v>
      </c>
      <c r="J340" s="39">
        <f t="shared" si="101"/>
        <v>49980</v>
      </c>
      <c r="K340" s="40">
        <f t="shared" si="102"/>
        <v>103292</v>
      </c>
      <c r="L340" s="39">
        <v>0</v>
      </c>
      <c r="M340" s="40">
        <f t="shared" si="110"/>
        <v>0</v>
      </c>
      <c r="N340" s="40">
        <f t="shared" si="103"/>
        <v>0</v>
      </c>
      <c r="O340" s="41">
        <v>0.12</v>
      </c>
      <c r="P340" s="40">
        <f t="shared" si="104"/>
        <v>0</v>
      </c>
      <c r="Q340" s="40">
        <f t="shared" si="105"/>
        <v>0</v>
      </c>
      <c r="R340" s="11">
        <f t="shared" si="111"/>
        <v>2065840</v>
      </c>
      <c r="S340" s="17"/>
      <c r="T340" s="17"/>
      <c r="U340" s="17">
        <f t="shared" si="115"/>
        <v>16196952</v>
      </c>
      <c r="V340" s="17">
        <v>130</v>
      </c>
      <c r="W340" s="11">
        <f t="shared" si="106"/>
        <v>6</v>
      </c>
      <c r="X340" s="11">
        <f t="shared" si="112"/>
        <v>99960</v>
      </c>
      <c r="Y340" s="17">
        <f t="shared" si="113"/>
        <v>2165800</v>
      </c>
      <c r="Z340" s="17">
        <f t="shared" si="97"/>
        <v>18362752</v>
      </c>
      <c r="AA340" s="12">
        <f t="shared" si="107"/>
        <v>20</v>
      </c>
      <c r="AB340" s="13">
        <f t="shared" si="108"/>
        <v>10</v>
      </c>
    </row>
    <row r="341" spans="1:28" x14ac:dyDescent="0.3">
      <c r="A341" s="14">
        <f t="shared" si="109"/>
        <v>45989</v>
      </c>
      <c r="B341" s="15" t="str">
        <f t="shared" si="100"/>
        <v>sexta-feira</v>
      </c>
      <c r="C341" s="28">
        <f t="shared" si="98"/>
        <v>20</v>
      </c>
      <c r="D341" s="15"/>
      <c r="E341" s="16">
        <f t="shared" si="114"/>
        <v>16660</v>
      </c>
      <c r="F341" s="60">
        <f>IF(OR(B341="Saturday", B341="Sábado", B341="Sunday", B341="Domingo", E341=0), 0,
IF(MONTH(A341)&lt;&gt;MONTH(A340), E341, E341+SUMIF(A$8:A340, "&gt;="&amp;DATE(YEAR(A341), MONTH(A341), 1), F$8:F340)))</f>
        <v>8734638080</v>
      </c>
      <c r="G341" s="11">
        <v>124</v>
      </c>
      <c r="H341" s="40" t="s">
        <v>4</v>
      </c>
      <c r="I341" s="39">
        <f t="shared" si="99"/>
        <v>833</v>
      </c>
      <c r="J341" s="39">
        <f t="shared" si="101"/>
        <v>49980</v>
      </c>
      <c r="K341" s="40">
        <f t="shared" si="102"/>
        <v>103292</v>
      </c>
      <c r="L341" s="39">
        <v>0</v>
      </c>
      <c r="M341" s="40">
        <f t="shared" si="110"/>
        <v>0</v>
      </c>
      <c r="N341" s="40">
        <f t="shared" si="103"/>
        <v>0</v>
      </c>
      <c r="O341" s="41">
        <v>0.12</v>
      </c>
      <c r="P341" s="40">
        <f t="shared" si="104"/>
        <v>0</v>
      </c>
      <c r="Q341" s="40">
        <f t="shared" si="105"/>
        <v>0</v>
      </c>
      <c r="R341" s="11">
        <f t="shared" si="111"/>
        <v>2065840</v>
      </c>
      <c r="S341" s="17"/>
      <c r="T341" s="17"/>
      <c r="U341" s="17">
        <f t="shared" si="115"/>
        <v>16296912</v>
      </c>
      <c r="V341" s="17">
        <v>130</v>
      </c>
      <c r="W341" s="11">
        <f t="shared" si="106"/>
        <v>6</v>
      </c>
      <c r="X341" s="11">
        <f t="shared" si="112"/>
        <v>99960</v>
      </c>
      <c r="Y341" s="17">
        <f t="shared" si="113"/>
        <v>2165800</v>
      </c>
      <c r="Z341" s="17">
        <f t="shared" si="97"/>
        <v>18462712</v>
      </c>
      <c r="AA341" s="12">
        <f t="shared" si="107"/>
        <v>20</v>
      </c>
      <c r="AB341" s="13">
        <f t="shared" si="108"/>
        <v>10</v>
      </c>
    </row>
    <row r="342" spans="1:28" x14ac:dyDescent="0.3">
      <c r="A342" s="14">
        <f t="shared" si="109"/>
        <v>45990</v>
      </c>
      <c r="B342" s="15" t="str">
        <f t="shared" si="100"/>
        <v>sábado</v>
      </c>
      <c r="C342" s="28">
        <f t="shared" si="98"/>
        <v>0</v>
      </c>
      <c r="D342" s="15"/>
      <c r="E342" s="16">
        <f t="shared" si="114"/>
        <v>0</v>
      </c>
      <c r="F342" s="60">
        <f>IF(OR(B342="Saturday", B342="Sábado", B342="Sunday", B342="Domingo", E342=0), 0,
IF(MONTH(A342)&lt;&gt;MONTH(A341), E342, E342+SUMIF(A$8:A341, "&gt;="&amp;DATE(YEAR(A342), MONTH(A342), 1), F$8:F341)))</f>
        <v>0</v>
      </c>
      <c r="G342" s="11">
        <v>124</v>
      </c>
      <c r="H342" s="40" t="s">
        <v>4</v>
      </c>
      <c r="I342" s="39">
        <f t="shared" si="99"/>
        <v>833</v>
      </c>
      <c r="J342" s="39">
        <f t="shared" si="101"/>
        <v>49980</v>
      </c>
      <c r="K342" s="40">
        <f t="shared" si="102"/>
        <v>103292</v>
      </c>
      <c r="L342" s="39">
        <v>0</v>
      </c>
      <c r="M342" s="40">
        <f t="shared" si="110"/>
        <v>0</v>
      </c>
      <c r="N342" s="40">
        <f t="shared" si="103"/>
        <v>0</v>
      </c>
      <c r="O342" s="41">
        <v>0.12</v>
      </c>
      <c r="P342" s="40">
        <f t="shared" si="104"/>
        <v>0</v>
      </c>
      <c r="Q342" s="40">
        <f t="shared" si="105"/>
        <v>0</v>
      </c>
      <c r="R342" s="11">
        <f t="shared" si="111"/>
        <v>0</v>
      </c>
      <c r="S342" s="17"/>
      <c r="T342" s="17"/>
      <c r="U342" s="17">
        <f t="shared" si="115"/>
        <v>0</v>
      </c>
      <c r="V342" s="17">
        <v>130</v>
      </c>
      <c r="W342" s="11">
        <f t="shared" si="106"/>
        <v>6</v>
      </c>
      <c r="X342" s="11">
        <f t="shared" si="112"/>
        <v>0</v>
      </c>
      <c r="Y342" s="17">
        <f t="shared" si="113"/>
        <v>0</v>
      </c>
      <c r="Z342" s="17">
        <f t="shared" si="97"/>
        <v>18462712</v>
      </c>
      <c r="AA342" s="12">
        <f t="shared" si="107"/>
        <v>0</v>
      </c>
      <c r="AB342" s="13">
        <f t="shared" si="108"/>
        <v>50</v>
      </c>
    </row>
    <row r="343" spans="1:28" x14ac:dyDescent="0.3">
      <c r="A343" s="14">
        <f t="shared" si="109"/>
        <v>45991</v>
      </c>
      <c r="B343" s="15" t="str">
        <f t="shared" si="100"/>
        <v>domingo</v>
      </c>
      <c r="C343" s="28">
        <f t="shared" si="98"/>
        <v>0</v>
      </c>
      <c r="D343" s="15"/>
      <c r="E343" s="16">
        <f t="shared" si="114"/>
        <v>0</v>
      </c>
      <c r="F343" s="60">
        <f>IF(OR(B343="Saturday", B343="Sábado", B343="Sunday", B343="Domingo", E343=0), 0,
IF(MONTH(A343)&lt;&gt;MONTH(A342), E343, E343+SUMIF(A$8:A342, "&gt;="&amp;DATE(YEAR(A343), MONTH(A343), 1), F$8:F342)))</f>
        <v>0</v>
      </c>
      <c r="G343" s="11">
        <v>124</v>
      </c>
      <c r="H343" s="40" t="s">
        <v>4</v>
      </c>
      <c r="I343" s="39">
        <f t="shared" si="99"/>
        <v>833</v>
      </c>
      <c r="J343" s="39">
        <f t="shared" si="101"/>
        <v>49980</v>
      </c>
      <c r="K343" s="40">
        <f t="shared" si="102"/>
        <v>103292</v>
      </c>
      <c r="L343" s="39">
        <v>0</v>
      </c>
      <c r="M343" s="40">
        <f t="shared" si="110"/>
        <v>0</v>
      </c>
      <c r="N343" s="40">
        <f t="shared" si="103"/>
        <v>0</v>
      </c>
      <c r="O343" s="41">
        <v>0.12</v>
      </c>
      <c r="P343" s="40">
        <f t="shared" si="104"/>
        <v>0</v>
      </c>
      <c r="Q343" s="40">
        <f t="shared" si="105"/>
        <v>0</v>
      </c>
      <c r="R343" s="11">
        <f t="shared" si="111"/>
        <v>0</v>
      </c>
      <c r="S343" s="17"/>
      <c r="T343" s="17"/>
      <c r="U343" s="17">
        <f t="shared" si="115"/>
        <v>0</v>
      </c>
      <c r="V343" s="17">
        <v>130</v>
      </c>
      <c r="W343" s="11">
        <f t="shared" si="106"/>
        <v>6</v>
      </c>
      <c r="X343" s="11">
        <f t="shared" si="112"/>
        <v>0</v>
      </c>
      <c r="Y343" s="17">
        <f t="shared" si="113"/>
        <v>0</v>
      </c>
      <c r="Z343" s="17">
        <f t="shared" si="97"/>
        <v>18462712</v>
      </c>
      <c r="AA343" s="12">
        <f t="shared" si="107"/>
        <v>0</v>
      </c>
      <c r="AB343" s="13">
        <f t="shared" si="108"/>
        <v>50</v>
      </c>
    </row>
    <row r="344" spans="1:28" x14ac:dyDescent="0.3">
      <c r="A344" s="27">
        <f t="shared" si="109"/>
        <v>45992</v>
      </c>
      <c r="B344" s="28" t="str">
        <f t="shared" si="100"/>
        <v>segunda-feira</v>
      </c>
      <c r="C344" s="28">
        <f t="shared" si="98"/>
        <v>20</v>
      </c>
      <c r="D344" s="28"/>
      <c r="E344" s="29">
        <f t="shared" si="114"/>
        <v>16660</v>
      </c>
      <c r="F344" s="60">
        <f>IF(OR(B344="Saturday", B344="Sábado", B344="Sunday", B344="Domingo", E344=0), 0,
IF(MONTH(A344)&lt;&gt;MONTH(A343), E344, E344+SUMIF(A$8:A343, "&gt;="&amp;DATE(YEAR(A344), MONTH(A344), 1), F$8:F343)))</f>
        <v>16660</v>
      </c>
      <c r="G344" s="31">
        <v>124</v>
      </c>
      <c r="H344" s="55" t="s">
        <v>4</v>
      </c>
      <c r="I344" s="56">
        <f t="shared" si="99"/>
        <v>833</v>
      </c>
      <c r="J344" s="56">
        <f t="shared" si="101"/>
        <v>49980</v>
      </c>
      <c r="K344" s="55">
        <f t="shared" si="102"/>
        <v>103292</v>
      </c>
      <c r="L344" s="56">
        <v>0</v>
      </c>
      <c r="M344" s="55">
        <f t="shared" si="110"/>
        <v>0</v>
      </c>
      <c r="N344" s="55">
        <f t="shared" si="103"/>
        <v>0</v>
      </c>
      <c r="O344" s="57">
        <v>0.12</v>
      </c>
      <c r="P344" s="55">
        <f t="shared" si="104"/>
        <v>0</v>
      </c>
      <c r="Q344" s="55">
        <f t="shared" si="105"/>
        <v>0</v>
      </c>
      <c r="R344" s="31">
        <f t="shared" si="111"/>
        <v>2065840</v>
      </c>
      <c r="S344" s="30"/>
      <c r="T344" s="30"/>
      <c r="U344" s="30">
        <f t="shared" si="115"/>
        <v>16396872</v>
      </c>
      <c r="V344" s="30">
        <v>130</v>
      </c>
      <c r="W344" s="31">
        <f t="shared" si="106"/>
        <v>6</v>
      </c>
      <c r="X344" s="31">
        <f t="shared" si="112"/>
        <v>99960</v>
      </c>
      <c r="Y344" s="30">
        <f t="shared" si="113"/>
        <v>2165800</v>
      </c>
      <c r="Z344" s="30">
        <f t="shared" si="97"/>
        <v>18562672</v>
      </c>
      <c r="AA344" s="12">
        <f t="shared" si="107"/>
        <v>20</v>
      </c>
      <c r="AB344" s="13">
        <f t="shared" si="108"/>
        <v>10</v>
      </c>
    </row>
    <row r="345" spans="1:28" x14ac:dyDescent="0.3">
      <c r="A345" s="27">
        <f t="shared" si="109"/>
        <v>45993</v>
      </c>
      <c r="B345" s="28" t="str">
        <f t="shared" si="100"/>
        <v>terça-feira</v>
      </c>
      <c r="C345" s="28">
        <f t="shared" si="98"/>
        <v>20</v>
      </c>
      <c r="D345" s="28"/>
      <c r="E345" s="29">
        <f t="shared" si="114"/>
        <v>16660</v>
      </c>
      <c r="F345" s="60">
        <f>IF(OR(B345="Saturday", B345="Sábado", B345="Sunday", B345="Domingo", E345=0), 0,
IF(MONTH(A345)&lt;&gt;MONTH(A344), E345, E345+SUMIF(A$8:A344, "&gt;="&amp;DATE(YEAR(A345), MONTH(A345), 1), F$8:F344)))</f>
        <v>33320</v>
      </c>
      <c r="G345" s="31">
        <v>124</v>
      </c>
      <c r="H345" s="55" t="s">
        <v>4</v>
      </c>
      <c r="I345" s="56">
        <f t="shared" si="99"/>
        <v>833</v>
      </c>
      <c r="J345" s="56">
        <f t="shared" si="101"/>
        <v>49980</v>
      </c>
      <c r="K345" s="55">
        <f t="shared" si="102"/>
        <v>103292</v>
      </c>
      <c r="L345" s="56">
        <v>0</v>
      </c>
      <c r="M345" s="55">
        <f t="shared" si="110"/>
        <v>0</v>
      </c>
      <c r="N345" s="55">
        <f t="shared" si="103"/>
        <v>0</v>
      </c>
      <c r="O345" s="57">
        <v>0.12</v>
      </c>
      <c r="P345" s="55">
        <f t="shared" si="104"/>
        <v>0</v>
      </c>
      <c r="Q345" s="55">
        <f t="shared" si="105"/>
        <v>0</v>
      </c>
      <c r="R345" s="31">
        <f t="shared" si="111"/>
        <v>2065840</v>
      </c>
      <c r="S345" s="30"/>
      <c r="T345" s="30"/>
      <c r="U345" s="30">
        <f t="shared" si="115"/>
        <v>16496832</v>
      </c>
      <c r="V345" s="30">
        <v>130</v>
      </c>
      <c r="W345" s="31">
        <f t="shared" si="106"/>
        <v>6</v>
      </c>
      <c r="X345" s="31">
        <f t="shared" si="112"/>
        <v>99960</v>
      </c>
      <c r="Y345" s="30">
        <f t="shared" si="113"/>
        <v>2165800</v>
      </c>
      <c r="Z345" s="30">
        <f t="shared" si="97"/>
        <v>18662632</v>
      </c>
      <c r="AA345" s="12">
        <f t="shared" si="107"/>
        <v>20</v>
      </c>
      <c r="AB345" s="13">
        <f t="shared" si="108"/>
        <v>10</v>
      </c>
    </row>
    <row r="346" spans="1:28" x14ac:dyDescent="0.3">
      <c r="A346" s="27">
        <f t="shared" si="109"/>
        <v>45994</v>
      </c>
      <c r="B346" s="28" t="str">
        <f t="shared" si="100"/>
        <v>quarta-feira</v>
      </c>
      <c r="C346" s="28">
        <f t="shared" si="98"/>
        <v>20</v>
      </c>
      <c r="D346" s="28"/>
      <c r="E346" s="29">
        <f t="shared" si="114"/>
        <v>16660</v>
      </c>
      <c r="F346" s="60">
        <f>IF(OR(B346="Saturday", B346="Sábado", B346="Sunday", B346="Domingo", E346=0), 0,
IF(MONTH(A346)&lt;&gt;MONTH(A345), E346, E346+SUMIF(A$8:A345, "&gt;="&amp;DATE(YEAR(A346), MONTH(A346), 1), F$8:F345)))</f>
        <v>66640</v>
      </c>
      <c r="G346" s="31">
        <v>124</v>
      </c>
      <c r="H346" s="55" t="s">
        <v>4</v>
      </c>
      <c r="I346" s="56">
        <f t="shared" si="99"/>
        <v>833</v>
      </c>
      <c r="J346" s="56">
        <f t="shared" si="101"/>
        <v>49980</v>
      </c>
      <c r="K346" s="55">
        <f t="shared" si="102"/>
        <v>103292</v>
      </c>
      <c r="L346" s="56">
        <v>0</v>
      </c>
      <c r="M346" s="55">
        <f t="shared" si="110"/>
        <v>0</v>
      </c>
      <c r="N346" s="55">
        <f t="shared" si="103"/>
        <v>0</v>
      </c>
      <c r="O346" s="57">
        <v>0.12</v>
      </c>
      <c r="P346" s="55">
        <f t="shared" si="104"/>
        <v>0</v>
      </c>
      <c r="Q346" s="55">
        <f t="shared" si="105"/>
        <v>0</v>
      </c>
      <c r="R346" s="31">
        <f t="shared" si="111"/>
        <v>2065840</v>
      </c>
      <c r="S346" s="30"/>
      <c r="T346" s="30"/>
      <c r="U346" s="30">
        <f t="shared" si="115"/>
        <v>16596792</v>
      </c>
      <c r="V346" s="30">
        <v>130</v>
      </c>
      <c r="W346" s="31">
        <f t="shared" si="106"/>
        <v>6</v>
      </c>
      <c r="X346" s="31">
        <f t="shared" si="112"/>
        <v>99960</v>
      </c>
      <c r="Y346" s="30">
        <f t="shared" si="113"/>
        <v>2165800</v>
      </c>
      <c r="Z346" s="30">
        <f t="shared" si="97"/>
        <v>18762592</v>
      </c>
      <c r="AA346" s="12">
        <f t="shared" si="107"/>
        <v>20</v>
      </c>
      <c r="AB346" s="13">
        <f t="shared" si="108"/>
        <v>10</v>
      </c>
    </row>
    <row r="347" spans="1:28" x14ac:dyDescent="0.3">
      <c r="A347" s="27">
        <f t="shared" si="109"/>
        <v>45995</v>
      </c>
      <c r="B347" s="28" t="str">
        <f t="shared" si="100"/>
        <v>quinta-feira</v>
      </c>
      <c r="C347" s="28">
        <f t="shared" si="98"/>
        <v>20</v>
      </c>
      <c r="D347" s="28"/>
      <c r="E347" s="29">
        <f t="shared" si="114"/>
        <v>16660</v>
      </c>
      <c r="F347" s="60">
        <f>IF(OR(B347="Saturday", B347="Sábado", B347="Sunday", B347="Domingo", E347=0), 0,
IF(MONTH(A347)&lt;&gt;MONTH(A346), E347, E347+SUMIF(A$8:A346, "&gt;="&amp;DATE(YEAR(A347), MONTH(A347), 1), F$8:F346)))</f>
        <v>133280</v>
      </c>
      <c r="G347" s="31">
        <v>124</v>
      </c>
      <c r="H347" s="55" t="s">
        <v>4</v>
      </c>
      <c r="I347" s="56">
        <f t="shared" si="99"/>
        <v>833</v>
      </c>
      <c r="J347" s="56">
        <f t="shared" si="101"/>
        <v>49980</v>
      </c>
      <c r="K347" s="55">
        <f t="shared" si="102"/>
        <v>103292</v>
      </c>
      <c r="L347" s="56">
        <v>0</v>
      </c>
      <c r="M347" s="55">
        <f t="shared" si="110"/>
        <v>0</v>
      </c>
      <c r="N347" s="55">
        <f t="shared" si="103"/>
        <v>0</v>
      </c>
      <c r="O347" s="57">
        <v>0.12</v>
      </c>
      <c r="P347" s="55">
        <f t="shared" si="104"/>
        <v>0</v>
      </c>
      <c r="Q347" s="55">
        <f t="shared" si="105"/>
        <v>0</v>
      </c>
      <c r="R347" s="31">
        <f t="shared" si="111"/>
        <v>2065840</v>
      </c>
      <c r="S347" s="30"/>
      <c r="T347" s="30"/>
      <c r="U347" s="30">
        <f t="shared" si="115"/>
        <v>16696752</v>
      </c>
      <c r="V347" s="30">
        <v>130</v>
      </c>
      <c r="W347" s="31">
        <f t="shared" si="106"/>
        <v>6</v>
      </c>
      <c r="X347" s="31">
        <f t="shared" si="112"/>
        <v>99960</v>
      </c>
      <c r="Y347" s="30">
        <f t="shared" si="113"/>
        <v>2165800</v>
      </c>
      <c r="Z347" s="30">
        <f t="shared" si="97"/>
        <v>18862552</v>
      </c>
      <c r="AA347" s="12">
        <f t="shared" si="107"/>
        <v>20</v>
      </c>
      <c r="AB347" s="13">
        <f t="shared" si="108"/>
        <v>10</v>
      </c>
    </row>
    <row r="348" spans="1:28" x14ac:dyDescent="0.3">
      <c r="A348" s="27">
        <f t="shared" si="109"/>
        <v>45996</v>
      </c>
      <c r="B348" s="28" t="str">
        <f t="shared" si="100"/>
        <v>sexta-feira</v>
      </c>
      <c r="C348" s="28">
        <f t="shared" si="98"/>
        <v>20</v>
      </c>
      <c r="D348" s="28"/>
      <c r="E348" s="29">
        <f t="shared" si="114"/>
        <v>16660</v>
      </c>
      <c r="F348" s="60">
        <f>IF(OR(B348="Saturday", B348="Sábado", B348="Sunday", B348="Domingo", E348=0), 0,
IF(MONTH(A348)&lt;&gt;MONTH(A347), E348, E348+SUMIF(A$8:A347, "&gt;="&amp;DATE(YEAR(A348), MONTH(A348), 1), F$8:F347)))</f>
        <v>266560</v>
      </c>
      <c r="G348" s="31">
        <v>124</v>
      </c>
      <c r="H348" s="55" t="s">
        <v>4</v>
      </c>
      <c r="I348" s="56">
        <f t="shared" si="99"/>
        <v>833</v>
      </c>
      <c r="J348" s="56">
        <f t="shared" si="101"/>
        <v>49980</v>
      </c>
      <c r="K348" s="55">
        <f t="shared" si="102"/>
        <v>103292</v>
      </c>
      <c r="L348" s="56">
        <v>0</v>
      </c>
      <c r="M348" s="55">
        <f t="shared" si="110"/>
        <v>0</v>
      </c>
      <c r="N348" s="55">
        <f t="shared" si="103"/>
        <v>0</v>
      </c>
      <c r="O348" s="57">
        <v>0.12</v>
      </c>
      <c r="P348" s="55">
        <f t="shared" si="104"/>
        <v>0</v>
      </c>
      <c r="Q348" s="55">
        <f t="shared" si="105"/>
        <v>0</v>
      </c>
      <c r="R348" s="31">
        <f t="shared" si="111"/>
        <v>2065840</v>
      </c>
      <c r="S348" s="30"/>
      <c r="T348" s="30"/>
      <c r="U348" s="30">
        <f t="shared" si="115"/>
        <v>16796712</v>
      </c>
      <c r="V348" s="30">
        <v>130</v>
      </c>
      <c r="W348" s="31">
        <f t="shared" si="106"/>
        <v>6</v>
      </c>
      <c r="X348" s="31">
        <f t="shared" si="112"/>
        <v>99960</v>
      </c>
      <c r="Y348" s="30">
        <f t="shared" si="113"/>
        <v>2165800</v>
      </c>
      <c r="Z348" s="30">
        <f t="shared" si="97"/>
        <v>18962512</v>
      </c>
      <c r="AA348" s="12">
        <f t="shared" si="107"/>
        <v>20</v>
      </c>
      <c r="AB348" s="13">
        <f t="shared" si="108"/>
        <v>10</v>
      </c>
    </row>
    <row r="349" spans="1:28" x14ac:dyDescent="0.3">
      <c r="A349" s="27">
        <f t="shared" si="109"/>
        <v>45997</v>
      </c>
      <c r="B349" s="28" t="str">
        <f t="shared" si="100"/>
        <v>sábado</v>
      </c>
      <c r="C349" s="28">
        <f t="shared" si="98"/>
        <v>0</v>
      </c>
      <c r="D349" s="28"/>
      <c r="E349" s="29">
        <f t="shared" si="114"/>
        <v>0</v>
      </c>
      <c r="F349" s="60">
        <f>IF(OR(B349="Saturday", B349="Sábado", B349="Sunday", B349="Domingo", E349=0), 0,
IF(MONTH(A349)&lt;&gt;MONTH(A348), E349, E349+SUMIF(A$8:A348, "&gt;="&amp;DATE(YEAR(A349), MONTH(A349), 1), F$8:F348)))</f>
        <v>0</v>
      </c>
      <c r="G349" s="31">
        <v>124</v>
      </c>
      <c r="H349" s="55" t="s">
        <v>4</v>
      </c>
      <c r="I349" s="56">
        <f t="shared" si="99"/>
        <v>833</v>
      </c>
      <c r="J349" s="56">
        <f t="shared" si="101"/>
        <v>49980</v>
      </c>
      <c r="K349" s="55">
        <f t="shared" si="102"/>
        <v>103292</v>
      </c>
      <c r="L349" s="56">
        <v>0</v>
      </c>
      <c r="M349" s="55">
        <f t="shared" si="110"/>
        <v>0</v>
      </c>
      <c r="N349" s="55">
        <f t="shared" si="103"/>
        <v>0</v>
      </c>
      <c r="O349" s="57">
        <v>0.12</v>
      </c>
      <c r="P349" s="55">
        <f t="shared" si="104"/>
        <v>0</v>
      </c>
      <c r="Q349" s="55">
        <f t="shared" si="105"/>
        <v>0</v>
      </c>
      <c r="R349" s="31">
        <f t="shared" si="111"/>
        <v>0</v>
      </c>
      <c r="S349" s="30"/>
      <c r="T349" s="30"/>
      <c r="U349" s="30">
        <f t="shared" si="115"/>
        <v>0</v>
      </c>
      <c r="V349" s="30">
        <v>130</v>
      </c>
      <c r="W349" s="31">
        <f t="shared" si="106"/>
        <v>6</v>
      </c>
      <c r="X349" s="31">
        <f t="shared" si="112"/>
        <v>0</v>
      </c>
      <c r="Y349" s="30">
        <f t="shared" si="113"/>
        <v>0</v>
      </c>
      <c r="Z349" s="30">
        <f t="shared" si="97"/>
        <v>18962512</v>
      </c>
      <c r="AA349" s="12">
        <f t="shared" si="107"/>
        <v>0</v>
      </c>
      <c r="AB349" s="13">
        <f t="shared" si="108"/>
        <v>50</v>
      </c>
    </row>
    <row r="350" spans="1:28" x14ac:dyDescent="0.3">
      <c r="A350" s="27">
        <f t="shared" si="109"/>
        <v>45998</v>
      </c>
      <c r="B350" s="28" t="str">
        <f t="shared" si="100"/>
        <v>domingo</v>
      </c>
      <c r="C350" s="28">
        <f t="shared" si="98"/>
        <v>0</v>
      </c>
      <c r="D350" s="28"/>
      <c r="E350" s="29">
        <f t="shared" si="114"/>
        <v>0</v>
      </c>
      <c r="F350" s="60">
        <f>IF(OR(B350="Saturday", B350="Sábado", B350="Sunday", B350="Domingo", E350=0), 0,
IF(MONTH(A350)&lt;&gt;MONTH(A349), E350, E350+SUMIF(A$8:A349, "&gt;="&amp;DATE(YEAR(A350), MONTH(A350), 1), F$8:F349)))</f>
        <v>0</v>
      </c>
      <c r="G350" s="31">
        <v>124</v>
      </c>
      <c r="H350" s="55" t="s">
        <v>4</v>
      </c>
      <c r="I350" s="56">
        <f t="shared" si="99"/>
        <v>833</v>
      </c>
      <c r="J350" s="56">
        <f t="shared" si="101"/>
        <v>49980</v>
      </c>
      <c r="K350" s="55">
        <f t="shared" si="102"/>
        <v>103292</v>
      </c>
      <c r="L350" s="56">
        <v>0</v>
      </c>
      <c r="M350" s="55">
        <f t="shared" si="110"/>
        <v>0</v>
      </c>
      <c r="N350" s="55">
        <f t="shared" si="103"/>
        <v>0</v>
      </c>
      <c r="O350" s="57">
        <v>0.12</v>
      </c>
      <c r="P350" s="55">
        <f t="shared" si="104"/>
        <v>0</v>
      </c>
      <c r="Q350" s="55">
        <f t="shared" si="105"/>
        <v>0</v>
      </c>
      <c r="R350" s="31">
        <f t="shared" si="111"/>
        <v>0</v>
      </c>
      <c r="S350" s="30"/>
      <c r="T350" s="30"/>
      <c r="U350" s="30">
        <f t="shared" si="115"/>
        <v>0</v>
      </c>
      <c r="V350" s="30">
        <v>130</v>
      </c>
      <c r="W350" s="31">
        <f t="shared" si="106"/>
        <v>6</v>
      </c>
      <c r="X350" s="31">
        <f t="shared" si="112"/>
        <v>0</v>
      </c>
      <c r="Y350" s="30">
        <f t="shared" si="113"/>
        <v>0</v>
      </c>
      <c r="Z350" s="30">
        <f t="shared" si="97"/>
        <v>18962512</v>
      </c>
      <c r="AA350" s="12">
        <f t="shared" si="107"/>
        <v>0</v>
      </c>
      <c r="AB350" s="13">
        <f t="shared" si="108"/>
        <v>50</v>
      </c>
    </row>
    <row r="351" spans="1:28" x14ac:dyDescent="0.3">
      <c r="A351" s="27">
        <f t="shared" si="109"/>
        <v>45999</v>
      </c>
      <c r="B351" s="28" t="str">
        <f t="shared" si="100"/>
        <v>segunda-feira</v>
      </c>
      <c r="C351" s="28">
        <f t="shared" si="98"/>
        <v>20</v>
      </c>
      <c r="D351" s="28"/>
      <c r="E351" s="29">
        <f t="shared" si="114"/>
        <v>16660</v>
      </c>
      <c r="F351" s="60">
        <f>IF(OR(B351="Saturday", B351="Sábado", B351="Sunday", B351="Domingo", E351=0), 0,
IF(MONTH(A351)&lt;&gt;MONTH(A350), E351, E351+SUMIF(A$8:A350, "&gt;="&amp;DATE(YEAR(A351), MONTH(A351), 1), F$8:F350)))</f>
        <v>533120</v>
      </c>
      <c r="G351" s="31">
        <v>124</v>
      </c>
      <c r="H351" s="55" t="s">
        <v>4</v>
      </c>
      <c r="I351" s="56">
        <f t="shared" si="99"/>
        <v>833</v>
      </c>
      <c r="J351" s="56">
        <f t="shared" si="101"/>
        <v>49980</v>
      </c>
      <c r="K351" s="55">
        <f t="shared" si="102"/>
        <v>103292</v>
      </c>
      <c r="L351" s="56">
        <v>0</v>
      </c>
      <c r="M351" s="55">
        <f t="shared" si="110"/>
        <v>0</v>
      </c>
      <c r="N351" s="55">
        <f t="shared" si="103"/>
        <v>0</v>
      </c>
      <c r="O351" s="57">
        <v>0.12</v>
      </c>
      <c r="P351" s="55">
        <f t="shared" si="104"/>
        <v>0</v>
      </c>
      <c r="Q351" s="55">
        <f t="shared" si="105"/>
        <v>0</v>
      </c>
      <c r="R351" s="31">
        <f t="shared" si="111"/>
        <v>2065840</v>
      </c>
      <c r="S351" s="30"/>
      <c r="T351" s="30"/>
      <c r="U351" s="30">
        <f t="shared" si="115"/>
        <v>16896672</v>
      </c>
      <c r="V351" s="30">
        <v>130</v>
      </c>
      <c r="W351" s="31">
        <f t="shared" si="106"/>
        <v>6</v>
      </c>
      <c r="X351" s="31">
        <f t="shared" si="112"/>
        <v>99960</v>
      </c>
      <c r="Y351" s="30">
        <f t="shared" si="113"/>
        <v>2165800</v>
      </c>
      <c r="Z351" s="30">
        <f t="shared" si="97"/>
        <v>19062472</v>
      </c>
      <c r="AA351" s="12">
        <f t="shared" si="107"/>
        <v>20</v>
      </c>
      <c r="AB351" s="13">
        <f t="shared" si="108"/>
        <v>10</v>
      </c>
    </row>
    <row r="352" spans="1:28" x14ac:dyDescent="0.3">
      <c r="A352" s="27">
        <f t="shared" si="109"/>
        <v>46000</v>
      </c>
      <c r="B352" s="28" t="str">
        <f t="shared" si="100"/>
        <v>terça-feira</v>
      </c>
      <c r="C352" s="28">
        <f t="shared" si="98"/>
        <v>20</v>
      </c>
      <c r="D352" s="28"/>
      <c r="E352" s="29">
        <f t="shared" si="114"/>
        <v>16660</v>
      </c>
      <c r="F352" s="60">
        <f>IF(OR(B352="Saturday", B352="Sábado", B352="Sunday", B352="Domingo", E352=0), 0,
IF(MONTH(A352)&lt;&gt;MONTH(A351), E352, E352+SUMIF(A$8:A351, "&gt;="&amp;DATE(YEAR(A352), MONTH(A352), 1), F$8:F351)))</f>
        <v>1066240</v>
      </c>
      <c r="G352" s="31">
        <v>124</v>
      </c>
      <c r="H352" s="55" t="s">
        <v>4</v>
      </c>
      <c r="I352" s="56">
        <f t="shared" si="99"/>
        <v>833</v>
      </c>
      <c r="J352" s="56">
        <f t="shared" si="101"/>
        <v>49980</v>
      </c>
      <c r="K352" s="55">
        <f t="shared" si="102"/>
        <v>103292</v>
      </c>
      <c r="L352" s="56">
        <v>0</v>
      </c>
      <c r="M352" s="55">
        <f t="shared" si="110"/>
        <v>0</v>
      </c>
      <c r="N352" s="55">
        <f t="shared" si="103"/>
        <v>0</v>
      </c>
      <c r="O352" s="57">
        <v>0.12</v>
      </c>
      <c r="P352" s="55">
        <f t="shared" si="104"/>
        <v>0</v>
      </c>
      <c r="Q352" s="55">
        <f t="shared" si="105"/>
        <v>0</v>
      </c>
      <c r="R352" s="31">
        <f t="shared" si="111"/>
        <v>2065840</v>
      </c>
      <c r="S352" s="30"/>
      <c r="T352" s="30"/>
      <c r="U352" s="30">
        <f t="shared" si="115"/>
        <v>16996632</v>
      </c>
      <c r="V352" s="30">
        <v>130</v>
      </c>
      <c r="W352" s="31">
        <f t="shared" si="106"/>
        <v>6</v>
      </c>
      <c r="X352" s="31">
        <f t="shared" si="112"/>
        <v>99960</v>
      </c>
      <c r="Y352" s="30">
        <f t="shared" si="113"/>
        <v>2165800</v>
      </c>
      <c r="Z352" s="30">
        <f t="shared" si="97"/>
        <v>19162432</v>
      </c>
      <c r="AA352" s="12">
        <f t="shared" si="107"/>
        <v>20</v>
      </c>
      <c r="AB352" s="13">
        <f t="shared" si="108"/>
        <v>10</v>
      </c>
    </row>
    <row r="353" spans="1:29" s="21" customFormat="1" x14ac:dyDescent="0.3">
      <c r="A353" s="27">
        <f t="shared" si="109"/>
        <v>46001</v>
      </c>
      <c r="B353" s="28" t="str">
        <f t="shared" si="100"/>
        <v>quarta-feira</v>
      </c>
      <c r="C353" s="28">
        <f t="shared" si="98"/>
        <v>20</v>
      </c>
      <c r="D353" s="28"/>
      <c r="E353" s="29">
        <f t="shared" si="114"/>
        <v>16660</v>
      </c>
      <c r="F353" s="60">
        <f>IF(OR(B353="Saturday", B353="Sábado", B353="Sunday", B353="Domingo", E353=0), 0,
IF(MONTH(A353)&lt;&gt;MONTH(A352), E353, E353+SUMIF(A$8:A352, "&gt;="&amp;DATE(YEAR(A353), MONTH(A353), 1), F$8:F352)))</f>
        <v>2132480</v>
      </c>
      <c r="G353" s="31">
        <v>124</v>
      </c>
      <c r="H353" s="55" t="s">
        <v>4</v>
      </c>
      <c r="I353" s="56">
        <f t="shared" si="99"/>
        <v>833</v>
      </c>
      <c r="J353" s="56">
        <f t="shared" si="101"/>
        <v>49980</v>
      </c>
      <c r="K353" s="55">
        <f t="shared" si="102"/>
        <v>103292</v>
      </c>
      <c r="L353" s="56">
        <v>0</v>
      </c>
      <c r="M353" s="55">
        <f t="shared" si="110"/>
        <v>0</v>
      </c>
      <c r="N353" s="55">
        <f t="shared" si="103"/>
        <v>0</v>
      </c>
      <c r="O353" s="57">
        <v>0.12</v>
      </c>
      <c r="P353" s="55">
        <f t="shared" si="104"/>
        <v>0</v>
      </c>
      <c r="Q353" s="55">
        <f t="shared" si="105"/>
        <v>0</v>
      </c>
      <c r="R353" s="31">
        <f t="shared" si="111"/>
        <v>2065840</v>
      </c>
      <c r="S353" s="30"/>
      <c r="T353" s="30">
        <f>T323</f>
        <v>0</v>
      </c>
      <c r="U353" s="30">
        <f t="shared" si="115"/>
        <v>17096592</v>
      </c>
      <c r="V353" s="30">
        <v>130</v>
      </c>
      <c r="W353" s="31">
        <f t="shared" si="106"/>
        <v>6</v>
      </c>
      <c r="X353" s="31">
        <f t="shared" si="112"/>
        <v>99960</v>
      </c>
      <c r="Y353" s="30">
        <f t="shared" si="113"/>
        <v>2165800</v>
      </c>
      <c r="Z353" s="30">
        <f t="shared" si="97"/>
        <v>19262392</v>
      </c>
      <c r="AA353" s="12">
        <f t="shared" si="107"/>
        <v>20</v>
      </c>
      <c r="AB353" s="13">
        <f t="shared" si="108"/>
        <v>10</v>
      </c>
      <c r="AC353"/>
    </row>
    <row r="354" spans="1:29" x14ac:dyDescent="0.3">
      <c r="A354" s="27">
        <f t="shared" si="109"/>
        <v>46002</v>
      </c>
      <c r="B354" s="28" t="str">
        <f t="shared" si="100"/>
        <v>quinta-feira</v>
      </c>
      <c r="C354" s="28">
        <f t="shared" si="98"/>
        <v>20</v>
      </c>
      <c r="D354" s="28"/>
      <c r="E354" s="29">
        <f t="shared" si="114"/>
        <v>16660</v>
      </c>
      <c r="F354" s="60">
        <f>IF(OR(B354="Saturday", B354="Sábado", B354="Sunday", B354="Domingo", E354=0), 0,
IF(MONTH(A354)&lt;&gt;MONTH(A353), E354, E354+SUMIF(A$8:A353, "&gt;="&amp;DATE(YEAR(A354), MONTH(A354), 1), F$8:F353)))</f>
        <v>4264960</v>
      </c>
      <c r="G354" s="31">
        <v>124</v>
      </c>
      <c r="H354" s="55" t="s">
        <v>4</v>
      </c>
      <c r="I354" s="56">
        <f t="shared" si="99"/>
        <v>833</v>
      </c>
      <c r="J354" s="56">
        <f t="shared" si="101"/>
        <v>49980</v>
      </c>
      <c r="K354" s="55">
        <f t="shared" si="102"/>
        <v>103292</v>
      </c>
      <c r="L354" s="56">
        <v>0</v>
      </c>
      <c r="M354" s="55">
        <f t="shared" si="110"/>
        <v>0</v>
      </c>
      <c r="N354" s="55">
        <f t="shared" si="103"/>
        <v>0</v>
      </c>
      <c r="O354" s="57">
        <v>0.12</v>
      </c>
      <c r="P354" s="55">
        <f t="shared" si="104"/>
        <v>0</v>
      </c>
      <c r="Q354" s="55">
        <f t="shared" si="105"/>
        <v>0</v>
      </c>
      <c r="R354" s="31">
        <f t="shared" si="111"/>
        <v>2065840</v>
      </c>
      <c r="S354" s="30"/>
      <c r="T354" s="30"/>
      <c r="U354" s="30">
        <f t="shared" si="115"/>
        <v>17196552</v>
      </c>
      <c r="V354" s="30">
        <v>130</v>
      </c>
      <c r="W354" s="31">
        <f t="shared" si="106"/>
        <v>6</v>
      </c>
      <c r="X354" s="31">
        <f t="shared" si="112"/>
        <v>99960</v>
      </c>
      <c r="Y354" s="30">
        <f t="shared" si="113"/>
        <v>2165800</v>
      </c>
      <c r="Z354" s="30">
        <f t="shared" si="97"/>
        <v>19362352</v>
      </c>
      <c r="AA354" s="12">
        <f t="shared" si="107"/>
        <v>20</v>
      </c>
      <c r="AB354" s="13">
        <f t="shared" si="108"/>
        <v>10</v>
      </c>
    </row>
    <row r="355" spans="1:29" x14ac:dyDescent="0.3">
      <c r="A355" s="27">
        <f t="shared" si="109"/>
        <v>46003</v>
      </c>
      <c r="B355" s="28" t="str">
        <f t="shared" si="100"/>
        <v>sexta-feira</v>
      </c>
      <c r="C355" s="28">
        <f t="shared" si="98"/>
        <v>20</v>
      </c>
      <c r="D355" s="28"/>
      <c r="E355" s="29">
        <f t="shared" si="114"/>
        <v>16660</v>
      </c>
      <c r="F355" s="60">
        <f>IF(OR(B355="Saturday", B355="Sábado", B355="Sunday", B355="Domingo", E355=0), 0,
IF(MONTH(A355)&lt;&gt;MONTH(A354), E355, E355+SUMIF(A$8:A354, "&gt;="&amp;DATE(YEAR(A355), MONTH(A355), 1), F$8:F354)))</f>
        <v>8529920</v>
      </c>
      <c r="G355" s="31">
        <v>124</v>
      </c>
      <c r="H355" s="55" t="s">
        <v>4</v>
      </c>
      <c r="I355" s="56">
        <f t="shared" si="99"/>
        <v>833</v>
      </c>
      <c r="J355" s="56">
        <f t="shared" si="101"/>
        <v>49980</v>
      </c>
      <c r="K355" s="55">
        <f t="shared" si="102"/>
        <v>103292</v>
      </c>
      <c r="L355" s="56">
        <v>0</v>
      </c>
      <c r="M355" s="55">
        <f t="shared" si="110"/>
        <v>0</v>
      </c>
      <c r="N355" s="55">
        <f t="shared" si="103"/>
        <v>0</v>
      </c>
      <c r="O355" s="57">
        <v>0.12</v>
      </c>
      <c r="P355" s="55">
        <f t="shared" si="104"/>
        <v>0</v>
      </c>
      <c r="Q355" s="55">
        <f t="shared" si="105"/>
        <v>0</v>
      </c>
      <c r="R355" s="31">
        <f t="shared" si="111"/>
        <v>2065840</v>
      </c>
      <c r="S355" s="30"/>
      <c r="T355" s="30"/>
      <c r="U355" s="30">
        <f t="shared" si="115"/>
        <v>17296512</v>
      </c>
      <c r="V355" s="30">
        <v>130</v>
      </c>
      <c r="W355" s="31">
        <f t="shared" si="106"/>
        <v>6</v>
      </c>
      <c r="X355" s="31">
        <f t="shared" si="112"/>
        <v>99960</v>
      </c>
      <c r="Y355" s="30">
        <f t="shared" si="113"/>
        <v>2165800</v>
      </c>
      <c r="Z355" s="30">
        <f t="shared" si="97"/>
        <v>19462312</v>
      </c>
      <c r="AA355" s="12">
        <f t="shared" si="107"/>
        <v>20</v>
      </c>
      <c r="AB355" s="13">
        <f t="shared" si="108"/>
        <v>10</v>
      </c>
    </row>
    <row r="356" spans="1:29" x14ac:dyDescent="0.3">
      <c r="A356" s="27">
        <f t="shared" si="109"/>
        <v>46004</v>
      </c>
      <c r="B356" s="28" t="str">
        <f t="shared" si="100"/>
        <v>sábado</v>
      </c>
      <c r="C356" s="28">
        <f t="shared" si="98"/>
        <v>0</v>
      </c>
      <c r="D356" s="28"/>
      <c r="E356" s="29">
        <f t="shared" si="114"/>
        <v>0</v>
      </c>
      <c r="F356" s="60">
        <f>IF(OR(B356="Saturday", B356="Sábado", B356="Sunday", B356="Domingo", E356=0), 0,
IF(MONTH(A356)&lt;&gt;MONTH(A355), E356, E356+SUMIF(A$8:A355, "&gt;="&amp;DATE(YEAR(A356), MONTH(A356), 1), F$8:F355)))</f>
        <v>0</v>
      </c>
      <c r="G356" s="31">
        <v>124</v>
      </c>
      <c r="H356" s="55" t="s">
        <v>4</v>
      </c>
      <c r="I356" s="56">
        <f t="shared" si="99"/>
        <v>833</v>
      </c>
      <c r="J356" s="56">
        <f t="shared" si="101"/>
        <v>49980</v>
      </c>
      <c r="K356" s="55">
        <f t="shared" si="102"/>
        <v>103292</v>
      </c>
      <c r="L356" s="56">
        <v>0</v>
      </c>
      <c r="M356" s="55">
        <f t="shared" si="110"/>
        <v>0</v>
      </c>
      <c r="N356" s="55">
        <f t="shared" si="103"/>
        <v>0</v>
      </c>
      <c r="O356" s="57">
        <v>0.12</v>
      </c>
      <c r="P356" s="55">
        <f t="shared" si="104"/>
        <v>0</v>
      </c>
      <c r="Q356" s="55">
        <f t="shared" si="105"/>
        <v>0</v>
      </c>
      <c r="R356" s="31">
        <f t="shared" si="111"/>
        <v>0</v>
      </c>
      <c r="S356" s="30"/>
      <c r="T356" s="30"/>
      <c r="U356" s="30">
        <f t="shared" si="115"/>
        <v>0</v>
      </c>
      <c r="V356" s="30">
        <v>130</v>
      </c>
      <c r="W356" s="31">
        <f t="shared" si="106"/>
        <v>6</v>
      </c>
      <c r="X356" s="31">
        <f t="shared" si="112"/>
        <v>0</v>
      </c>
      <c r="Y356" s="30">
        <f t="shared" si="113"/>
        <v>0</v>
      </c>
      <c r="Z356" s="30">
        <f t="shared" si="97"/>
        <v>19462312</v>
      </c>
      <c r="AA356" s="12">
        <f t="shared" si="107"/>
        <v>0</v>
      </c>
      <c r="AB356" s="13">
        <f t="shared" si="108"/>
        <v>50</v>
      </c>
    </row>
    <row r="357" spans="1:29" x14ac:dyDescent="0.3">
      <c r="A357" s="27">
        <f t="shared" si="109"/>
        <v>46005</v>
      </c>
      <c r="B357" s="28" t="str">
        <f t="shared" si="100"/>
        <v>domingo</v>
      </c>
      <c r="C357" s="28">
        <f t="shared" si="98"/>
        <v>0</v>
      </c>
      <c r="D357" s="28"/>
      <c r="E357" s="29">
        <f t="shared" si="114"/>
        <v>0</v>
      </c>
      <c r="F357" s="60">
        <f>IF(OR(B357="Saturday", B357="Sábado", B357="Sunday", B357="Domingo", E357=0), 0,
IF(MONTH(A357)&lt;&gt;MONTH(A356), E357, E357+SUMIF(A$8:A356, "&gt;="&amp;DATE(YEAR(A357), MONTH(A357), 1), F$8:F356)))</f>
        <v>0</v>
      </c>
      <c r="G357" s="31">
        <v>124</v>
      </c>
      <c r="H357" s="55" t="s">
        <v>4</v>
      </c>
      <c r="I357" s="56">
        <f t="shared" si="99"/>
        <v>833</v>
      </c>
      <c r="J357" s="56">
        <f t="shared" si="101"/>
        <v>49980</v>
      </c>
      <c r="K357" s="55">
        <f t="shared" si="102"/>
        <v>103292</v>
      </c>
      <c r="L357" s="56">
        <v>0</v>
      </c>
      <c r="M357" s="55">
        <f t="shared" si="110"/>
        <v>0</v>
      </c>
      <c r="N357" s="55">
        <f t="shared" si="103"/>
        <v>0</v>
      </c>
      <c r="O357" s="57">
        <v>0.12</v>
      </c>
      <c r="P357" s="55">
        <f t="shared" si="104"/>
        <v>0</v>
      </c>
      <c r="Q357" s="55">
        <f t="shared" si="105"/>
        <v>0</v>
      </c>
      <c r="R357" s="31">
        <f t="shared" si="111"/>
        <v>0</v>
      </c>
      <c r="S357" s="30"/>
      <c r="T357" s="30"/>
      <c r="U357" s="30">
        <f t="shared" si="115"/>
        <v>0</v>
      </c>
      <c r="V357" s="30">
        <v>130</v>
      </c>
      <c r="W357" s="31">
        <f t="shared" si="106"/>
        <v>6</v>
      </c>
      <c r="X357" s="31">
        <f t="shared" si="112"/>
        <v>0</v>
      </c>
      <c r="Y357" s="30">
        <f t="shared" si="113"/>
        <v>0</v>
      </c>
      <c r="Z357" s="30">
        <f t="shared" si="97"/>
        <v>19462312</v>
      </c>
      <c r="AA357" s="12">
        <f t="shared" si="107"/>
        <v>0</v>
      </c>
      <c r="AB357" s="13">
        <f t="shared" si="108"/>
        <v>50</v>
      </c>
    </row>
    <row r="358" spans="1:29" x14ac:dyDescent="0.3">
      <c r="A358" s="27">
        <f t="shared" si="109"/>
        <v>46006</v>
      </c>
      <c r="B358" s="28" t="str">
        <f t="shared" si="100"/>
        <v>segunda-feira</v>
      </c>
      <c r="C358" s="28">
        <f t="shared" si="98"/>
        <v>20</v>
      </c>
      <c r="D358" s="28"/>
      <c r="E358" s="29">
        <f t="shared" si="114"/>
        <v>16660</v>
      </c>
      <c r="F358" s="60">
        <f>IF(OR(B358="Saturday", B358="Sábado", B358="Sunday", B358="Domingo", E358=0), 0,
IF(MONTH(A358)&lt;&gt;MONTH(A357), E358, E358+SUMIF(A$8:A357, "&gt;="&amp;DATE(YEAR(A358), MONTH(A358), 1), F$8:F357)))</f>
        <v>17059840</v>
      </c>
      <c r="G358" s="31">
        <v>124</v>
      </c>
      <c r="H358" s="55" t="s">
        <v>4</v>
      </c>
      <c r="I358" s="56">
        <f t="shared" si="99"/>
        <v>833</v>
      </c>
      <c r="J358" s="56">
        <f t="shared" si="101"/>
        <v>49980</v>
      </c>
      <c r="K358" s="55">
        <f t="shared" si="102"/>
        <v>103292</v>
      </c>
      <c r="L358" s="56">
        <v>0</v>
      </c>
      <c r="M358" s="55">
        <f t="shared" si="110"/>
        <v>0</v>
      </c>
      <c r="N358" s="55">
        <f t="shared" si="103"/>
        <v>0</v>
      </c>
      <c r="O358" s="57">
        <v>0.12</v>
      </c>
      <c r="P358" s="55">
        <f t="shared" si="104"/>
        <v>0</v>
      </c>
      <c r="Q358" s="55">
        <f t="shared" si="105"/>
        <v>0</v>
      </c>
      <c r="R358" s="31">
        <f t="shared" si="111"/>
        <v>2065840</v>
      </c>
      <c r="S358" s="30"/>
      <c r="T358" s="30"/>
      <c r="U358" s="30">
        <f t="shared" si="115"/>
        <v>17396472</v>
      </c>
      <c r="V358" s="30">
        <v>130</v>
      </c>
      <c r="W358" s="31">
        <f t="shared" si="106"/>
        <v>6</v>
      </c>
      <c r="X358" s="31">
        <f t="shared" si="112"/>
        <v>99960</v>
      </c>
      <c r="Y358" s="30">
        <f t="shared" si="113"/>
        <v>2165800</v>
      </c>
      <c r="Z358" s="30">
        <f t="shared" si="97"/>
        <v>19562272</v>
      </c>
      <c r="AA358" s="12">
        <f t="shared" si="107"/>
        <v>20</v>
      </c>
      <c r="AB358" s="13">
        <f t="shared" si="108"/>
        <v>10</v>
      </c>
    </row>
    <row r="359" spans="1:29" x14ac:dyDescent="0.3">
      <c r="A359" s="27">
        <f t="shared" si="109"/>
        <v>46007</v>
      </c>
      <c r="B359" s="28" t="str">
        <f t="shared" si="100"/>
        <v>terça-feira</v>
      </c>
      <c r="C359" s="28">
        <f t="shared" si="98"/>
        <v>20</v>
      </c>
      <c r="D359" s="28"/>
      <c r="E359" s="29">
        <f t="shared" si="114"/>
        <v>16660</v>
      </c>
      <c r="F359" s="60">
        <f>IF(OR(B359="Saturday", B359="Sábado", B359="Sunday", B359="Domingo", E359=0), 0,
IF(MONTH(A359)&lt;&gt;MONTH(A358), E359, E359+SUMIF(A$8:A358, "&gt;="&amp;DATE(YEAR(A359), MONTH(A359), 1), F$8:F358)))</f>
        <v>34119680</v>
      </c>
      <c r="G359" s="31">
        <v>124</v>
      </c>
      <c r="H359" s="55" t="s">
        <v>4</v>
      </c>
      <c r="I359" s="56">
        <f t="shared" si="99"/>
        <v>833</v>
      </c>
      <c r="J359" s="56">
        <f t="shared" si="101"/>
        <v>49980</v>
      </c>
      <c r="K359" s="55">
        <f t="shared" si="102"/>
        <v>103292</v>
      </c>
      <c r="L359" s="56">
        <v>0</v>
      </c>
      <c r="M359" s="55">
        <f t="shared" si="110"/>
        <v>0</v>
      </c>
      <c r="N359" s="55">
        <f t="shared" si="103"/>
        <v>0</v>
      </c>
      <c r="O359" s="57">
        <v>0.12</v>
      </c>
      <c r="P359" s="55">
        <f t="shared" si="104"/>
        <v>0</v>
      </c>
      <c r="Q359" s="55">
        <f t="shared" si="105"/>
        <v>0</v>
      </c>
      <c r="R359" s="31">
        <f t="shared" si="111"/>
        <v>2065840</v>
      </c>
      <c r="S359" s="30"/>
      <c r="T359" s="30"/>
      <c r="U359" s="30">
        <f t="shared" si="115"/>
        <v>17496432</v>
      </c>
      <c r="V359" s="30">
        <v>130</v>
      </c>
      <c r="W359" s="31">
        <f t="shared" si="106"/>
        <v>6</v>
      </c>
      <c r="X359" s="31">
        <f t="shared" si="112"/>
        <v>99960</v>
      </c>
      <c r="Y359" s="30">
        <f t="shared" si="113"/>
        <v>2165800</v>
      </c>
      <c r="Z359" s="30">
        <f t="shared" si="97"/>
        <v>19662232</v>
      </c>
      <c r="AA359" s="12">
        <f t="shared" si="107"/>
        <v>20</v>
      </c>
      <c r="AB359" s="13">
        <f t="shared" si="108"/>
        <v>10</v>
      </c>
    </row>
    <row r="360" spans="1:29" x14ac:dyDescent="0.3">
      <c r="A360" s="27">
        <f t="shared" si="109"/>
        <v>46008</v>
      </c>
      <c r="B360" s="28" t="str">
        <f t="shared" si="100"/>
        <v>quarta-feira</v>
      </c>
      <c r="C360" s="28">
        <f t="shared" si="98"/>
        <v>20</v>
      </c>
      <c r="D360" s="28"/>
      <c r="E360" s="29">
        <f t="shared" si="114"/>
        <v>16660</v>
      </c>
      <c r="F360" s="60">
        <f>IF(OR(B360="Saturday", B360="Sábado", B360="Sunday", B360="Domingo", E360=0), 0,
IF(MONTH(A360)&lt;&gt;MONTH(A359), E360, E360+SUMIF(A$8:A359, "&gt;="&amp;DATE(YEAR(A360), MONTH(A360), 1), F$8:F359)))</f>
        <v>68239360</v>
      </c>
      <c r="G360" s="31">
        <v>124</v>
      </c>
      <c r="H360" s="55" t="s">
        <v>4</v>
      </c>
      <c r="I360" s="56">
        <f t="shared" si="99"/>
        <v>833</v>
      </c>
      <c r="J360" s="56">
        <f t="shared" si="101"/>
        <v>49980</v>
      </c>
      <c r="K360" s="55">
        <f t="shared" si="102"/>
        <v>103292</v>
      </c>
      <c r="L360" s="56">
        <v>0</v>
      </c>
      <c r="M360" s="55">
        <f t="shared" si="110"/>
        <v>0</v>
      </c>
      <c r="N360" s="55">
        <f t="shared" si="103"/>
        <v>0</v>
      </c>
      <c r="O360" s="57">
        <v>0.12</v>
      </c>
      <c r="P360" s="55">
        <f t="shared" si="104"/>
        <v>0</v>
      </c>
      <c r="Q360" s="55">
        <f t="shared" si="105"/>
        <v>0</v>
      </c>
      <c r="R360" s="31">
        <f t="shared" si="111"/>
        <v>2065840</v>
      </c>
      <c r="S360" s="30"/>
      <c r="T360" s="30"/>
      <c r="U360" s="30">
        <f t="shared" si="115"/>
        <v>17596392</v>
      </c>
      <c r="V360" s="30">
        <v>130</v>
      </c>
      <c r="W360" s="31">
        <f t="shared" si="106"/>
        <v>6</v>
      </c>
      <c r="X360" s="31">
        <f t="shared" si="112"/>
        <v>99960</v>
      </c>
      <c r="Y360" s="30">
        <f t="shared" si="113"/>
        <v>2165800</v>
      </c>
      <c r="Z360" s="30">
        <f t="shared" si="97"/>
        <v>19762192</v>
      </c>
      <c r="AA360" s="12">
        <f t="shared" si="107"/>
        <v>20</v>
      </c>
      <c r="AB360" s="13">
        <f t="shared" si="108"/>
        <v>10</v>
      </c>
    </row>
    <row r="361" spans="1:29" x14ac:dyDescent="0.3">
      <c r="A361" s="27">
        <f t="shared" si="109"/>
        <v>46009</v>
      </c>
      <c r="B361" s="28" t="str">
        <f t="shared" si="100"/>
        <v>quinta-feira</v>
      </c>
      <c r="C361" s="28">
        <f t="shared" si="98"/>
        <v>20</v>
      </c>
      <c r="D361" s="28"/>
      <c r="E361" s="29">
        <f t="shared" si="114"/>
        <v>16660</v>
      </c>
      <c r="F361" s="60">
        <f>IF(OR(B361="Saturday", B361="Sábado", B361="Sunday", B361="Domingo", E361=0), 0,
IF(MONTH(A361)&lt;&gt;MONTH(A360), E361, E361+SUMIF(A$8:A360, "&gt;="&amp;DATE(YEAR(A361), MONTH(A361), 1), F$8:F360)))</f>
        <v>136478720</v>
      </c>
      <c r="G361" s="31">
        <v>124</v>
      </c>
      <c r="H361" s="55" t="s">
        <v>4</v>
      </c>
      <c r="I361" s="56">
        <f t="shared" si="99"/>
        <v>833</v>
      </c>
      <c r="J361" s="56">
        <f t="shared" si="101"/>
        <v>49980</v>
      </c>
      <c r="K361" s="55">
        <f t="shared" si="102"/>
        <v>103292</v>
      </c>
      <c r="L361" s="56">
        <v>0</v>
      </c>
      <c r="M361" s="55">
        <f t="shared" si="110"/>
        <v>0</v>
      </c>
      <c r="N361" s="55">
        <f t="shared" si="103"/>
        <v>0</v>
      </c>
      <c r="O361" s="57">
        <v>0.12</v>
      </c>
      <c r="P361" s="55">
        <f t="shared" si="104"/>
        <v>0</v>
      </c>
      <c r="Q361" s="55">
        <f t="shared" si="105"/>
        <v>0</v>
      </c>
      <c r="R361" s="31">
        <f t="shared" si="111"/>
        <v>2065840</v>
      </c>
      <c r="S361" s="30"/>
      <c r="T361" s="30"/>
      <c r="U361" s="30">
        <f t="shared" si="115"/>
        <v>17696352</v>
      </c>
      <c r="V361" s="30">
        <v>130</v>
      </c>
      <c r="W361" s="31">
        <f t="shared" si="106"/>
        <v>6</v>
      </c>
      <c r="X361" s="31">
        <f t="shared" si="112"/>
        <v>99960</v>
      </c>
      <c r="Y361" s="30">
        <f t="shared" si="113"/>
        <v>2165800</v>
      </c>
      <c r="Z361" s="30">
        <f t="shared" si="97"/>
        <v>19862152</v>
      </c>
      <c r="AA361" s="12">
        <f t="shared" si="107"/>
        <v>20</v>
      </c>
      <c r="AB361" s="13">
        <f t="shared" si="108"/>
        <v>10</v>
      </c>
    </row>
    <row r="362" spans="1:29" x14ac:dyDescent="0.3">
      <c r="A362" s="27">
        <f t="shared" si="109"/>
        <v>46010</v>
      </c>
      <c r="B362" s="28" t="str">
        <f t="shared" si="100"/>
        <v>sexta-feira</v>
      </c>
      <c r="C362" s="28">
        <f t="shared" si="98"/>
        <v>20</v>
      </c>
      <c r="D362" s="28"/>
      <c r="E362" s="29">
        <f t="shared" si="114"/>
        <v>16660</v>
      </c>
      <c r="F362" s="60">
        <f>IF(OR(B362="Saturday", B362="Sábado", B362="Sunday", B362="Domingo", E362=0), 0,
IF(MONTH(A362)&lt;&gt;MONTH(A361), E362, E362+SUMIF(A$8:A361, "&gt;="&amp;DATE(YEAR(A362), MONTH(A362), 1), F$8:F361)))</f>
        <v>272957440</v>
      </c>
      <c r="G362" s="31">
        <v>124</v>
      </c>
      <c r="H362" s="55" t="s">
        <v>4</v>
      </c>
      <c r="I362" s="56">
        <f t="shared" si="99"/>
        <v>833</v>
      </c>
      <c r="J362" s="56">
        <f t="shared" si="101"/>
        <v>49980</v>
      </c>
      <c r="K362" s="55">
        <f t="shared" si="102"/>
        <v>103292</v>
      </c>
      <c r="L362" s="56">
        <v>0</v>
      </c>
      <c r="M362" s="55">
        <f t="shared" si="110"/>
        <v>0</v>
      </c>
      <c r="N362" s="55">
        <f t="shared" si="103"/>
        <v>0</v>
      </c>
      <c r="O362" s="57">
        <v>0.12</v>
      </c>
      <c r="P362" s="55">
        <f t="shared" si="104"/>
        <v>0</v>
      </c>
      <c r="Q362" s="55">
        <f t="shared" si="105"/>
        <v>0</v>
      </c>
      <c r="R362" s="31">
        <f t="shared" si="111"/>
        <v>2065840</v>
      </c>
      <c r="S362" s="30"/>
      <c r="T362" s="30"/>
      <c r="U362" s="30">
        <f t="shared" si="115"/>
        <v>17796312</v>
      </c>
      <c r="V362" s="30">
        <v>130</v>
      </c>
      <c r="W362" s="31">
        <f t="shared" si="106"/>
        <v>6</v>
      </c>
      <c r="X362" s="31">
        <f t="shared" si="112"/>
        <v>99960</v>
      </c>
      <c r="Y362" s="30">
        <f t="shared" si="113"/>
        <v>2165800</v>
      </c>
      <c r="Z362" s="30">
        <f t="shared" si="97"/>
        <v>19962112</v>
      </c>
      <c r="AA362" s="12">
        <f t="shared" si="107"/>
        <v>20</v>
      </c>
      <c r="AB362" s="13">
        <f t="shared" si="108"/>
        <v>10</v>
      </c>
    </row>
    <row r="363" spans="1:29" x14ac:dyDescent="0.3">
      <c r="A363" s="27">
        <f t="shared" si="109"/>
        <v>46011</v>
      </c>
      <c r="B363" s="28" t="str">
        <f t="shared" si="100"/>
        <v>sábado</v>
      </c>
      <c r="C363" s="28">
        <f t="shared" si="98"/>
        <v>0</v>
      </c>
      <c r="D363" s="28"/>
      <c r="E363" s="29">
        <f t="shared" si="114"/>
        <v>0</v>
      </c>
      <c r="F363" s="60">
        <f>IF(OR(B363="Saturday", B363="Sábado", B363="Sunday", B363="Domingo", E363=0), 0,
IF(MONTH(A363)&lt;&gt;MONTH(A362), E363, E363+SUMIF(A$8:A362, "&gt;="&amp;DATE(YEAR(A363), MONTH(A363), 1), F$8:F362)))</f>
        <v>0</v>
      </c>
      <c r="G363" s="31">
        <v>124</v>
      </c>
      <c r="H363" s="55" t="s">
        <v>4</v>
      </c>
      <c r="I363" s="56">
        <f t="shared" si="99"/>
        <v>833</v>
      </c>
      <c r="J363" s="56">
        <f t="shared" si="101"/>
        <v>49980</v>
      </c>
      <c r="K363" s="55">
        <f t="shared" si="102"/>
        <v>103292</v>
      </c>
      <c r="L363" s="56">
        <v>0</v>
      </c>
      <c r="M363" s="55">
        <f t="shared" si="110"/>
        <v>0</v>
      </c>
      <c r="N363" s="55">
        <f t="shared" si="103"/>
        <v>0</v>
      </c>
      <c r="O363" s="57">
        <v>0.12</v>
      </c>
      <c r="P363" s="55">
        <f t="shared" si="104"/>
        <v>0</v>
      </c>
      <c r="Q363" s="55">
        <f t="shared" si="105"/>
        <v>0</v>
      </c>
      <c r="R363" s="31">
        <f t="shared" si="111"/>
        <v>0</v>
      </c>
      <c r="S363" s="30"/>
      <c r="T363" s="30"/>
      <c r="U363" s="30">
        <f t="shared" si="115"/>
        <v>0</v>
      </c>
      <c r="V363" s="30">
        <v>130</v>
      </c>
      <c r="W363" s="31">
        <f t="shared" si="106"/>
        <v>6</v>
      </c>
      <c r="X363" s="31">
        <f t="shared" si="112"/>
        <v>0</v>
      </c>
      <c r="Y363" s="30">
        <f t="shared" si="113"/>
        <v>0</v>
      </c>
      <c r="Z363" s="30">
        <f t="shared" si="97"/>
        <v>19962112</v>
      </c>
      <c r="AA363" s="12">
        <f t="shared" si="107"/>
        <v>0</v>
      </c>
      <c r="AB363" s="13">
        <f t="shared" si="108"/>
        <v>50</v>
      </c>
    </row>
    <row r="364" spans="1:29" x14ac:dyDescent="0.3">
      <c r="A364" s="27">
        <f t="shared" si="109"/>
        <v>46012</v>
      </c>
      <c r="B364" s="28" t="str">
        <f t="shared" si="100"/>
        <v>domingo</v>
      </c>
      <c r="C364" s="28">
        <f t="shared" si="98"/>
        <v>0</v>
      </c>
      <c r="D364" s="28"/>
      <c r="E364" s="29">
        <f t="shared" si="114"/>
        <v>0</v>
      </c>
      <c r="F364" s="60">
        <f>IF(OR(B364="Saturday", B364="Sábado", B364="Sunday", B364="Domingo", E364=0), 0,
IF(MONTH(A364)&lt;&gt;MONTH(A363), E364, E364+SUMIF(A$8:A363, "&gt;="&amp;DATE(YEAR(A364), MONTH(A364), 1), F$8:F363)))</f>
        <v>0</v>
      </c>
      <c r="G364" s="31">
        <v>124</v>
      </c>
      <c r="H364" s="55" t="s">
        <v>4</v>
      </c>
      <c r="I364" s="56">
        <f t="shared" si="99"/>
        <v>833</v>
      </c>
      <c r="J364" s="56">
        <f t="shared" si="101"/>
        <v>49980</v>
      </c>
      <c r="K364" s="55">
        <f t="shared" si="102"/>
        <v>103292</v>
      </c>
      <c r="L364" s="56">
        <v>0</v>
      </c>
      <c r="M364" s="55">
        <f t="shared" si="110"/>
        <v>0</v>
      </c>
      <c r="N364" s="55">
        <f t="shared" si="103"/>
        <v>0</v>
      </c>
      <c r="O364" s="57">
        <v>0.12</v>
      </c>
      <c r="P364" s="55">
        <f t="shared" si="104"/>
        <v>0</v>
      </c>
      <c r="Q364" s="55">
        <f t="shared" si="105"/>
        <v>0</v>
      </c>
      <c r="R364" s="31">
        <f t="shared" si="111"/>
        <v>0</v>
      </c>
      <c r="S364" s="30"/>
      <c r="T364" s="30"/>
      <c r="U364" s="30">
        <f t="shared" si="115"/>
        <v>0</v>
      </c>
      <c r="V364" s="30">
        <v>130</v>
      </c>
      <c r="W364" s="31">
        <f t="shared" si="106"/>
        <v>6</v>
      </c>
      <c r="X364" s="31">
        <f t="shared" si="112"/>
        <v>0</v>
      </c>
      <c r="Y364" s="30">
        <f t="shared" si="113"/>
        <v>0</v>
      </c>
      <c r="Z364" s="30">
        <f t="shared" si="97"/>
        <v>19962112</v>
      </c>
      <c r="AA364" s="12">
        <f t="shared" si="107"/>
        <v>0</v>
      </c>
      <c r="AB364" s="13">
        <f t="shared" si="108"/>
        <v>50</v>
      </c>
    </row>
    <row r="365" spans="1:29" x14ac:dyDescent="0.3">
      <c r="A365" s="27">
        <f t="shared" si="109"/>
        <v>46013</v>
      </c>
      <c r="B365" s="28" t="str">
        <f t="shared" si="100"/>
        <v>segunda-feira</v>
      </c>
      <c r="C365" s="28">
        <f>IF(OR(D365&lt;&gt;"",OR(B365="Saturday",B365="Sábado",B365="Sunday",B365="Domingo")),0,IF(OR(B365="segunda-feira",B365="Monday"),AA362,AA364))</f>
        <v>20</v>
      </c>
      <c r="D365" s="28"/>
      <c r="E365" s="29">
        <f t="shared" si="114"/>
        <v>16660</v>
      </c>
      <c r="F365" s="60">
        <f>IF(OR(B365="Saturday", B365="Sábado", B365="Sunday", B365="Domingo", E365=0), 0,
IF(MONTH(A365)&lt;&gt;MONTH(A364), E365, E365+SUMIF(A$8:A364, "&gt;="&amp;DATE(YEAR(A365), MONTH(A365), 1), F$8:F364)))</f>
        <v>545914880</v>
      </c>
      <c r="G365" s="31">
        <v>124</v>
      </c>
      <c r="H365" s="55" t="s">
        <v>4</v>
      </c>
      <c r="I365" s="56">
        <f t="shared" si="99"/>
        <v>833</v>
      </c>
      <c r="J365" s="56">
        <f t="shared" si="101"/>
        <v>49980</v>
      </c>
      <c r="K365" s="55">
        <f t="shared" si="102"/>
        <v>103292</v>
      </c>
      <c r="L365" s="56">
        <v>0</v>
      </c>
      <c r="M365" s="55">
        <f t="shared" si="110"/>
        <v>0</v>
      </c>
      <c r="N365" s="55">
        <f t="shared" si="103"/>
        <v>0</v>
      </c>
      <c r="O365" s="57">
        <v>0.12</v>
      </c>
      <c r="P365" s="55">
        <f t="shared" si="104"/>
        <v>0</v>
      </c>
      <c r="Q365" s="55">
        <f t="shared" si="105"/>
        <v>0</v>
      </c>
      <c r="R365" s="31">
        <f t="shared" si="111"/>
        <v>2065840</v>
      </c>
      <c r="S365" s="30"/>
      <c r="T365" s="30"/>
      <c r="U365" s="30">
        <f t="shared" si="115"/>
        <v>17896272</v>
      </c>
      <c r="V365" s="30">
        <v>130</v>
      </c>
      <c r="W365" s="31">
        <f t="shared" si="106"/>
        <v>6</v>
      </c>
      <c r="X365" s="31">
        <f t="shared" si="112"/>
        <v>99960</v>
      </c>
      <c r="Y365" s="30">
        <f t="shared" si="113"/>
        <v>2165800</v>
      </c>
      <c r="Z365" s="30">
        <f t="shared" si="97"/>
        <v>20062072</v>
      </c>
      <c r="AA365" s="12">
        <f t="shared" si="107"/>
        <v>20</v>
      </c>
      <c r="AB365" s="13">
        <f t="shared" si="108"/>
        <v>10</v>
      </c>
    </row>
    <row r="366" spans="1:29" x14ac:dyDescent="0.3">
      <c r="A366" s="27">
        <f t="shared" si="109"/>
        <v>46014</v>
      </c>
      <c r="B366" s="28" t="str">
        <f t="shared" si="100"/>
        <v>terça-feira</v>
      </c>
      <c r="C366" s="28">
        <f t="shared" ref="C366:C374" si="116">IF(OR(D366&lt;&gt;"",OR(B366="Saturday",B366="Sábado",B366="Sunday",B366="Domingo")),0,IF(OR(B366="segunda-feira",B366="Monday"),AA363,AA365))</f>
        <v>20</v>
      </c>
      <c r="D366" s="28"/>
      <c r="E366" s="29">
        <f t="shared" si="114"/>
        <v>16660</v>
      </c>
      <c r="F366" s="60">
        <f>IF(OR(B366="Saturday", B366="Sábado", B366="Sunday", B366="Domingo", E366=0), 0,
IF(MONTH(A366)&lt;&gt;MONTH(A365), E366, E366+SUMIF(A$8:A365, "&gt;="&amp;DATE(YEAR(A366), MONTH(A366), 1), F$8:F365)))</f>
        <v>1091829760</v>
      </c>
      <c r="G366" s="31">
        <v>124</v>
      </c>
      <c r="H366" s="55" t="s">
        <v>4</v>
      </c>
      <c r="I366" s="56">
        <f t="shared" si="99"/>
        <v>833</v>
      </c>
      <c r="J366" s="56">
        <f t="shared" si="101"/>
        <v>49980</v>
      </c>
      <c r="K366" s="55">
        <f t="shared" si="102"/>
        <v>103292</v>
      </c>
      <c r="L366" s="56">
        <v>0</v>
      </c>
      <c r="M366" s="55">
        <f t="shared" si="110"/>
        <v>0</v>
      </c>
      <c r="N366" s="55">
        <f t="shared" si="103"/>
        <v>0</v>
      </c>
      <c r="O366" s="57">
        <v>0.12</v>
      </c>
      <c r="P366" s="55">
        <f t="shared" si="104"/>
        <v>0</v>
      </c>
      <c r="Q366" s="55">
        <f t="shared" si="105"/>
        <v>0</v>
      </c>
      <c r="R366" s="31">
        <f t="shared" si="111"/>
        <v>2065840</v>
      </c>
      <c r="S366" s="30"/>
      <c r="T366" s="30"/>
      <c r="U366" s="30">
        <f t="shared" si="115"/>
        <v>17996232</v>
      </c>
      <c r="V366" s="30">
        <v>130</v>
      </c>
      <c r="W366" s="31">
        <f t="shared" si="106"/>
        <v>6</v>
      </c>
      <c r="X366" s="31">
        <f t="shared" si="112"/>
        <v>99960</v>
      </c>
      <c r="Y366" s="30">
        <f t="shared" si="113"/>
        <v>2165800</v>
      </c>
      <c r="Z366" s="30">
        <f t="shared" si="97"/>
        <v>20162032</v>
      </c>
      <c r="AA366" s="12">
        <f t="shared" si="107"/>
        <v>20</v>
      </c>
      <c r="AB366" s="13">
        <f t="shared" si="108"/>
        <v>10</v>
      </c>
    </row>
    <row r="367" spans="1:29" x14ac:dyDescent="0.3">
      <c r="A367" s="27">
        <f t="shared" si="109"/>
        <v>46015</v>
      </c>
      <c r="B367" s="28" t="str">
        <f t="shared" si="100"/>
        <v>quarta-feira</v>
      </c>
      <c r="C367" s="28">
        <f t="shared" si="116"/>
        <v>20</v>
      </c>
      <c r="D367" s="28"/>
      <c r="E367" s="29">
        <f t="shared" si="114"/>
        <v>16660</v>
      </c>
      <c r="F367" s="60">
        <f>IF(OR(B367="Saturday", B367="Sábado", B367="Sunday", B367="Domingo", E367=0), 0,
IF(MONTH(A367)&lt;&gt;MONTH(A366), E367, E367+SUMIF(A$8:A366, "&gt;="&amp;DATE(YEAR(A367), MONTH(A367), 1), F$8:F366)))</f>
        <v>2183659520</v>
      </c>
      <c r="G367" s="31">
        <v>124</v>
      </c>
      <c r="H367" s="55" t="s">
        <v>4</v>
      </c>
      <c r="I367" s="56">
        <f t="shared" si="99"/>
        <v>833</v>
      </c>
      <c r="J367" s="56">
        <f t="shared" si="101"/>
        <v>49980</v>
      </c>
      <c r="K367" s="55">
        <f t="shared" si="102"/>
        <v>103292</v>
      </c>
      <c r="L367" s="56">
        <v>0</v>
      </c>
      <c r="M367" s="55">
        <f t="shared" si="110"/>
        <v>0</v>
      </c>
      <c r="N367" s="55">
        <f t="shared" si="103"/>
        <v>0</v>
      </c>
      <c r="O367" s="57">
        <v>0.12</v>
      </c>
      <c r="P367" s="55">
        <f t="shared" si="104"/>
        <v>0</v>
      </c>
      <c r="Q367" s="55">
        <f t="shared" si="105"/>
        <v>0</v>
      </c>
      <c r="R367" s="31">
        <f t="shared" si="111"/>
        <v>2065840</v>
      </c>
      <c r="S367" s="30"/>
      <c r="T367" s="30"/>
      <c r="U367" s="30">
        <f t="shared" si="115"/>
        <v>18096192</v>
      </c>
      <c r="V367" s="30">
        <v>130</v>
      </c>
      <c r="W367" s="31">
        <f t="shared" si="106"/>
        <v>6</v>
      </c>
      <c r="X367" s="31">
        <f t="shared" si="112"/>
        <v>99960</v>
      </c>
      <c r="Y367" s="30">
        <f t="shared" si="113"/>
        <v>2165800</v>
      </c>
      <c r="Z367" s="30">
        <f t="shared" si="97"/>
        <v>20261992</v>
      </c>
      <c r="AA367" s="12">
        <f t="shared" si="107"/>
        <v>20</v>
      </c>
      <c r="AB367" s="13">
        <f t="shared" si="108"/>
        <v>10</v>
      </c>
    </row>
    <row r="368" spans="1:29" x14ac:dyDescent="0.3">
      <c r="A368" s="27">
        <f t="shared" si="109"/>
        <v>46016</v>
      </c>
      <c r="B368" s="28" t="str">
        <f t="shared" si="100"/>
        <v>quinta-feira</v>
      </c>
      <c r="C368" s="28">
        <f t="shared" si="116"/>
        <v>20</v>
      </c>
      <c r="D368" s="28"/>
      <c r="E368" s="29">
        <f t="shared" si="114"/>
        <v>16660</v>
      </c>
      <c r="F368" s="60">
        <f>IF(OR(B368="Saturday", B368="Sábado", B368="Sunday", B368="Domingo", E368=0), 0,
IF(MONTH(A368)&lt;&gt;MONTH(A367), E368, E368+SUMIF(A$8:A367, "&gt;="&amp;DATE(YEAR(A368), MONTH(A368), 1), F$8:F367)))</f>
        <v>4367319040</v>
      </c>
      <c r="G368" s="31">
        <v>124</v>
      </c>
      <c r="H368" s="55" t="s">
        <v>4</v>
      </c>
      <c r="I368" s="56">
        <f t="shared" si="99"/>
        <v>833</v>
      </c>
      <c r="J368" s="56">
        <f t="shared" si="101"/>
        <v>49980</v>
      </c>
      <c r="K368" s="55">
        <f t="shared" si="102"/>
        <v>103292</v>
      </c>
      <c r="L368" s="56">
        <v>0</v>
      </c>
      <c r="M368" s="55">
        <f t="shared" si="110"/>
        <v>0</v>
      </c>
      <c r="N368" s="55">
        <f t="shared" si="103"/>
        <v>0</v>
      </c>
      <c r="O368" s="57">
        <v>0.12</v>
      </c>
      <c r="P368" s="55">
        <f t="shared" si="104"/>
        <v>0</v>
      </c>
      <c r="Q368" s="55">
        <f t="shared" si="105"/>
        <v>0</v>
      </c>
      <c r="R368" s="31">
        <f t="shared" si="111"/>
        <v>2065840</v>
      </c>
      <c r="S368" s="30"/>
      <c r="T368" s="30"/>
      <c r="U368" s="30">
        <f t="shared" si="115"/>
        <v>18196152</v>
      </c>
      <c r="V368" s="30">
        <v>130</v>
      </c>
      <c r="W368" s="31">
        <f t="shared" si="106"/>
        <v>6</v>
      </c>
      <c r="X368" s="31">
        <f t="shared" si="112"/>
        <v>99960</v>
      </c>
      <c r="Y368" s="30">
        <f t="shared" si="113"/>
        <v>2165800</v>
      </c>
      <c r="Z368" s="30">
        <f t="shared" si="97"/>
        <v>20361952</v>
      </c>
      <c r="AA368" s="12">
        <f t="shared" si="107"/>
        <v>20</v>
      </c>
      <c r="AB368" s="13">
        <f t="shared" si="108"/>
        <v>10</v>
      </c>
    </row>
    <row r="369" spans="1:34" x14ac:dyDescent="0.3">
      <c r="A369" s="27">
        <f t="shared" si="109"/>
        <v>46017</v>
      </c>
      <c r="B369" s="28" t="str">
        <f t="shared" si="100"/>
        <v>sexta-feira</v>
      </c>
      <c r="C369" s="28">
        <f t="shared" si="116"/>
        <v>20</v>
      </c>
      <c r="D369" s="28"/>
      <c r="E369" s="29">
        <f t="shared" si="114"/>
        <v>16660</v>
      </c>
      <c r="F369" s="60">
        <f>IF(OR(B369="Saturday", B369="Sábado", B369="Sunday", B369="Domingo", E369=0), 0,
IF(MONTH(A369)&lt;&gt;MONTH(A368), E369, E369+SUMIF(A$8:A368, "&gt;="&amp;DATE(YEAR(A369), MONTH(A369), 1), F$8:F368)))</f>
        <v>8734638080</v>
      </c>
      <c r="G369" s="31">
        <v>124</v>
      </c>
      <c r="H369" s="55" t="s">
        <v>4</v>
      </c>
      <c r="I369" s="56">
        <f t="shared" si="99"/>
        <v>833</v>
      </c>
      <c r="J369" s="56">
        <f t="shared" si="101"/>
        <v>49980</v>
      </c>
      <c r="K369" s="55">
        <f t="shared" si="102"/>
        <v>103292</v>
      </c>
      <c r="L369" s="56">
        <v>0</v>
      </c>
      <c r="M369" s="55">
        <f t="shared" si="110"/>
        <v>0</v>
      </c>
      <c r="N369" s="55">
        <f t="shared" si="103"/>
        <v>0</v>
      </c>
      <c r="O369" s="57">
        <v>0.12</v>
      </c>
      <c r="P369" s="55">
        <f t="shared" si="104"/>
        <v>0</v>
      </c>
      <c r="Q369" s="55">
        <f t="shared" si="105"/>
        <v>0</v>
      </c>
      <c r="R369" s="31">
        <f t="shared" si="111"/>
        <v>2065840</v>
      </c>
      <c r="S369" s="30"/>
      <c r="T369" s="30"/>
      <c r="U369" s="30">
        <f t="shared" si="115"/>
        <v>18296112</v>
      </c>
      <c r="V369" s="30">
        <v>130</v>
      </c>
      <c r="W369" s="31">
        <f t="shared" si="106"/>
        <v>6</v>
      </c>
      <c r="X369" s="31">
        <f t="shared" si="112"/>
        <v>99960</v>
      </c>
      <c r="Y369" s="30">
        <f t="shared" si="113"/>
        <v>2165800</v>
      </c>
      <c r="Z369" s="30">
        <f t="shared" si="97"/>
        <v>20461912</v>
      </c>
      <c r="AA369" s="12">
        <f t="shared" si="107"/>
        <v>20</v>
      </c>
      <c r="AB369" s="13">
        <f t="shared" si="108"/>
        <v>10</v>
      </c>
    </row>
    <row r="370" spans="1:34" x14ac:dyDescent="0.3">
      <c r="A370" s="27">
        <f t="shared" si="109"/>
        <v>46018</v>
      </c>
      <c r="B370" s="28" t="str">
        <f t="shared" si="100"/>
        <v>sábado</v>
      </c>
      <c r="C370" s="28">
        <f t="shared" si="116"/>
        <v>0</v>
      </c>
      <c r="D370" s="28"/>
      <c r="E370" s="29">
        <f t="shared" si="114"/>
        <v>0</v>
      </c>
      <c r="F370" s="60">
        <f>IF(OR(B370="Saturday", B370="Sábado", B370="Sunday", B370="Domingo", E370=0), 0,
IF(MONTH(A370)&lt;&gt;MONTH(A369), E370, E370+SUMIF(A$8:A369, "&gt;="&amp;DATE(YEAR(A370), MONTH(A370), 1), F$8:F369)))</f>
        <v>0</v>
      </c>
      <c r="G370" s="31">
        <v>124</v>
      </c>
      <c r="H370" s="55" t="s">
        <v>4</v>
      </c>
      <c r="I370" s="56">
        <f t="shared" si="99"/>
        <v>833</v>
      </c>
      <c r="J370" s="56">
        <f t="shared" si="101"/>
        <v>49980</v>
      </c>
      <c r="K370" s="55">
        <f t="shared" si="102"/>
        <v>103292</v>
      </c>
      <c r="L370" s="56">
        <v>0</v>
      </c>
      <c r="M370" s="55">
        <f t="shared" si="110"/>
        <v>0</v>
      </c>
      <c r="N370" s="55">
        <f t="shared" si="103"/>
        <v>0</v>
      </c>
      <c r="O370" s="57">
        <v>0.12</v>
      </c>
      <c r="P370" s="55">
        <f t="shared" si="104"/>
        <v>0</v>
      </c>
      <c r="Q370" s="55">
        <f t="shared" si="105"/>
        <v>0</v>
      </c>
      <c r="R370" s="31">
        <f t="shared" si="111"/>
        <v>0</v>
      </c>
      <c r="S370" s="30"/>
      <c r="T370" s="30"/>
      <c r="U370" s="30">
        <f t="shared" si="115"/>
        <v>0</v>
      </c>
      <c r="V370" s="30">
        <v>130</v>
      </c>
      <c r="W370" s="31">
        <f t="shared" si="106"/>
        <v>6</v>
      </c>
      <c r="X370" s="31">
        <f t="shared" si="112"/>
        <v>0</v>
      </c>
      <c r="Y370" s="30">
        <f t="shared" si="113"/>
        <v>0</v>
      </c>
      <c r="Z370" s="30">
        <f t="shared" si="97"/>
        <v>20461912</v>
      </c>
      <c r="AA370" s="12">
        <f t="shared" si="107"/>
        <v>0</v>
      </c>
      <c r="AB370" s="13">
        <f t="shared" si="108"/>
        <v>50</v>
      </c>
    </row>
    <row r="371" spans="1:34" x14ac:dyDescent="0.3">
      <c r="A371" s="27">
        <f t="shared" si="109"/>
        <v>46019</v>
      </c>
      <c r="B371" s="28" t="str">
        <f t="shared" si="100"/>
        <v>domingo</v>
      </c>
      <c r="C371" s="28">
        <f t="shared" si="116"/>
        <v>0</v>
      </c>
      <c r="D371" s="28"/>
      <c r="E371" s="29">
        <f t="shared" si="114"/>
        <v>0</v>
      </c>
      <c r="F371" s="60">
        <f>IF(OR(B371="Saturday", B371="Sábado", B371="Sunday", B371="Domingo", E371=0), 0,
IF(MONTH(A371)&lt;&gt;MONTH(A370), E371, E371+SUMIF(A$8:A370, "&gt;="&amp;DATE(YEAR(A371), MONTH(A371), 1), F$8:F370)))</f>
        <v>0</v>
      </c>
      <c r="G371" s="31">
        <v>124</v>
      </c>
      <c r="H371" s="55" t="s">
        <v>4</v>
      </c>
      <c r="I371" s="56">
        <f t="shared" si="99"/>
        <v>833</v>
      </c>
      <c r="J371" s="56">
        <f t="shared" si="101"/>
        <v>49980</v>
      </c>
      <c r="K371" s="55">
        <f t="shared" si="102"/>
        <v>103292</v>
      </c>
      <c r="L371" s="56">
        <v>0</v>
      </c>
      <c r="M371" s="55">
        <f t="shared" si="110"/>
        <v>0</v>
      </c>
      <c r="N371" s="55">
        <f t="shared" si="103"/>
        <v>0</v>
      </c>
      <c r="O371" s="57">
        <v>0.12</v>
      </c>
      <c r="P371" s="55">
        <f t="shared" si="104"/>
        <v>0</v>
      </c>
      <c r="Q371" s="55">
        <f t="shared" si="105"/>
        <v>0</v>
      </c>
      <c r="R371" s="31">
        <f t="shared" si="111"/>
        <v>0</v>
      </c>
      <c r="S371" s="30"/>
      <c r="T371" s="30"/>
      <c r="U371" s="30">
        <f t="shared" si="115"/>
        <v>0</v>
      </c>
      <c r="V371" s="30">
        <v>130</v>
      </c>
      <c r="W371" s="31">
        <f t="shared" si="106"/>
        <v>6</v>
      </c>
      <c r="X371" s="31">
        <f t="shared" si="112"/>
        <v>0</v>
      </c>
      <c r="Y371" s="30">
        <f t="shared" si="113"/>
        <v>0</v>
      </c>
      <c r="Z371" s="30">
        <f t="shared" si="97"/>
        <v>20461912</v>
      </c>
      <c r="AA371" s="12">
        <f t="shared" si="107"/>
        <v>0</v>
      </c>
      <c r="AB371" s="13">
        <f t="shared" si="108"/>
        <v>50</v>
      </c>
    </row>
    <row r="372" spans="1:34" x14ac:dyDescent="0.3">
      <c r="A372" s="27">
        <f t="shared" si="109"/>
        <v>46020</v>
      </c>
      <c r="B372" s="28" t="str">
        <f t="shared" si="100"/>
        <v>segunda-feira</v>
      </c>
      <c r="C372" s="28">
        <f t="shared" si="116"/>
        <v>20</v>
      </c>
      <c r="D372" s="28"/>
      <c r="E372" s="29">
        <f t="shared" si="114"/>
        <v>16660</v>
      </c>
      <c r="F372" s="60">
        <f>IF(OR(B372="Saturday", B372="Sábado", B372="Sunday", B372="Domingo", E372=0), 0,
IF(MONTH(A372)&lt;&gt;MONTH(A371), E372, E372+SUMIF(A$8:A371, "&gt;="&amp;DATE(YEAR(A372), MONTH(A372), 1), F$8:F371)))</f>
        <v>17469276160</v>
      </c>
      <c r="G372" s="31">
        <v>124</v>
      </c>
      <c r="H372" s="55" t="s">
        <v>4</v>
      </c>
      <c r="I372" s="56">
        <f t="shared" si="99"/>
        <v>833</v>
      </c>
      <c r="J372" s="56">
        <f t="shared" si="101"/>
        <v>49980</v>
      </c>
      <c r="K372" s="55">
        <f t="shared" si="102"/>
        <v>103292</v>
      </c>
      <c r="L372" s="56">
        <v>0</v>
      </c>
      <c r="M372" s="55">
        <f t="shared" si="110"/>
        <v>0</v>
      </c>
      <c r="N372" s="55">
        <f t="shared" si="103"/>
        <v>0</v>
      </c>
      <c r="O372" s="57">
        <v>0.12</v>
      </c>
      <c r="P372" s="55">
        <f t="shared" si="104"/>
        <v>0</v>
      </c>
      <c r="Q372" s="55">
        <f t="shared" si="105"/>
        <v>0</v>
      </c>
      <c r="R372" s="31">
        <f t="shared" si="111"/>
        <v>2065840</v>
      </c>
      <c r="S372" s="30"/>
      <c r="T372" s="30"/>
      <c r="U372" s="30">
        <f t="shared" si="115"/>
        <v>18396072</v>
      </c>
      <c r="V372" s="30">
        <v>130</v>
      </c>
      <c r="W372" s="31">
        <f t="shared" si="106"/>
        <v>6</v>
      </c>
      <c r="X372" s="31">
        <f t="shared" si="112"/>
        <v>99960</v>
      </c>
      <c r="Y372" s="30">
        <f t="shared" si="113"/>
        <v>2165800</v>
      </c>
      <c r="Z372" s="30">
        <f t="shared" si="97"/>
        <v>20561872</v>
      </c>
      <c r="AA372" s="12">
        <f t="shared" si="107"/>
        <v>20</v>
      </c>
      <c r="AB372" s="13">
        <f t="shared" si="108"/>
        <v>10</v>
      </c>
    </row>
    <row r="373" spans="1:34" x14ac:dyDescent="0.3">
      <c r="A373" s="27">
        <f t="shared" si="109"/>
        <v>46021</v>
      </c>
      <c r="B373" s="28" t="str">
        <f t="shared" si="100"/>
        <v>terça-feira</v>
      </c>
      <c r="C373" s="28">
        <f t="shared" si="116"/>
        <v>20</v>
      </c>
      <c r="D373" s="28"/>
      <c r="E373" s="29">
        <f t="shared" si="114"/>
        <v>16660</v>
      </c>
      <c r="F373" s="60">
        <f>IF(OR(B373="Saturday", B373="Sábado", B373="Sunday", B373="Domingo", E373=0), 0,
IF(MONTH(A373)&lt;&gt;MONTH(A372), E373, E373+SUMIF(A$8:A372, "&gt;="&amp;DATE(YEAR(A373), MONTH(A373), 1), F$8:F372)))</f>
        <v>34938552320</v>
      </c>
      <c r="G373" s="31">
        <v>124</v>
      </c>
      <c r="H373" s="55" t="s">
        <v>4</v>
      </c>
      <c r="I373" s="56">
        <f t="shared" si="99"/>
        <v>833</v>
      </c>
      <c r="J373" s="56">
        <f t="shared" si="101"/>
        <v>49980</v>
      </c>
      <c r="K373" s="55">
        <f t="shared" si="102"/>
        <v>103292</v>
      </c>
      <c r="L373" s="56">
        <v>0</v>
      </c>
      <c r="M373" s="55">
        <f t="shared" si="110"/>
        <v>0</v>
      </c>
      <c r="N373" s="55">
        <f t="shared" si="103"/>
        <v>0</v>
      </c>
      <c r="O373" s="57">
        <v>0.12</v>
      </c>
      <c r="P373" s="55">
        <f t="shared" si="104"/>
        <v>0</v>
      </c>
      <c r="Q373" s="55">
        <f t="shared" si="105"/>
        <v>0</v>
      </c>
      <c r="R373" s="31">
        <f t="shared" si="111"/>
        <v>2065840</v>
      </c>
      <c r="S373" s="30"/>
      <c r="T373" s="30"/>
      <c r="U373" s="30">
        <f t="shared" si="115"/>
        <v>18496032</v>
      </c>
      <c r="V373" s="30">
        <v>130</v>
      </c>
      <c r="W373" s="31">
        <f t="shared" si="106"/>
        <v>6</v>
      </c>
      <c r="X373" s="31">
        <f t="shared" si="112"/>
        <v>99960</v>
      </c>
      <c r="Y373" s="30">
        <f t="shared" si="113"/>
        <v>2165800</v>
      </c>
      <c r="Z373" s="30">
        <f t="shared" si="97"/>
        <v>20661832</v>
      </c>
      <c r="AA373" s="12">
        <f t="shared" si="107"/>
        <v>20</v>
      </c>
      <c r="AB373" s="13">
        <f t="shared" si="108"/>
        <v>10</v>
      </c>
      <c r="AD373" s="34" t="s">
        <v>22</v>
      </c>
      <c r="AE373" s="34" t="s">
        <v>25</v>
      </c>
      <c r="AF373" s="36" t="s">
        <v>26</v>
      </c>
      <c r="AG373" s="34" t="s">
        <v>27</v>
      </c>
    </row>
    <row r="374" spans="1:34" x14ac:dyDescent="0.3">
      <c r="A374" s="27">
        <f t="shared" si="109"/>
        <v>46022</v>
      </c>
      <c r="B374" s="28" t="str">
        <f t="shared" si="100"/>
        <v>quarta-feira</v>
      </c>
      <c r="C374" s="28">
        <f t="shared" si="116"/>
        <v>20</v>
      </c>
      <c r="D374" s="28"/>
      <c r="E374" s="29">
        <f t="shared" si="114"/>
        <v>16660</v>
      </c>
      <c r="F374" s="60">
        <f>IF(OR(B374="Saturday", B374="Sábado", B374="Sunday", B374="Domingo", E374=0), 0,
IF(MONTH(A374)&lt;&gt;MONTH(A373), E374, E374+SUMIF(A$8:A373, "&gt;="&amp;DATE(YEAR(A374), MONTH(A374), 1), F$8:F373)))</f>
        <v>69877104640</v>
      </c>
      <c r="G374" s="31">
        <v>124</v>
      </c>
      <c r="H374" s="55" t="s">
        <v>4</v>
      </c>
      <c r="I374" s="56">
        <f t="shared" si="99"/>
        <v>833</v>
      </c>
      <c r="J374" s="56">
        <f t="shared" si="101"/>
        <v>49980</v>
      </c>
      <c r="K374" s="55">
        <f t="shared" si="102"/>
        <v>103292</v>
      </c>
      <c r="L374" s="56">
        <v>0</v>
      </c>
      <c r="M374" s="55">
        <f t="shared" si="110"/>
        <v>0</v>
      </c>
      <c r="N374" s="55">
        <f t="shared" si="103"/>
        <v>0</v>
      </c>
      <c r="O374" s="57">
        <v>0.12</v>
      </c>
      <c r="P374" s="55">
        <f t="shared" si="104"/>
        <v>0</v>
      </c>
      <c r="Q374" s="55">
        <f t="shared" si="105"/>
        <v>0</v>
      </c>
      <c r="R374" s="31">
        <f t="shared" si="111"/>
        <v>2065840</v>
      </c>
      <c r="S374" s="30"/>
      <c r="T374" s="30"/>
      <c r="U374" s="30">
        <f t="shared" si="115"/>
        <v>18595992</v>
      </c>
      <c r="V374" s="30">
        <v>130</v>
      </c>
      <c r="W374" s="31">
        <f t="shared" si="106"/>
        <v>6</v>
      </c>
      <c r="X374" s="31">
        <f t="shared" si="112"/>
        <v>99960</v>
      </c>
      <c r="Y374" s="30">
        <f t="shared" si="113"/>
        <v>2165800</v>
      </c>
      <c r="Z374" s="30">
        <f t="shared" si="97"/>
        <v>20761792</v>
      </c>
      <c r="AA374" s="12">
        <f t="shared" si="107"/>
        <v>20</v>
      </c>
      <c r="AB374" s="13">
        <f t="shared" si="108"/>
        <v>10</v>
      </c>
      <c r="AD374" s="35">
        <f>Z374*0.5</f>
        <v>10380896</v>
      </c>
    </row>
    <row r="375" spans="1:34" x14ac:dyDescent="0.3">
      <c r="AC375" t="s">
        <v>6</v>
      </c>
      <c r="AD375" s="2">
        <f>$AD$374*0.125</f>
        <v>1297612</v>
      </c>
      <c r="AE375" s="2">
        <f>20000*6</f>
        <v>120000</v>
      </c>
      <c r="AF375" s="4">
        <f>AD375+AD191</f>
        <v>1758221.5</v>
      </c>
      <c r="AG375" s="2">
        <f>AF375+(AE375*2)</f>
        <v>1998221.5</v>
      </c>
    </row>
    <row r="376" spans="1:34" x14ac:dyDescent="0.3">
      <c r="AC376" t="s">
        <v>2</v>
      </c>
      <c r="AD376" s="2">
        <f>$AD$374*0.125</f>
        <v>1297612</v>
      </c>
      <c r="AE376" s="2">
        <f>40000*6</f>
        <v>240000</v>
      </c>
      <c r="AF376" s="4">
        <f>AD376+AD192</f>
        <v>1758221.5</v>
      </c>
      <c r="AG376" s="2">
        <f>AF376+(AE376*2)</f>
        <v>2238221.5</v>
      </c>
      <c r="AH376" s="4"/>
    </row>
    <row r="377" spans="1:34" x14ac:dyDescent="0.3">
      <c r="U377" s="4">
        <f>U374*0.05</f>
        <v>929799.60000000009</v>
      </c>
      <c r="V377" s="4"/>
      <c r="W377" s="4"/>
      <c r="AC377" t="s">
        <v>0</v>
      </c>
      <c r="AD377" s="2">
        <f>$AD$374*0.125</f>
        <v>1297612</v>
      </c>
      <c r="AE377" s="2">
        <f>20000*6</f>
        <v>120000</v>
      </c>
      <c r="AF377" s="4">
        <f>AD377+AD193</f>
        <v>1758221.5</v>
      </c>
      <c r="AG377" s="2">
        <f>AF377+(AE377*2)</f>
        <v>1998221.5</v>
      </c>
    </row>
    <row r="378" spans="1:34" x14ac:dyDescent="0.3">
      <c r="U378" s="4">
        <v>240000</v>
      </c>
      <c r="Z378" s="4"/>
      <c r="AC378" t="s">
        <v>1</v>
      </c>
      <c r="AD378" s="2">
        <f>$AD$374*0.125</f>
        <v>1297612</v>
      </c>
      <c r="AE378" s="2">
        <f>20000*6</f>
        <v>120000</v>
      </c>
      <c r="AF378" s="4">
        <f>AD378+AD194</f>
        <v>1758221.5</v>
      </c>
      <c r="AG378" s="2">
        <f>AF378+(AE378*2)</f>
        <v>1998221.5</v>
      </c>
    </row>
    <row r="379" spans="1:34" x14ac:dyDescent="0.3">
      <c r="U379" s="4">
        <f>U378+U377</f>
        <v>1169799.6000000001</v>
      </c>
      <c r="V379" s="4"/>
      <c r="W379" s="4"/>
      <c r="AA379" s="4"/>
      <c r="AC379" t="s">
        <v>5</v>
      </c>
      <c r="AD379" s="4">
        <f>$AD$374*0.5</f>
        <v>5190448</v>
      </c>
      <c r="AF379" s="4">
        <f>AD379+AD195</f>
        <v>7032886</v>
      </c>
    </row>
  </sheetData>
  <mergeCells count="1">
    <mergeCell ref="A1:T2"/>
  </mergeCells>
  <conditionalFormatting sqref="U8">
    <cfRule type="expression" dxfId="4" priority="2">
      <formula>U8&lt;0</formula>
    </cfRule>
  </conditionalFormatting>
  <conditionalFormatting sqref="U9:U374">
    <cfRule type="expression" dxfId="3" priority="1">
      <formula>U9&lt;0</formula>
    </cfRule>
  </conditionalFormatting>
  <dataValidations count="1">
    <dataValidation type="list" allowBlank="1" showInputMessage="1" showErrorMessage="1" sqref="H8:H374" xr:uid="{AE64DFE9-39DD-4435-A8A9-5D80B9D9C321}">
      <formula1>caminhao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3ECF-4AA9-47CA-98EE-2F3BD2F5B7E2}">
  <sheetPr codeName="Sheet2"/>
  <dimension ref="A1:AH379"/>
  <sheetViews>
    <sheetView showGridLines="0" zoomScaleNormal="100" workbookViewId="0">
      <pane ySplit="7" topLeftCell="A11" activePane="bottomLeft" state="frozen"/>
      <selection pane="bottomLeft" activeCell="E15" sqref="E15:F37"/>
    </sheetView>
  </sheetViews>
  <sheetFormatPr defaultColWidth="20.33203125" defaultRowHeight="14.4" x14ac:dyDescent="0.3"/>
  <cols>
    <col min="1" max="1" width="19" style="1" bestFit="1" customWidth="1"/>
    <col min="2" max="2" width="15.6640625" bestFit="1" customWidth="1"/>
    <col min="3" max="3" width="10.77734375" bestFit="1" customWidth="1"/>
    <col min="4" max="4" width="6.109375" bestFit="1" customWidth="1"/>
    <col min="5" max="5" width="12.33203125" bestFit="1" customWidth="1"/>
    <col min="6" max="6" width="22" customWidth="1"/>
    <col min="7" max="7" width="13.88671875" style="2" bestFit="1" customWidth="1"/>
    <col min="8" max="8" width="13" style="37" bestFit="1" customWidth="1"/>
    <col min="9" max="9" width="12.33203125" style="38" bestFit="1" customWidth="1"/>
    <col min="10" max="10" width="9.5546875" style="38" bestFit="1" customWidth="1"/>
    <col min="11" max="11" width="14" style="38" bestFit="1" customWidth="1"/>
    <col min="12" max="12" width="11.5546875" style="38" bestFit="1" customWidth="1"/>
    <col min="13" max="13" width="7.44140625" style="38" bestFit="1" customWidth="1"/>
    <col min="14" max="14" width="8.88671875" style="38" bestFit="1" customWidth="1"/>
    <col min="15" max="15" width="16.6640625" style="38" bestFit="1" customWidth="1"/>
    <col min="16" max="16" width="7.44140625" style="38" bestFit="1" customWidth="1"/>
    <col min="17" max="17" width="17.88671875" style="38" bestFit="1" customWidth="1"/>
    <col min="18" max="18" width="18.88671875" bestFit="1" customWidth="1"/>
    <col min="19" max="19" width="17" customWidth="1"/>
    <col min="20" max="20" width="21.88671875" customWidth="1"/>
    <col min="21" max="21" width="17.77734375" style="4" bestFit="1" customWidth="1"/>
    <col min="22" max="22" width="13.77734375" bestFit="1" customWidth="1"/>
    <col min="23" max="23" width="9.21875" customWidth="1"/>
    <col min="24" max="24" width="13.88671875" bestFit="1" customWidth="1"/>
    <col min="25" max="25" width="15.5546875" bestFit="1" customWidth="1"/>
    <col min="26" max="26" width="17.88671875" customWidth="1"/>
    <col min="27" max="27" width="22.77734375" bestFit="1" customWidth="1"/>
    <col min="28" max="28" width="19.21875" customWidth="1"/>
    <col min="29" max="29" width="15.5546875" bestFit="1" customWidth="1"/>
    <col min="30" max="30" width="16.5546875" bestFit="1" customWidth="1"/>
    <col min="31" max="31" width="14" bestFit="1" customWidth="1"/>
    <col min="32" max="32" width="27.6640625" bestFit="1" customWidth="1"/>
    <col min="33" max="33" width="19.5546875" bestFit="1" customWidth="1"/>
  </cols>
  <sheetData>
    <row r="1" spans="1:30" ht="14.4" customHeight="1" x14ac:dyDescent="0.3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30" ht="14.4" customHeigh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30" ht="15" thickBot="1" x14ac:dyDescent="0.35">
      <c r="B3" s="2"/>
      <c r="D3" s="1"/>
      <c r="E3" s="2"/>
      <c r="R3" s="3"/>
      <c r="S3" s="3"/>
    </row>
    <row r="4" spans="1:30" ht="15" thickBot="1" x14ac:dyDescent="0.35">
      <c r="A4" s="43" t="s">
        <v>44</v>
      </c>
      <c r="B4" s="44">
        <v>20</v>
      </c>
      <c r="R4" s="2"/>
      <c r="S4" s="2"/>
    </row>
    <row r="5" spans="1:30" ht="15" thickBot="1" x14ac:dyDescent="0.35">
      <c r="A5" s="43" t="s">
        <v>3</v>
      </c>
      <c r="B5" s="45">
        <v>27000</v>
      </c>
      <c r="G5" s="62"/>
      <c r="R5" s="3"/>
      <c r="S5" s="3"/>
    </row>
    <row r="6" spans="1:30" ht="15" thickBot="1" x14ac:dyDescent="0.35"/>
    <row r="7" spans="1:30" s="52" customFormat="1" ht="36.6" thickBot="1" x14ac:dyDescent="0.35">
      <c r="A7" s="46" t="s">
        <v>7</v>
      </c>
      <c r="B7" s="47" t="s">
        <v>8</v>
      </c>
      <c r="C7" s="47" t="s">
        <v>9</v>
      </c>
      <c r="D7" s="47" t="s">
        <v>10</v>
      </c>
      <c r="E7" s="47" t="s">
        <v>11</v>
      </c>
      <c r="F7" s="47" t="s">
        <v>12</v>
      </c>
      <c r="G7" s="63" t="s">
        <v>31</v>
      </c>
      <c r="H7" s="48" t="s">
        <v>35</v>
      </c>
      <c r="I7" s="49" t="s">
        <v>42</v>
      </c>
      <c r="J7" s="49" t="s">
        <v>38</v>
      </c>
      <c r="K7" s="49" t="s">
        <v>34</v>
      </c>
      <c r="L7" s="49" t="s">
        <v>39</v>
      </c>
      <c r="M7" s="49" t="s">
        <v>30</v>
      </c>
      <c r="N7" s="49" t="s">
        <v>40</v>
      </c>
      <c r="O7" s="49" t="s">
        <v>43</v>
      </c>
      <c r="P7" s="49" t="s">
        <v>29</v>
      </c>
      <c r="Q7" s="49" t="s">
        <v>41</v>
      </c>
      <c r="R7" s="47" t="s">
        <v>13</v>
      </c>
      <c r="S7" s="47" t="s">
        <v>14</v>
      </c>
      <c r="T7" s="47" t="s">
        <v>15</v>
      </c>
      <c r="U7" s="50" t="s">
        <v>16</v>
      </c>
      <c r="V7" s="47" t="s">
        <v>32</v>
      </c>
      <c r="W7" s="47" t="s">
        <v>33</v>
      </c>
      <c r="X7" s="47" t="s">
        <v>17</v>
      </c>
      <c r="Y7" s="47" t="s">
        <v>18</v>
      </c>
      <c r="Z7" s="47" t="s">
        <v>19</v>
      </c>
      <c r="AA7" s="51" t="s">
        <v>20</v>
      </c>
      <c r="AB7" s="54" t="s">
        <v>21</v>
      </c>
    </row>
    <row r="8" spans="1:30" x14ac:dyDescent="0.3">
      <c r="A8" s="42">
        <v>45656</v>
      </c>
      <c r="B8" s="8" t="str">
        <f>IF(A8="","",TEXT(A8,"dddd"))</f>
        <v>segunda-feira</v>
      </c>
      <c r="C8" s="9">
        <f>INT(B5/K8)</f>
        <v>1</v>
      </c>
      <c r="D8" s="9">
        <v>0</v>
      </c>
      <c r="E8" s="10">
        <f>IF(D8&lt;&gt;"",D8*$I$8,C8*#REF!)</f>
        <v>0</v>
      </c>
      <c r="F8" s="10">
        <f>IF(OR(B8="Saturday",B8="Sábado",B8="Sunday",B8="Domingo"),0,E8)</f>
        <v>0</v>
      </c>
      <c r="G8" s="64">
        <v>32.41296518607443</v>
      </c>
      <c r="H8" s="40" t="s">
        <v>4</v>
      </c>
      <c r="I8" s="39">
        <f t="shared" ref="I8:I71" si="0">IFERROR(VLOOKUP(H8,Volume_caminhao,2,0),0)</f>
        <v>833</v>
      </c>
      <c r="J8" s="39">
        <f>I8*60</f>
        <v>49980</v>
      </c>
      <c r="K8" s="40">
        <f>I8*G8</f>
        <v>27000</v>
      </c>
      <c r="L8" s="39">
        <v>0</v>
      </c>
      <c r="M8" s="40">
        <f>J8/1000*L8*0.18</f>
        <v>0</v>
      </c>
      <c r="N8" s="40">
        <f>IF(L8=0,0,(I8*G8)*0.002)</f>
        <v>0</v>
      </c>
      <c r="O8" s="41">
        <v>0.12</v>
      </c>
      <c r="P8" s="40">
        <f>O8*M8</f>
        <v>0</v>
      </c>
      <c r="Q8" s="40">
        <f>IF(E8=0,0,SUM(P8,M8:N8))</f>
        <v>0</v>
      </c>
      <c r="R8" s="11">
        <f>E8*$V$8+Q8</f>
        <v>0</v>
      </c>
      <c r="S8" s="11"/>
      <c r="T8" s="11"/>
      <c r="U8" s="11">
        <f>B5-R8-T8</f>
        <v>27000</v>
      </c>
      <c r="V8" s="11">
        <v>35.412999999999997</v>
      </c>
      <c r="W8" s="11">
        <f>V8-G8</f>
        <v>3.0000348139255664</v>
      </c>
      <c r="X8" s="11">
        <f>E8*$W$8</f>
        <v>0</v>
      </c>
      <c r="Y8" s="11">
        <f>E8*$V$9</f>
        <v>0</v>
      </c>
      <c r="Z8" s="11">
        <f>B5+Y8-R8+S8-T8</f>
        <v>27000</v>
      </c>
      <c r="AA8" s="12">
        <f>IFERROR(MIN(INT(Z8/K8),$B$4),0)</f>
        <v>1</v>
      </c>
      <c r="AB8" s="53">
        <f>IF(Z8 &gt; (I8 * 135), MIN(50 - C8,INT(Z8 / (I8 * 135))), 0)-C8</f>
        <v>-1</v>
      </c>
      <c r="AD8" s="2"/>
    </row>
    <row r="9" spans="1:30" x14ac:dyDescent="0.3">
      <c r="A9" s="14">
        <f>A8+1</f>
        <v>45657</v>
      </c>
      <c r="B9" s="15" t="str">
        <f t="shared" ref="B9:B72" si="1">IF(A9="","",TEXT(A9,"dddd"))</f>
        <v>terça-feira</v>
      </c>
      <c r="C9" s="15">
        <f>IF(OR(D9&lt;&gt;"",OR(B9="Saturday",B9="Sábado",B9="Sunday",B9="Domingo")),0,AA8)</f>
        <v>0</v>
      </c>
      <c r="D9" s="15">
        <v>0</v>
      </c>
      <c r="E9" s="16">
        <f>IF(D9&gt;0,D9*I9,C9*I9)</f>
        <v>0</v>
      </c>
      <c r="F9" s="60">
        <f>IF(OR(B9="Saturday", B9="Sábado", B9="Sunday", B9="Domingo", E9=0), 0,
IF(MONTH(A9)&lt;&gt;MONTH(A8), E9, E9+SUMIF(A$8:A8, "&gt;="&amp;DATE(YEAR(A9), MONTH(A9), 1), F$8:F8)))</f>
        <v>0</v>
      </c>
      <c r="G9" s="64">
        <v>32.41296518607443</v>
      </c>
      <c r="H9" s="40" t="s">
        <v>4</v>
      </c>
      <c r="I9" s="39">
        <f t="shared" si="0"/>
        <v>833</v>
      </c>
      <c r="J9" s="39">
        <f t="shared" ref="J9:J72" si="2">I9*60</f>
        <v>49980</v>
      </c>
      <c r="K9" s="40">
        <f t="shared" ref="K9:K72" si="3">I9*G9</f>
        <v>27000</v>
      </c>
      <c r="L9" s="39">
        <v>0</v>
      </c>
      <c r="M9" s="40">
        <f>J9/1000*L9*0.18</f>
        <v>0</v>
      </c>
      <c r="N9" s="40">
        <f t="shared" ref="N9:N72" si="4">IF(L9=0,0,(I9*G9)*0.002)</f>
        <v>0</v>
      </c>
      <c r="O9" s="41">
        <v>0.12</v>
      </c>
      <c r="P9" s="40">
        <f t="shared" ref="P9:P72" si="5">O9*M9</f>
        <v>0</v>
      </c>
      <c r="Q9" s="40">
        <f t="shared" ref="Q9:Q72" si="6">IF(E9=0,0,SUM(P9,M9:N9))</f>
        <v>0</v>
      </c>
      <c r="R9" s="11">
        <f>E9*G9+Q9</f>
        <v>0</v>
      </c>
      <c r="S9" s="17"/>
      <c r="T9" s="17"/>
      <c r="U9" s="17">
        <f>IF(E9=0,0,Z8-R9)</f>
        <v>0</v>
      </c>
      <c r="V9" s="11">
        <v>35.412999999999997</v>
      </c>
      <c r="W9" s="11">
        <f t="shared" ref="W9:W72" si="7">V9-G9</f>
        <v>3.0000348139255664</v>
      </c>
      <c r="X9" s="11">
        <f>E9*$W$8</f>
        <v>0</v>
      </c>
      <c r="Y9" s="17">
        <f>E9*$V$9</f>
        <v>0</v>
      </c>
      <c r="Z9" s="17">
        <f t="shared" ref="Z9:Z17" si="8">IF(A9="",0,Z8+Y9-R9-T9+S9)</f>
        <v>27000</v>
      </c>
      <c r="AA9" s="12">
        <f t="shared" ref="AA9:AA72" si="9">IFERROR(MIN(INT(Z9/K9),$B$4),0)</f>
        <v>1</v>
      </c>
      <c r="AB9" s="13">
        <f t="shared" ref="AB9:AB72" si="10">IF(Z9 &gt; (I9 * 135), MIN(50 - C9,INT(Z9 / (I9 * 135))), 0)-C9</f>
        <v>0</v>
      </c>
      <c r="AD9" s="2"/>
    </row>
    <row r="10" spans="1:30" x14ac:dyDescent="0.3">
      <c r="A10" s="14">
        <f t="shared" ref="A10:A73" si="11">A9+1</f>
        <v>45658</v>
      </c>
      <c r="B10" s="15" t="str">
        <f>IF(A10="","",TEXT(A10,"dddd"))</f>
        <v>quarta-feira</v>
      </c>
      <c r="C10" s="15">
        <f t="shared" ref="C10:C73" si="12">IF(OR(D10&lt;&gt;"",OR(B10="Saturday",B10="Sábado",B10="Sunday",B10="Domingo")),0,AA9)</f>
        <v>0</v>
      </c>
      <c r="D10" s="15">
        <v>0</v>
      </c>
      <c r="E10" s="16">
        <f>IFERROR(IF(D10&gt;0,D10*I10,C10*I10),0)</f>
        <v>0</v>
      </c>
      <c r="F10" s="60">
        <f>IF(OR(B10="Saturday", B10="Sábado", B10="Sunday", B10="Domingo", E10=0), 0,
IF(MONTH(A10)&lt;&gt;MONTH(A9), E10, E10+SUMIF(A$8:A9, "&gt;="&amp;DATE(YEAR(A10), MONTH(A10), 1), F$8:F9)))</f>
        <v>0</v>
      </c>
      <c r="G10" s="64">
        <v>32.41296518607443</v>
      </c>
      <c r="H10" s="40" t="s">
        <v>4</v>
      </c>
      <c r="I10" s="39">
        <f t="shared" si="0"/>
        <v>833</v>
      </c>
      <c r="J10" s="39">
        <f t="shared" si="2"/>
        <v>49980</v>
      </c>
      <c r="K10" s="40">
        <f t="shared" si="3"/>
        <v>27000</v>
      </c>
      <c r="L10" s="39">
        <v>0</v>
      </c>
      <c r="M10" s="40">
        <f t="shared" ref="M10:M73" si="13">J10/1000*L10*0.18</f>
        <v>0</v>
      </c>
      <c r="N10" s="40">
        <f t="shared" si="4"/>
        <v>0</v>
      </c>
      <c r="O10" s="41">
        <v>0.12</v>
      </c>
      <c r="P10" s="40">
        <f t="shared" si="5"/>
        <v>0</v>
      </c>
      <c r="Q10" s="40">
        <f t="shared" si="6"/>
        <v>0</v>
      </c>
      <c r="R10" s="11">
        <f t="shared" ref="R10:R73" si="14">E10*G10+Q10</f>
        <v>0</v>
      </c>
      <c r="S10" s="17"/>
      <c r="T10" s="17"/>
      <c r="U10" s="17">
        <f>IF(E10=0,0,Z9-R10)</f>
        <v>0</v>
      </c>
      <c r="V10" s="11">
        <v>35.412999999999997</v>
      </c>
      <c r="W10" s="11">
        <f t="shared" si="7"/>
        <v>3.0000348139255664</v>
      </c>
      <c r="X10" s="11">
        <f t="shared" ref="X10:X73" si="15">E10*$W$8</f>
        <v>0</v>
      </c>
      <c r="Y10" s="17">
        <f t="shared" ref="Y10:Y73" si="16">E10*$V$9</f>
        <v>0</v>
      </c>
      <c r="Z10" s="17">
        <f t="shared" si="8"/>
        <v>27000</v>
      </c>
      <c r="AA10" s="12">
        <f t="shared" si="9"/>
        <v>1</v>
      </c>
      <c r="AB10" s="13">
        <f t="shared" si="10"/>
        <v>0</v>
      </c>
    </row>
    <row r="11" spans="1:30" x14ac:dyDescent="0.3">
      <c r="A11" s="14">
        <f t="shared" si="11"/>
        <v>45659</v>
      </c>
      <c r="B11" s="15" t="str">
        <f t="shared" si="1"/>
        <v>quinta-feira</v>
      </c>
      <c r="C11" s="15">
        <f t="shared" si="12"/>
        <v>0</v>
      </c>
      <c r="D11" s="15">
        <v>0</v>
      </c>
      <c r="E11" s="16">
        <f t="shared" ref="E11:E74" si="17">IFERROR(IF(D11&gt;0,D11*I11,C11*I11),0)</f>
        <v>0</v>
      </c>
      <c r="F11" s="60">
        <f>IF(OR(B11="Saturday", B11="Sábado", B11="Sunday", B11="Domingo", E11=0), 0,
IF(MONTH(A11)&lt;&gt;MONTH(A10), E11, E11+SUMIF(A$8:A10, "&gt;="&amp;DATE(YEAR(A11), MONTH(A11), 1), F$8:F10)))</f>
        <v>0</v>
      </c>
      <c r="G11" s="64">
        <v>32.41296518607443</v>
      </c>
      <c r="H11" s="40" t="s">
        <v>4</v>
      </c>
      <c r="I11" s="39">
        <f t="shared" si="0"/>
        <v>833</v>
      </c>
      <c r="J11" s="39">
        <f t="shared" si="2"/>
        <v>49980</v>
      </c>
      <c r="K11" s="40">
        <f t="shared" si="3"/>
        <v>27000</v>
      </c>
      <c r="L11" s="39">
        <v>0</v>
      </c>
      <c r="M11" s="40">
        <f t="shared" si="13"/>
        <v>0</v>
      </c>
      <c r="N11" s="40">
        <f t="shared" si="4"/>
        <v>0</v>
      </c>
      <c r="O11" s="41">
        <v>0.12</v>
      </c>
      <c r="P11" s="40">
        <f t="shared" si="5"/>
        <v>0</v>
      </c>
      <c r="Q11" s="40">
        <f t="shared" si="6"/>
        <v>0</v>
      </c>
      <c r="R11" s="11">
        <f t="shared" si="14"/>
        <v>0</v>
      </c>
      <c r="S11" s="17"/>
      <c r="T11" s="17"/>
      <c r="U11" s="17">
        <f t="shared" ref="U11:U74" si="18">IF(E11=0,0,Z10-R11)</f>
        <v>0</v>
      </c>
      <c r="V11" s="11">
        <v>35.412999999999997</v>
      </c>
      <c r="W11" s="11">
        <f t="shared" si="7"/>
        <v>3.0000348139255664</v>
      </c>
      <c r="X11" s="11">
        <f t="shared" si="15"/>
        <v>0</v>
      </c>
      <c r="Y11" s="17">
        <f t="shared" si="16"/>
        <v>0</v>
      </c>
      <c r="Z11" s="17">
        <f t="shared" si="8"/>
        <v>27000</v>
      </c>
      <c r="AA11" s="12">
        <f t="shared" si="9"/>
        <v>1</v>
      </c>
      <c r="AB11" s="13">
        <f t="shared" si="10"/>
        <v>0</v>
      </c>
    </row>
    <row r="12" spans="1:30" x14ac:dyDescent="0.3">
      <c r="A12" s="14">
        <f t="shared" si="11"/>
        <v>45660</v>
      </c>
      <c r="B12" s="15" t="str">
        <f t="shared" si="1"/>
        <v>sexta-feira</v>
      </c>
      <c r="C12" s="15">
        <f t="shared" si="12"/>
        <v>0</v>
      </c>
      <c r="D12" s="15">
        <v>0</v>
      </c>
      <c r="E12" s="16">
        <f t="shared" si="17"/>
        <v>0</v>
      </c>
      <c r="F12" s="60">
        <f>IF(OR(B12="Saturday", B12="Sábado", B12="Sunday", B12="Domingo", E12=0), 0,
IF(MONTH(A12)&lt;&gt;MONTH(A11), E12, E12+SUMIF(A$8:A11, "&gt;="&amp;DATE(YEAR(A12), MONTH(A12), 1), F$8:F11)))</f>
        <v>0</v>
      </c>
      <c r="G12" s="64">
        <v>32.41296518607443</v>
      </c>
      <c r="H12" s="40" t="s">
        <v>4</v>
      </c>
      <c r="I12" s="39">
        <f t="shared" si="0"/>
        <v>833</v>
      </c>
      <c r="J12" s="39">
        <f t="shared" si="2"/>
        <v>49980</v>
      </c>
      <c r="K12" s="40">
        <f t="shared" si="3"/>
        <v>27000</v>
      </c>
      <c r="L12" s="39">
        <v>0</v>
      </c>
      <c r="M12" s="40">
        <f t="shared" si="13"/>
        <v>0</v>
      </c>
      <c r="N12" s="40">
        <f t="shared" si="4"/>
        <v>0</v>
      </c>
      <c r="O12" s="41">
        <v>0.12</v>
      </c>
      <c r="P12" s="40">
        <f t="shared" si="5"/>
        <v>0</v>
      </c>
      <c r="Q12" s="40">
        <f t="shared" si="6"/>
        <v>0</v>
      </c>
      <c r="R12" s="11">
        <f t="shared" si="14"/>
        <v>0</v>
      </c>
      <c r="S12" s="17"/>
      <c r="T12" s="17"/>
      <c r="U12" s="17">
        <f t="shared" si="18"/>
        <v>0</v>
      </c>
      <c r="V12" s="11">
        <v>35.412999999999997</v>
      </c>
      <c r="W12" s="11">
        <f t="shared" si="7"/>
        <v>3.0000348139255664</v>
      </c>
      <c r="X12" s="11">
        <f t="shared" si="15"/>
        <v>0</v>
      </c>
      <c r="Y12" s="17">
        <f t="shared" si="16"/>
        <v>0</v>
      </c>
      <c r="Z12" s="17">
        <f t="shared" si="8"/>
        <v>27000</v>
      </c>
      <c r="AA12" s="12">
        <f t="shared" si="9"/>
        <v>1</v>
      </c>
      <c r="AB12" s="13">
        <f t="shared" si="10"/>
        <v>0</v>
      </c>
    </row>
    <row r="13" spans="1:30" x14ac:dyDescent="0.3">
      <c r="A13" s="14">
        <f t="shared" si="11"/>
        <v>45661</v>
      </c>
      <c r="B13" s="15" t="str">
        <f t="shared" si="1"/>
        <v>sábado</v>
      </c>
      <c r="C13" s="15">
        <f>IF(OR(D13&lt;&gt;"",OR(B13="Saturday",B13="Sábado",B13="Sunday",B13="Domingo")),0,AA12)</f>
        <v>0</v>
      </c>
      <c r="D13" s="15"/>
      <c r="E13" s="16">
        <f t="shared" si="17"/>
        <v>0</v>
      </c>
      <c r="F13" s="60">
        <f>IF(OR(B13="Saturday", B13="Sábado", B13="Sunday", B13="Domingo", E13=0), 0,
IF(MONTH(A13)&lt;&gt;MONTH(A12), E13, E13+SUMIF(A$8:A12, "&gt;="&amp;DATE(YEAR(A13), MONTH(A13), 1), F$8:F12)))</f>
        <v>0</v>
      </c>
      <c r="G13" s="64">
        <v>32.41296518607443</v>
      </c>
      <c r="H13" s="40" t="s">
        <v>4</v>
      </c>
      <c r="I13" s="39">
        <f t="shared" si="0"/>
        <v>833</v>
      </c>
      <c r="J13" s="39">
        <f t="shared" si="2"/>
        <v>49980</v>
      </c>
      <c r="K13" s="40">
        <f t="shared" si="3"/>
        <v>27000</v>
      </c>
      <c r="L13" s="39">
        <v>0</v>
      </c>
      <c r="M13" s="40">
        <f t="shared" si="13"/>
        <v>0</v>
      </c>
      <c r="N13" s="40">
        <f t="shared" si="4"/>
        <v>0</v>
      </c>
      <c r="O13" s="41">
        <v>0.12</v>
      </c>
      <c r="P13" s="40">
        <f t="shared" si="5"/>
        <v>0</v>
      </c>
      <c r="Q13" s="40">
        <f t="shared" si="6"/>
        <v>0</v>
      </c>
      <c r="R13" s="11">
        <f t="shared" si="14"/>
        <v>0</v>
      </c>
      <c r="S13" s="17"/>
      <c r="T13" s="17"/>
      <c r="U13" s="17">
        <f t="shared" si="18"/>
        <v>0</v>
      </c>
      <c r="V13" s="11">
        <v>35.412999999999997</v>
      </c>
      <c r="W13" s="11">
        <f t="shared" si="7"/>
        <v>3.0000348139255664</v>
      </c>
      <c r="X13" s="11">
        <f t="shared" si="15"/>
        <v>0</v>
      </c>
      <c r="Y13" s="17">
        <f t="shared" si="16"/>
        <v>0</v>
      </c>
      <c r="Z13" s="17">
        <f t="shared" si="8"/>
        <v>27000</v>
      </c>
      <c r="AA13" s="12">
        <f t="shared" si="9"/>
        <v>1</v>
      </c>
      <c r="AB13" s="13">
        <f t="shared" si="10"/>
        <v>0</v>
      </c>
    </row>
    <row r="14" spans="1:30" x14ac:dyDescent="0.3">
      <c r="A14" s="14">
        <f t="shared" si="11"/>
        <v>45662</v>
      </c>
      <c r="B14" s="15" t="str">
        <f t="shared" si="1"/>
        <v>domingo</v>
      </c>
      <c r="C14" s="15">
        <f t="shared" si="12"/>
        <v>0</v>
      </c>
      <c r="D14" s="15"/>
      <c r="E14" s="16">
        <f t="shared" si="17"/>
        <v>0</v>
      </c>
      <c r="F14" s="60">
        <f>IF(OR(B14="Saturday", B14="Sábado", B14="Sunday", B14="Domingo", E14=0), 0,
IF(MONTH(A14)&lt;&gt;MONTH(A13), E14, E14+SUMIF(A$8:A13, "&gt;="&amp;DATE(YEAR(A14), MONTH(A14), 1), F$8:F13)))</f>
        <v>0</v>
      </c>
      <c r="G14" s="64">
        <v>32.41296518607443</v>
      </c>
      <c r="H14" s="40" t="s">
        <v>4</v>
      </c>
      <c r="I14" s="39">
        <f t="shared" si="0"/>
        <v>833</v>
      </c>
      <c r="J14" s="39">
        <f t="shared" si="2"/>
        <v>49980</v>
      </c>
      <c r="K14" s="40">
        <f t="shared" si="3"/>
        <v>27000</v>
      </c>
      <c r="L14" s="39">
        <v>0</v>
      </c>
      <c r="M14" s="40">
        <f t="shared" si="13"/>
        <v>0</v>
      </c>
      <c r="N14" s="40">
        <f t="shared" si="4"/>
        <v>0</v>
      </c>
      <c r="O14" s="41">
        <v>0.12</v>
      </c>
      <c r="P14" s="40">
        <f t="shared" si="5"/>
        <v>0</v>
      </c>
      <c r="Q14" s="40">
        <f t="shared" si="6"/>
        <v>0</v>
      </c>
      <c r="R14" s="11">
        <f t="shared" si="14"/>
        <v>0</v>
      </c>
      <c r="S14" s="17"/>
      <c r="T14" s="17"/>
      <c r="U14" s="17">
        <f t="shared" si="18"/>
        <v>0</v>
      </c>
      <c r="V14" s="11">
        <v>35.412999999999997</v>
      </c>
      <c r="W14" s="11">
        <f t="shared" si="7"/>
        <v>3.0000348139255664</v>
      </c>
      <c r="X14" s="11">
        <f t="shared" si="15"/>
        <v>0</v>
      </c>
      <c r="Y14" s="17">
        <f t="shared" si="16"/>
        <v>0</v>
      </c>
      <c r="Z14" s="17">
        <f t="shared" si="8"/>
        <v>27000</v>
      </c>
      <c r="AA14" s="12">
        <f t="shared" si="9"/>
        <v>1</v>
      </c>
      <c r="AB14" s="13">
        <f t="shared" si="10"/>
        <v>0</v>
      </c>
    </row>
    <row r="15" spans="1:30" x14ac:dyDescent="0.3">
      <c r="A15" s="14">
        <f t="shared" si="11"/>
        <v>45663</v>
      </c>
      <c r="B15" s="15" t="str">
        <f t="shared" si="1"/>
        <v>segunda-feira</v>
      </c>
      <c r="C15" s="15">
        <f t="shared" si="12"/>
        <v>1</v>
      </c>
      <c r="D15" s="15"/>
      <c r="E15" s="16">
        <f t="shared" si="17"/>
        <v>833</v>
      </c>
      <c r="F15" s="60">
        <f>IF(OR(B15="Saturday", B15="Sábado", B15="Sunday", B15="Domingo", E15=0), 0,
IF(MONTH(A15)&lt;&gt;MONTH(A14), E15, E15+SUMIF(A$8:A14, "&gt;="&amp;DATE(YEAR(A15), MONTH(A15), 1), F$8:F14)))</f>
        <v>833</v>
      </c>
      <c r="G15" s="64">
        <v>32.41296518607443</v>
      </c>
      <c r="H15" s="40" t="s">
        <v>4</v>
      </c>
      <c r="I15" s="39">
        <f t="shared" si="0"/>
        <v>833</v>
      </c>
      <c r="J15" s="39">
        <f t="shared" si="2"/>
        <v>49980</v>
      </c>
      <c r="K15" s="40">
        <f t="shared" si="3"/>
        <v>27000</v>
      </c>
      <c r="L15" s="39">
        <v>0</v>
      </c>
      <c r="M15" s="40">
        <f t="shared" si="13"/>
        <v>0</v>
      </c>
      <c r="N15" s="40">
        <f t="shared" si="4"/>
        <v>0</v>
      </c>
      <c r="O15" s="41">
        <v>0.12</v>
      </c>
      <c r="P15" s="40">
        <f t="shared" si="5"/>
        <v>0</v>
      </c>
      <c r="Q15" s="40">
        <f t="shared" si="6"/>
        <v>0</v>
      </c>
      <c r="R15" s="11">
        <f t="shared" si="14"/>
        <v>27000</v>
      </c>
      <c r="S15" s="17"/>
      <c r="T15" s="17"/>
      <c r="U15" s="17">
        <f t="shared" si="18"/>
        <v>0</v>
      </c>
      <c r="V15" s="11">
        <v>35.412999999999997</v>
      </c>
      <c r="W15" s="11">
        <f t="shared" si="7"/>
        <v>3.0000348139255664</v>
      </c>
      <c r="X15" s="11">
        <f t="shared" si="15"/>
        <v>2499.0289999999968</v>
      </c>
      <c r="Y15" s="17">
        <f t="shared" si="16"/>
        <v>29499.028999999999</v>
      </c>
      <c r="Z15" s="17">
        <f t="shared" si="8"/>
        <v>29499.028999999995</v>
      </c>
      <c r="AA15" s="12">
        <f t="shared" si="9"/>
        <v>1</v>
      </c>
      <c r="AB15" s="13">
        <f t="shared" si="10"/>
        <v>-1</v>
      </c>
    </row>
    <row r="16" spans="1:30" x14ac:dyDescent="0.3">
      <c r="A16" s="14">
        <f t="shared" si="11"/>
        <v>45664</v>
      </c>
      <c r="B16" s="15" t="str">
        <f t="shared" si="1"/>
        <v>terça-feira</v>
      </c>
      <c r="C16" s="15">
        <f t="shared" si="12"/>
        <v>0</v>
      </c>
      <c r="D16" s="15">
        <v>0</v>
      </c>
      <c r="E16" s="16">
        <f t="shared" si="17"/>
        <v>0</v>
      </c>
      <c r="F16" s="60">
        <f>IF(OR(B16="Saturday", B16="Sábado", B16="Sunday", B16="Domingo", E16=0), 0,
IF(MONTH(A16)&lt;&gt;MONTH(A15), E16, E16+SUMIF(A$8:A15, "&gt;="&amp;DATE(YEAR(A16), MONTH(A16), 1), F$8:F15)))</f>
        <v>0</v>
      </c>
      <c r="G16" s="64">
        <v>32.41296518607443</v>
      </c>
      <c r="H16" s="40" t="s">
        <v>4</v>
      </c>
      <c r="I16" s="39">
        <f t="shared" si="0"/>
        <v>833</v>
      </c>
      <c r="J16" s="39">
        <f t="shared" si="2"/>
        <v>49980</v>
      </c>
      <c r="K16" s="40">
        <f t="shared" si="3"/>
        <v>27000</v>
      </c>
      <c r="L16" s="39">
        <v>0</v>
      </c>
      <c r="M16" s="40">
        <f t="shared" si="13"/>
        <v>0</v>
      </c>
      <c r="N16" s="40">
        <f t="shared" si="4"/>
        <v>0</v>
      </c>
      <c r="O16" s="41">
        <v>0.12</v>
      </c>
      <c r="P16" s="40">
        <f t="shared" si="5"/>
        <v>0</v>
      </c>
      <c r="Q16" s="40">
        <f t="shared" si="6"/>
        <v>0</v>
      </c>
      <c r="R16" s="11">
        <f t="shared" si="14"/>
        <v>0</v>
      </c>
      <c r="S16" s="17"/>
      <c r="T16" s="17"/>
      <c r="U16" s="17">
        <f t="shared" si="18"/>
        <v>0</v>
      </c>
      <c r="V16" s="11">
        <v>35.412999999999997</v>
      </c>
      <c r="W16" s="11">
        <f t="shared" si="7"/>
        <v>3.0000348139255664</v>
      </c>
      <c r="X16" s="11">
        <f t="shared" si="15"/>
        <v>0</v>
      </c>
      <c r="Y16" s="17">
        <f t="shared" si="16"/>
        <v>0</v>
      </c>
      <c r="Z16" s="17">
        <f t="shared" si="8"/>
        <v>29499.028999999995</v>
      </c>
      <c r="AA16" s="12">
        <f t="shared" si="9"/>
        <v>1</v>
      </c>
      <c r="AB16" s="13">
        <f t="shared" si="10"/>
        <v>0</v>
      </c>
    </row>
    <row r="17" spans="1:30" x14ac:dyDescent="0.3">
      <c r="A17" s="14">
        <f t="shared" si="11"/>
        <v>45665</v>
      </c>
      <c r="B17" s="15" t="str">
        <f t="shared" si="1"/>
        <v>quarta-feira</v>
      </c>
      <c r="C17" s="15">
        <f>IF(OR(D17&lt;&gt;"",OR(B17="Saturday",B17="Sábado",B17="Sunday",B17="Domingo")),0,AA16)</f>
        <v>0</v>
      </c>
      <c r="D17" s="15">
        <v>0</v>
      </c>
      <c r="E17" s="16">
        <f t="shared" si="17"/>
        <v>0</v>
      </c>
      <c r="F17" s="60">
        <f>IF(OR(B17="Saturday", B17="Sábado", B17="Sunday", B17="Domingo", E17=0), 0,
IF(MONTH(A17)&lt;&gt;MONTH(A16), E17, E17+SUMIF(A$8:A16, "&gt;="&amp;DATE(YEAR(A17), MONTH(A17), 1), F$8:F16)))</f>
        <v>0</v>
      </c>
      <c r="G17" s="64">
        <v>32.41296518607443</v>
      </c>
      <c r="H17" s="40" t="s">
        <v>4</v>
      </c>
      <c r="I17" s="39">
        <f t="shared" si="0"/>
        <v>833</v>
      </c>
      <c r="J17" s="39">
        <f t="shared" si="2"/>
        <v>49980</v>
      </c>
      <c r="K17" s="40">
        <f t="shared" si="3"/>
        <v>27000</v>
      </c>
      <c r="L17" s="39">
        <v>0</v>
      </c>
      <c r="M17" s="40">
        <f t="shared" si="13"/>
        <v>0</v>
      </c>
      <c r="N17" s="40">
        <f t="shared" si="4"/>
        <v>0</v>
      </c>
      <c r="O17" s="41">
        <v>0.12</v>
      </c>
      <c r="P17" s="40">
        <f t="shared" si="5"/>
        <v>0</v>
      </c>
      <c r="Q17" s="40">
        <f t="shared" si="6"/>
        <v>0</v>
      </c>
      <c r="R17" s="11">
        <f t="shared" si="14"/>
        <v>0</v>
      </c>
      <c r="S17" s="17"/>
      <c r="T17" s="17"/>
      <c r="U17" s="17">
        <f t="shared" si="18"/>
        <v>0</v>
      </c>
      <c r="V17" s="11">
        <v>35.412999999999997</v>
      </c>
      <c r="W17" s="11">
        <f t="shared" si="7"/>
        <v>3.0000348139255664</v>
      </c>
      <c r="X17" s="11">
        <f t="shared" si="15"/>
        <v>0</v>
      </c>
      <c r="Y17" s="17">
        <f t="shared" si="16"/>
        <v>0</v>
      </c>
      <c r="Z17" s="17">
        <f t="shared" si="8"/>
        <v>29499.028999999995</v>
      </c>
      <c r="AA17" s="12">
        <f t="shared" si="9"/>
        <v>1</v>
      </c>
      <c r="AB17" s="13">
        <f t="shared" si="10"/>
        <v>0</v>
      </c>
    </row>
    <row r="18" spans="1:30" x14ac:dyDescent="0.3">
      <c r="A18" s="14">
        <f t="shared" si="11"/>
        <v>45666</v>
      </c>
      <c r="B18" s="15" t="str">
        <f t="shared" si="1"/>
        <v>quinta-feira</v>
      </c>
      <c r="C18" s="15">
        <f t="shared" si="12"/>
        <v>0</v>
      </c>
      <c r="D18" s="15">
        <v>0</v>
      </c>
      <c r="E18" s="16">
        <f t="shared" si="17"/>
        <v>0</v>
      </c>
      <c r="F18" s="60">
        <f>IF(OR(B18="Saturday", B18="Sábado", B18="Sunday", B18="Domingo", E18=0), 0,
IF(MONTH(A18)&lt;&gt;MONTH(A17), E18, E18+SUMIF(A$8:A17, "&gt;="&amp;DATE(YEAR(A18), MONTH(A18), 1), F$8:F17)))</f>
        <v>0</v>
      </c>
      <c r="G18" s="64">
        <v>32.41296518607443</v>
      </c>
      <c r="H18" s="40" t="s">
        <v>4</v>
      </c>
      <c r="I18" s="39">
        <f t="shared" si="0"/>
        <v>833</v>
      </c>
      <c r="J18" s="39">
        <f t="shared" si="2"/>
        <v>49980</v>
      </c>
      <c r="K18" s="40">
        <f t="shared" si="3"/>
        <v>27000</v>
      </c>
      <c r="L18" s="39">
        <v>0</v>
      </c>
      <c r="M18" s="40">
        <f t="shared" si="13"/>
        <v>0</v>
      </c>
      <c r="N18" s="40">
        <f t="shared" si="4"/>
        <v>0</v>
      </c>
      <c r="O18" s="41">
        <v>0.12</v>
      </c>
      <c r="P18" s="40">
        <f t="shared" si="5"/>
        <v>0</v>
      </c>
      <c r="Q18" s="40">
        <f t="shared" si="6"/>
        <v>0</v>
      </c>
      <c r="R18" s="11">
        <f t="shared" si="14"/>
        <v>0</v>
      </c>
      <c r="S18" s="17"/>
      <c r="T18" s="17"/>
      <c r="U18" s="17">
        <f t="shared" si="18"/>
        <v>0</v>
      </c>
      <c r="V18" s="11">
        <v>35.412999999999997</v>
      </c>
      <c r="W18" s="11">
        <f t="shared" si="7"/>
        <v>3.0000348139255664</v>
      </c>
      <c r="X18" s="11">
        <f t="shared" si="15"/>
        <v>0</v>
      </c>
      <c r="Y18" s="17">
        <f t="shared" si="16"/>
        <v>0</v>
      </c>
      <c r="Z18" s="17">
        <f>IF(A18="",0,Z17+Y18-R18-T18+S18)</f>
        <v>29499.028999999995</v>
      </c>
      <c r="AA18" s="12">
        <f t="shared" si="9"/>
        <v>1</v>
      </c>
      <c r="AB18" s="13">
        <f t="shared" si="10"/>
        <v>0</v>
      </c>
    </row>
    <row r="19" spans="1:30" s="21" customFormat="1" x14ac:dyDescent="0.3">
      <c r="A19" s="18">
        <f t="shared" si="11"/>
        <v>45667</v>
      </c>
      <c r="B19" s="19" t="str">
        <f t="shared" si="1"/>
        <v>sexta-feira</v>
      </c>
      <c r="C19" s="19">
        <f t="shared" si="12"/>
        <v>0</v>
      </c>
      <c r="D19" s="19">
        <v>0</v>
      </c>
      <c r="E19" s="16">
        <f t="shared" si="17"/>
        <v>0</v>
      </c>
      <c r="F19" s="60">
        <f>IF(OR(B19="Saturday", B19="Sábado", B19="Sunday", B19="Domingo", E19=0), 0,
IF(MONTH(A19)&lt;&gt;MONTH(A18), E19, E19+SUMIF(A$8:A18, "&gt;="&amp;DATE(YEAR(A19), MONTH(A19), 1), F$8:F18)))</f>
        <v>0</v>
      </c>
      <c r="G19" s="64">
        <v>32.41296518607443</v>
      </c>
      <c r="H19" s="40" t="s">
        <v>4</v>
      </c>
      <c r="I19" s="39">
        <f t="shared" si="0"/>
        <v>833</v>
      </c>
      <c r="J19" s="39">
        <f t="shared" si="2"/>
        <v>49980</v>
      </c>
      <c r="K19" s="40">
        <f t="shared" si="3"/>
        <v>27000</v>
      </c>
      <c r="L19" s="39">
        <v>0</v>
      </c>
      <c r="M19" s="40">
        <f t="shared" si="13"/>
        <v>0</v>
      </c>
      <c r="N19" s="40">
        <f t="shared" si="4"/>
        <v>0</v>
      </c>
      <c r="O19" s="41">
        <v>0.12</v>
      </c>
      <c r="P19" s="40">
        <f t="shared" si="5"/>
        <v>0</v>
      </c>
      <c r="Q19" s="40">
        <f t="shared" si="6"/>
        <v>0</v>
      </c>
      <c r="R19" s="11">
        <f t="shared" si="14"/>
        <v>0</v>
      </c>
      <c r="S19" s="20"/>
      <c r="T19" s="20"/>
      <c r="U19" s="17">
        <f t="shared" si="18"/>
        <v>0</v>
      </c>
      <c r="V19" s="11">
        <v>35.412999999999997</v>
      </c>
      <c r="W19" s="11">
        <f t="shared" si="7"/>
        <v>3.0000348139255664</v>
      </c>
      <c r="X19" s="11">
        <f t="shared" si="15"/>
        <v>0</v>
      </c>
      <c r="Y19" s="17">
        <f t="shared" si="16"/>
        <v>0</v>
      </c>
      <c r="Z19" s="20">
        <f>IF(A19="",0,Z18+Y19-R19-T19+S19)</f>
        <v>29499.028999999995</v>
      </c>
      <c r="AA19" s="12">
        <f t="shared" si="9"/>
        <v>1</v>
      </c>
      <c r="AB19" s="13">
        <f t="shared" si="10"/>
        <v>0</v>
      </c>
    </row>
    <row r="20" spans="1:30" x14ac:dyDescent="0.3">
      <c r="A20" s="14">
        <f t="shared" si="11"/>
        <v>45668</v>
      </c>
      <c r="B20" s="15" t="str">
        <f t="shared" si="1"/>
        <v>sábado</v>
      </c>
      <c r="C20" s="15">
        <f t="shared" si="12"/>
        <v>0</v>
      </c>
      <c r="D20" s="15"/>
      <c r="E20" s="16">
        <f t="shared" si="17"/>
        <v>0</v>
      </c>
      <c r="F20" s="60">
        <f>IF(OR(B20="Saturday", B20="Sábado", B20="Sunday", B20="Domingo", E20=0), 0,
IF(MONTH(A20)&lt;&gt;MONTH(A19), E20, E20+SUMIF(A$8:A19, "&gt;="&amp;DATE(YEAR(A20), MONTH(A20), 1), F$8:F19)))</f>
        <v>0</v>
      </c>
      <c r="G20" s="64">
        <v>32.41296518607443</v>
      </c>
      <c r="H20" s="40" t="s">
        <v>4</v>
      </c>
      <c r="I20" s="39">
        <f t="shared" si="0"/>
        <v>833</v>
      </c>
      <c r="J20" s="39">
        <f t="shared" si="2"/>
        <v>49980</v>
      </c>
      <c r="K20" s="40">
        <f t="shared" si="3"/>
        <v>27000</v>
      </c>
      <c r="L20" s="39">
        <v>0</v>
      </c>
      <c r="M20" s="40">
        <f t="shared" si="13"/>
        <v>0</v>
      </c>
      <c r="N20" s="40">
        <f t="shared" si="4"/>
        <v>0</v>
      </c>
      <c r="O20" s="41">
        <v>0.12</v>
      </c>
      <c r="P20" s="40">
        <f t="shared" si="5"/>
        <v>0</v>
      </c>
      <c r="Q20" s="40">
        <f t="shared" si="6"/>
        <v>0</v>
      </c>
      <c r="R20" s="11">
        <f t="shared" si="14"/>
        <v>0</v>
      </c>
      <c r="S20" s="17"/>
      <c r="T20" s="17"/>
      <c r="U20" s="17">
        <f t="shared" si="18"/>
        <v>0</v>
      </c>
      <c r="V20" s="11">
        <v>35.412999999999997</v>
      </c>
      <c r="W20" s="11">
        <f t="shared" si="7"/>
        <v>3.0000348139255664</v>
      </c>
      <c r="X20" s="11">
        <f t="shared" si="15"/>
        <v>0</v>
      </c>
      <c r="Y20" s="17">
        <f t="shared" si="16"/>
        <v>0</v>
      </c>
      <c r="Z20" s="17">
        <f t="shared" ref="Z20:Z39" si="19">IF(A20="",0,Z19+Y20-R20-T20+S20)</f>
        <v>29499.028999999995</v>
      </c>
      <c r="AA20" s="12">
        <f t="shared" si="9"/>
        <v>1</v>
      </c>
      <c r="AB20" s="13">
        <f t="shared" si="10"/>
        <v>0</v>
      </c>
    </row>
    <row r="21" spans="1:30" x14ac:dyDescent="0.3">
      <c r="A21" s="14">
        <f t="shared" si="11"/>
        <v>45669</v>
      </c>
      <c r="B21" s="15" t="str">
        <f t="shared" si="1"/>
        <v>domingo</v>
      </c>
      <c r="C21" s="15">
        <f t="shared" si="12"/>
        <v>0</v>
      </c>
      <c r="D21" s="15"/>
      <c r="E21" s="16">
        <f t="shared" si="17"/>
        <v>0</v>
      </c>
      <c r="F21" s="60">
        <f>IF(OR(B21="Saturday", B21="Sábado", B21="Sunday", B21="Domingo", E21=0), 0,
IF(MONTH(A21)&lt;&gt;MONTH(A20), E21, E21+SUMIF(A$8:A20, "&gt;="&amp;DATE(YEAR(A21), MONTH(A21), 1), F$8:F20)))</f>
        <v>0</v>
      </c>
      <c r="G21" s="64">
        <v>32.41296518607443</v>
      </c>
      <c r="H21" s="40" t="s">
        <v>4</v>
      </c>
      <c r="I21" s="39">
        <f t="shared" si="0"/>
        <v>833</v>
      </c>
      <c r="J21" s="39">
        <f t="shared" si="2"/>
        <v>49980</v>
      </c>
      <c r="K21" s="40">
        <f t="shared" si="3"/>
        <v>27000</v>
      </c>
      <c r="L21" s="39">
        <v>0</v>
      </c>
      <c r="M21" s="40">
        <f t="shared" si="13"/>
        <v>0</v>
      </c>
      <c r="N21" s="40">
        <f t="shared" si="4"/>
        <v>0</v>
      </c>
      <c r="O21" s="41">
        <v>0.12</v>
      </c>
      <c r="P21" s="40">
        <f t="shared" si="5"/>
        <v>0</v>
      </c>
      <c r="Q21" s="40">
        <f t="shared" si="6"/>
        <v>0</v>
      </c>
      <c r="R21" s="11">
        <f t="shared" si="14"/>
        <v>0</v>
      </c>
      <c r="S21" s="17"/>
      <c r="T21" s="17"/>
      <c r="U21" s="17">
        <f t="shared" si="18"/>
        <v>0</v>
      </c>
      <c r="V21" s="11">
        <v>35.412999999999997</v>
      </c>
      <c r="W21" s="11">
        <f t="shared" si="7"/>
        <v>3.0000348139255664</v>
      </c>
      <c r="X21" s="11">
        <f t="shared" si="15"/>
        <v>0</v>
      </c>
      <c r="Y21" s="17">
        <f t="shared" si="16"/>
        <v>0</v>
      </c>
      <c r="Z21" s="17">
        <f t="shared" si="19"/>
        <v>29499.028999999995</v>
      </c>
      <c r="AA21" s="12">
        <f t="shared" si="9"/>
        <v>1</v>
      </c>
      <c r="AB21" s="13">
        <f t="shared" si="10"/>
        <v>0</v>
      </c>
    </row>
    <row r="22" spans="1:30" x14ac:dyDescent="0.3">
      <c r="A22" s="14">
        <f t="shared" si="11"/>
        <v>45670</v>
      </c>
      <c r="B22" s="15" t="str">
        <f t="shared" si="1"/>
        <v>segunda-feira</v>
      </c>
      <c r="C22" s="15">
        <f t="shared" si="12"/>
        <v>1</v>
      </c>
      <c r="D22" s="15"/>
      <c r="E22" s="16">
        <f t="shared" si="17"/>
        <v>833</v>
      </c>
      <c r="F22" s="60">
        <f>IF(OR(B22="Saturday", B22="Sábado", B22="Sunday", B22="Domingo", E22=0), 0,
IF(MONTH(A22)&lt;&gt;MONTH(A21), E22, E22+SUMIF(A$8:A21, "&gt;="&amp;DATE(YEAR(A22), MONTH(A22), 1), F$8:F21)))</f>
        <v>1666</v>
      </c>
      <c r="G22" s="64">
        <v>32.41296518607443</v>
      </c>
      <c r="H22" s="40" t="s">
        <v>4</v>
      </c>
      <c r="I22" s="39">
        <f t="shared" si="0"/>
        <v>833</v>
      </c>
      <c r="J22" s="39">
        <f t="shared" si="2"/>
        <v>49980</v>
      </c>
      <c r="K22" s="40">
        <f t="shared" si="3"/>
        <v>27000</v>
      </c>
      <c r="L22" s="39">
        <v>0</v>
      </c>
      <c r="M22" s="40">
        <f t="shared" si="13"/>
        <v>0</v>
      </c>
      <c r="N22" s="40">
        <f t="shared" si="4"/>
        <v>0</v>
      </c>
      <c r="O22" s="41">
        <v>0.12</v>
      </c>
      <c r="P22" s="40">
        <f t="shared" si="5"/>
        <v>0</v>
      </c>
      <c r="Q22" s="40">
        <f t="shared" si="6"/>
        <v>0</v>
      </c>
      <c r="R22" s="11">
        <f t="shared" si="14"/>
        <v>27000</v>
      </c>
      <c r="S22" s="17"/>
      <c r="T22" s="17"/>
      <c r="U22" s="17">
        <f t="shared" si="18"/>
        <v>2499.028999999995</v>
      </c>
      <c r="V22" s="11">
        <v>35.412999999999997</v>
      </c>
      <c r="W22" s="11">
        <f t="shared" si="7"/>
        <v>3.0000348139255664</v>
      </c>
      <c r="X22" s="11">
        <f t="shared" si="15"/>
        <v>2499.0289999999968</v>
      </c>
      <c r="Y22" s="17">
        <f t="shared" si="16"/>
        <v>29499.028999999999</v>
      </c>
      <c r="Z22" s="17">
        <f t="shared" si="19"/>
        <v>31998.05799999999</v>
      </c>
      <c r="AA22" s="12">
        <f t="shared" si="9"/>
        <v>1</v>
      </c>
      <c r="AB22" s="13">
        <f t="shared" si="10"/>
        <v>-1</v>
      </c>
    </row>
    <row r="23" spans="1:30" x14ac:dyDescent="0.3">
      <c r="A23" s="14">
        <f t="shared" si="11"/>
        <v>45671</v>
      </c>
      <c r="B23" s="15" t="str">
        <f t="shared" si="1"/>
        <v>terça-feira</v>
      </c>
      <c r="C23" s="15">
        <f t="shared" si="12"/>
        <v>0</v>
      </c>
      <c r="D23" s="15">
        <v>0</v>
      </c>
      <c r="E23" s="16">
        <f t="shared" si="17"/>
        <v>0</v>
      </c>
      <c r="F23" s="60">
        <f>IF(OR(B23="Saturday", B23="Sábado", B23="Sunday", B23="Domingo", E23=0), 0,
IF(MONTH(A23)&lt;&gt;MONTH(A22), E23, E23+SUMIF(A$8:A22, "&gt;="&amp;DATE(YEAR(A23), MONTH(A23), 1), F$8:F22)))</f>
        <v>0</v>
      </c>
      <c r="G23" s="64">
        <v>32.41296518607443</v>
      </c>
      <c r="H23" s="40" t="s">
        <v>4</v>
      </c>
      <c r="I23" s="39">
        <f t="shared" si="0"/>
        <v>833</v>
      </c>
      <c r="J23" s="39">
        <f t="shared" si="2"/>
        <v>49980</v>
      </c>
      <c r="K23" s="40">
        <f t="shared" si="3"/>
        <v>27000</v>
      </c>
      <c r="L23" s="39">
        <v>0</v>
      </c>
      <c r="M23" s="40">
        <f t="shared" si="13"/>
        <v>0</v>
      </c>
      <c r="N23" s="40">
        <f t="shared" si="4"/>
        <v>0</v>
      </c>
      <c r="O23" s="41">
        <v>0.12</v>
      </c>
      <c r="P23" s="40">
        <f t="shared" si="5"/>
        <v>0</v>
      </c>
      <c r="Q23" s="40">
        <f t="shared" si="6"/>
        <v>0</v>
      </c>
      <c r="R23" s="11">
        <f t="shared" si="14"/>
        <v>0</v>
      </c>
      <c r="S23" s="17"/>
      <c r="T23" s="17"/>
      <c r="U23" s="17">
        <f t="shared" si="18"/>
        <v>0</v>
      </c>
      <c r="V23" s="11">
        <v>35.412999999999997</v>
      </c>
      <c r="W23" s="11">
        <f t="shared" si="7"/>
        <v>3.0000348139255664</v>
      </c>
      <c r="X23" s="11">
        <f t="shared" si="15"/>
        <v>0</v>
      </c>
      <c r="Y23" s="17">
        <f t="shared" si="16"/>
        <v>0</v>
      </c>
      <c r="Z23" s="17">
        <f t="shared" si="19"/>
        <v>31998.05799999999</v>
      </c>
      <c r="AA23" s="12">
        <f t="shared" si="9"/>
        <v>1</v>
      </c>
      <c r="AB23" s="13">
        <f t="shared" si="10"/>
        <v>0</v>
      </c>
    </row>
    <row r="24" spans="1:30" x14ac:dyDescent="0.3">
      <c r="A24" s="14">
        <f t="shared" si="11"/>
        <v>45672</v>
      </c>
      <c r="B24" s="15" t="str">
        <f t="shared" si="1"/>
        <v>quarta-feira</v>
      </c>
      <c r="C24" s="15">
        <f t="shared" si="12"/>
        <v>0</v>
      </c>
      <c r="D24" s="15">
        <v>0</v>
      </c>
      <c r="E24" s="16">
        <f t="shared" si="17"/>
        <v>0</v>
      </c>
      <c r="F24" s="60">
        <f>IF(OR(B24="Saturday", B24="Sábado", B24="Sunday", B24="Domingo", E24=0), 0,
IF(MONTH(A24)&lt;&gt;MONTH(A23), E24, E24+SUMIF(A$8:A23, "&gt;="&amp;DATE(YEAR(A24), MONTH(A24), 1), F$8:F23)))</f>
        <v>0</v>
      </c>
      <c r="G24" s="64">
        <v>32.41296518607443</v>
      </c>
      <c r="H24" s="40" t="s">
        <v>4</v>
      </c>
      <c r="I24" s="39">
        <f t="shared" si="0"/>
        <v>833</v>
      </c>
      <c r="J24" s="39">
        <f t="shared" si="2"/>
        <v>49980</v>
      </c>
      <c r="K24" s="40">
        <f t="shared" si="3"/>
        <v>27000</v>
      </c>
      <c r="L24" s="39">
        <v>0</v>
      </c>
      <c r="M24" s="40">
        <f t="shared" si="13"/>
        <v>0</v>
      </c>
      <c r="N24" s="40">
        <f t="shared" si="4"/>
        <v>0</v>
      </c>
      <c r="O24" s="41">
        <v>0.12</v>
      </c>
      <c r="P24" s="40">
        <f t="shared" si="5"/>
        <v>0</v>
      </c>
      <c r="Q24" s="40">
        <f t="shared" si="6"/>
        <v>0</v>
      </c>
      <c r="R24" s="11">
        <f t="shared" si="14"/>
        <v>0</v>
      </c>
      <c r="S24" s="17"/>
      <c r="T24" s="17"/>
      <c r="U24" s="17">
        <f t="shared" si="18"/>
        <v>0</v>
      </c>
      <c r="V24" s="11">
        <v>35.412999999999997</v>
      </c>
      <c r="W24" s="11">
        <f t="shared" si="7"/>
        <v>3.0000348139255664</v>
      </c>
      <c r="X24" s="11">
        <f t="shared" si="15"/>
        <v>0</v>
      </c>
      <c r="Y24" s="17">
        <f t="shared" si="16"/>
        <v>0</v>
      </c>
      <c r="Z24" s="17">
        <f t="shared" si="19"/>
        <v>31998.05799999999</v>
      </c>
      <c r="AA24" s="12">
        <f t="shared" si="9"/>
        <v>1</v>
      </c>
      <c r="AB24" s="13">
        <f t="shared" si="10"/>
        <v>0</v>
      </c>
    </row>
    <row r="25" spans="1:30" x14ac:dyDescent="0.3">
      <c r="A25" s="14">
        <f t="shared" si="11"/>
        <v>45673</v>
      </c>
      <c r="B25" s="15" t="str">
        <f t="shared" si="1"/>
        <v>quinta-feira</v>
      </c>
      <c r="C25" s="15">
        <f t="shared" si="12"/>
        <v>0</v>
      </c>
      <c r="D25" s="15">
        <v>0</v>
      </c>
      <c r="E25" s="16">
        <f t="shared" si="17"/>
        <v>0</v>
      </c>
      <c r="F25" s="60">
        <f>IF(OR(B25="Saturday", B25="Sábado", B25="Sunday", B25="Domingo", E25=0), 0,
IF(MONTH(A25)&lt;&gt;MONTH(A24), E25, E25+SUMIF(A$8:A24, "&gt;="&amp;DATE(YEAR(A25), MONTH(A25), 1), F$8:F24)))</f>
        <v>0</v>
      </c>
      <c r="G25" s="64">
        <v>32.41296518607443</v>
      </c>
      <c r="H25" s="40" t="s">
        <v>4</v>
      </c>
      <c r="I25" s="39">
        <f t="shared" si="0"/>
        <v>833</v>
      </c>
      <c r="J25" s="39">
        <f t="shared" si="2"/>
        <v>49980</v>
      </c>
      <c r="K25" s="40">
        <f t="shared" si="3"/>
        <v>27000</v>
      </c>
      <c r="L25" s="39">
        <v>0</v>
      </c>
      <c r="M25" s="40">
        <f t="shared" si="13"/>
        <v>0</v>
      </c>
      <c r="N25" s="40">
        <f t="shared" si="4"/>
        <v>0</v>
      </c>
      <c r="O25" s="41">
        <v>0.12</v>
      </c>
      <c r="P25" s="40">
        <f t="shared" si="5"/>
        <v>0</v>
      </c>
      <c r="Q25" s="40">
        <f t="shared" si="6"/>
        <v>0</v>
      </c>
      <c r="R25" s="11">
        <f t="shared" si="14"/>
        <v>0</v>
      </c>
      <c r="S25" s="17"/>
      <c r="T25" s="17"/>
      <c r="U25" s="17">
        <f t="shared" si="18"/>
        <v>0</v>
      </c>
      <c r="V25" s="11">
        <v>35.412999999999997</v>
      </c>
      <c r="W25" s="11">
        <f t="shared" si="7"/>
        <v>3.0000348139255664</v>
      </c>
      <c r="X25" s="11">
        <f t="shared" si="15"/>
        <v>0</v>
      </c>
      <c r="Y25" s="17">
        <f t="shared" si="16"/>
        <v>0</v>
      </c>
      <c r="Z25" s="17">
        <f t="shared" si="19"/>
        <v>31998.05799999999</v>
      </c>
      <c r="AA25" s="12">
        <f t="shared" si="9"/>
        <v>1</v>
      </c>
      <c r="AB25" s="13">
        <f t="shared" si="10"/>
        <v>0</v>
      </c>
    </row>
    <row r="26" spans="1:30" x14ac:dyDescent="0.3">
      <c r="A26" s="14">
        <f t="shared" si="11"/>
        <v>45674</v>
      </c>
      <c r="B26" s="15" t="str">
        <f t="shared" si="1"/>
        <v>sexta-feira</v>
      </c>
      <c r="C26" s="15">
        <f t="shared" si="12"/>
        <v>0</v>
      </c>
      <c r="D26" s="15">
        <v>0</v>
      </c>
      <c r="E26" s="16">
        <f t="shared" si="17"/>
        <v>0</v>
      </c>
      <c r="F26" s="60">
        <f>IF(OR(B26="Saturday", B26="Sábado", B26="Sunday", B26="Domingo", E26=0), 0,
IF(MONTH(A26)&lt;&gt;MONTH(A25), E26, E26+SUMIF(A$8:A25, "&gt;="&amp;DATE(YEAR(A26), MONTH(A26), 1), F$8:F25)))</f>
        <v>0</v>
      </c>
      <c r="G26" s="64">
        <v>32.41296518607443</v>
      </c>
      <c r="H26" s="40" t="s">
        <v>4</v>
      </c>
      <c r="I26" s="39">
        <f t="shared" si="0"/>
        <v>833</v>
      </c>
      <c r="J26" s="39">
        <f t="shared" si="2"/>
        <v>49980</v>
      </c>
      <c r="K26" s="40">
        <f t="shared" si="3"/>
        <v>27000</v>
      </c>
      <c r="L26" s="39">
        <v>0</v>
      </c>
      <c r="M26" s="40">
        <f t="shared" si="13"/>
        <v>0</v>
      </c>
      <c r="N26" s="40">
        <f t="shared" si="4"/>
        <v>0</v>
      </c>
      <c r="O26" s="41">
        <v>0.12</v>
      </c>
      <c r="P26" s="40">
        <f t="shared" si="5"/>
        <v>0</v>
      </c>
      <c r="Q26" s="40">
        <f t="shared" si="6"/>
        <v>0</v>
      </c>
      <c r="R26" s="11">
        <f t="shared" si="14"/>
        <v>0</v>
      </c>
      <c r="S26" s="17"/>
      <c r="T26" s="17"/>
      <c r="U26" s="17">
        <f t="shared" si="18"/>
        <v>0</v>
      </c>
      <c r="V26" s="11">
        <v>35.412999999999997</v>
      </c>
      <c r="W26" s="11">
        <f t="shared" si="7"/>
        <v>3.0000348139255664</v>
      </c>
      <c r="X26" s="11">
        <f t="shared" si="15"/>
        <v>0</v>
      </c>
      <c r="Y26" s="17">
        <f t="shared" si="16"/>
        <v>0</v>
      </c>
      <c r="Z26" s="17">
        <f t="shared" si="19"/>
        <v>31998.05799999999</v>
      </c>
      <c r="AA26" s="12">
        <f t="shared" si="9"/>
        <v>1</v>
      </c>
      <c r="AB26" s="13">
        <f t="shared" si="10"/>
        <v>0</v>
      </c>
      <c r="AC26" s="2"/>
      <c r="AD26" s="4"/>
    </row>
    <row r="27" spans="1:30" x14ac:dyDescent="0.3">
      <c r="A27" s="14">
        <f t="shared" si="11"/>
        <v>45675</v>
      </c>
      <c r="B27" s="15" t="str">
        <f t="shared" si="1"/>
        <v>sábado</v>
      </c>
      <c r="C27" s="15">
        <f t="shared" si="12"/>
        <v>0</v>
      </c>
      <c r="D27" s="15"/>
      <c r="E27" s="16">
        <f t="shared" si="17"/>
        <v>0</v>
      </c>
      <c r="F27" s="60">
        <f>IF(OR(B27="Saturday", B27="Sábado", B27="Sunday", B27="Domingo", E27=0), 0,
IF(MONTH(A27)&lt;&gt;MONTH(A26), E27, E27+SUMIF(A$8:A26, "&gt;="&amp;DATE(YEAR(A27), MONTH(A27), 1), F$8:F26)))</f>
        <v>0</v>
      </c>
      <c r="G27" s="64">
        <v>32.41296518607443</v>
      </c>
      <c r="H27" s="40" t="s">
        <v>4</v>
      </c>
      <c r="I27" s="39">
        <f t="shared" si="0"/>
        <v>833</v>
      </c>
      <c r="J27" s="39">
        <f t="shared" si="2"/>
        <v>49980</v>
      </c>
      <c r="K27" s="40">
        <f t="shared" si="3"/>
        <v>27000</v>
      </c>
      <c r="L27" s="39">
        <v>0</v>
      </c>
      <c r="M27" s="40">
        <f t="shared" si="13"/>
        <v>0</v>
      </c>
      <c r="N27" s="40">
        <f t="shared" si="4"/>
        <v>0</v>
      </c>
      <c r="O27" s="41">
        <v>0.12</v>
      </c>
      <c r="P27" s="40">
        <f t="shared" si="5"/>
        <v>0</v>
      </c>
      <c r="Q27" s="40">
        <f t="shared" si="6"/>
        <v>0</v>
      </c>
      <c r="R27" s="11">
        <f t="shared" si="14"/>
        <v>0</v>
      </c>
      <c r="S27" s="17"/>
      <c r="T27" s="17"/>
      <c r="U27" s="17">
        <f t="shared" si="18"/>
        <v>0</v>
      </c>
      <c r="V27" s="11">
        <v>35.412999999999997</v>
      </c>
      <c r="W27" s="11">
        <f t="shared" si="7"/>
        <v>3.0000348139255664</v>
      </c>
      <c r="X27" s="11">
        <f t="shared" si="15"/>
        <v>0</v>
      </c>
      <c r="Y27" s="17">
        <f t="shared" si="16"/>
        <v>0</v>
      </c>
      <c r="Z27" s="17">
        <f t="shared" si="19"/>
        <v>31998.05799999999</v>
      </c>
      <c r="AA27" s="12">
        <f t="shared" si="9"/>
        <v>1</v>
      </c>
      <c r="AB27" s="13">
        <f t="shared" si="10"/>
        <v>0</v>
      </c>
      <c r="AD27" s="4"/>
    </row>
    <row r="28" spans="1:30" s="25" customFormat="1" x14ac:dyDescent="0.3">
      <c r="A28" s="22">
        <f t="shared" si="11"/>
        <v>45676</v>
      </c>
      <c r="B28" s="23" t="str">
        <f t="shared" si="1"/>
        <v>domingo</v>
      </c>
      <c r="C28" s="15">
        <f t="shared" si="12"/>
        <v>0</v>
      </c>
      <c r="D28" s="23"/>
      <c r="E28" s="16">
        <f t="shared" si="17"/>
        <v>0</v>
      </c>
      <c r="F28" s="60">
        <f>IF(OR(B28="Saturday", B28="Sábado", B28="Sunday", B28="Domingo", E28=0), 0,
IF(MONTH(A28)&lt;&gt;MONTH(A27), E28, E28+SUMIF(A$8:A27, "&gt;="&amp;DATE(YEAR(A28), MONTH(A28), 1), F$8:F27)))</f>
        <v>0</v>
      </c>
      <c r="G28" s="64">
        <v>32.41296518607443</v>
      </c>
      <c r="H28" s="40" t="s">
        <v>4</v>
      </c>
      <c r="I28" s="39">
        <f t="shared" si="0"/>
        <v>833</v>
      </c>
      <c r="J28" s="39">
        <f t="shared" si="2"/>
        <v>49980</v>
      </c>
      <c r="K28" s="40">
        <f t="shared" si="3"/>
        <v>27000</v>
      </c>
      <c r="L28" s="39">
        <v>0</v>
      </c>
      <c r="M28" s="40">
        <f t="shared" si="13"/>
        <v>0</v>
      </c>
      <c r="N28" s="40">
        <f t="shared" si="4"/>
        <v>0</v>
      </c>
      <c r="O28" s="41">
        <v>0.12</v>
      </c>
      <c r="P28" s="40">
        <f t="shared" si="5"/>
        <v>0</v>
      </c>
      <c r="Q28" s="40">
        <f t="shared" si="6"/>
        <v>0</v>
      </c>
      <c r="R28" s="11">
        <f t="shared" si="14"/>
        <v>0</v>
      </c>
      <c r="S28" s="24"/>
      <c r="T28" s="24"/>
      <c r="U28" s="17">
        <f t="shared" si="18"/>
        <v>0</v>
      </c>
      <c r="V28" s="11">
        <v>35.412999999999997</v>
      </c>
      <c r="W28" s="11">
        <f t="shared" si="7"/>
        <v>3.0000348139255664</v>
      </c>
      <c r="X28" s="11">
        <f t="shared" si="15"/>
        <v>0</v>
      </c>
      <c r="Y28" s="17">
        <f t="shared" si="16"/>
        <v>0</v>
      </c>
      <c r="Z28" s="17">
        <f t="shared" si="19"/>
        <v>31998.05799999999</v>
      </c>
      <c r="AA28" s="12">
        <f t="shared" si="9"/>
        <v>1</v>
      </c>
      <c r="AB28" s="13">
        <f t="shared" si="10"/>
        <v>0</v>
      </c>
      <c r="AD28" s="26"/>
    </row>
    <row r="29" spans="1:30" x14ac:dyDescent="0.3">
      <c r="A29" s="14">
        <f t="shared" si="11"/>
        <v>45677</v>
      </c>
      <c r="B29" s="15" t="str">
        <f t="shared" si="1"/>
        <v>segunda-feira</v>
      </c>
      <c r="C29" s="15">
        <f t="shared" si="12"/>
        <v>1</v>
      </c>
      <c r="D29" s="15"/>
      <c r="E29" s="16">
        <f t="shared" si="17"/>
        <v>833</v>
      </c>
      <c r="F29" s="60">
        <f>IF(OR(B29="Saturday", B29="Sábado", B29="Sunday", B29="Domingo", E29=0), 0,
IF(MONTH(A29)&lt;&gt;MONTH(A28), E29, E29+SUMIF(A$8:A28, "&gt;="&amp;DATE(YEAR(A29), MONTH(A29), 1), F$8:F28)))</f>
        <v>3332</v>
      </c>
      <c r="G29" s="64">
        <v>32.41296518607443</v>
      </c>
      <c r="H29" s="40" t="s">
        <v>4</v>
      </c>
      <c r="I29" s="39">
        <f t="shared" si="0"/>
        <v>833</v>
      </c>
      <c r="J29" s="39">
        <f t="shared" si="2"/>
        <v>49980</v>
      </c>
      <c r="K29" s="40">
        <f t="shared" si="3"/>
        <v>27000</v>
      </c>
      <c r="L29" s="39">
        <v>0</v>
      </c>
      <c r="M29" s="40">
        <f t="shared" si="13"/>
        <v>0</v>
      </c>
      <c r="N29" s="40">
        <f t="shared" si="4"/>
        <v>0</v>
      </c>
      <c r="O29" s="41">
        <v>0.12</v>
      </c>
      <c r="P29" s="40">
        <f t="shared" si="5"/>
        <v>0</v>
      </c>
      <c r="Q29" s="40">
        <f t="shared" si="6"/>
        <v>0</v>
      </c>
      <c r="R29" s="11">
        <f t="shared" si="14"/>
        <v>27000</v>
      </c>
      <c r="S29" s="17"/>
      <c r="T29" s="17"/>
      <c r="U29" s="17">
        <f t="shared" si="18"/>
        <v>4998.05799999999</v>
      </c>
      <c r="V29" s="11">
        <v>35.412999999999997</v>
      </c>
      <c r="W29" s="11">
        <f t="shared" si="7"/>
        <v>3.0000348139255664</v>
      </c>
      <c r="X29" s="11">
        <f t="shared" si="15"/>
        <v>2499.0289999999968</v>
      </c>
      <c r="Y29" s="17">
        <f t="shared" si="16"/>
        <v>29499.028999999999</v>
      </c>
      <c r="Z29" s="17">
        <f t="shared" si="19"/>
        <v>34497.086999999985</v>
      </c>
      <c r="AA29" s="12">
        <f t="shared" si="9"/>
        <v>1</v>
      </c>
      <c r="AB29" s="13">
        <f t="shared" si="10"/>
        <v>-1</v>
      </c>
      <c r="AD29" s="4"/>
    </row>
    <row r="30" spans="1:30" x14ac:dyDescent="0.3">
      <c r="A30" s="14">
        <f t="shared" si="11"/>
        <v>45678</v>
      </c>
      <c r="B30" s="15" t="str">
        <f t="shared" si="1"/>
        <v>terça-feira</v>
      </c>
      <c r="C30" s="15">
        <f t="shared" si="12"/>
        <v>0</v>
      </c>
      <c r="D30" s="15">
        <v>0</v>
      </c>
      <c r="E30" s="16">
        <f t="shared" si="17"/>
        <v>0</v>
      </c>
      <c r="F30" s="60">
        <f>IF(OR(B30="Saturday", B30="Sábado", B30="Sunday", B30="Domingo", E30=0), 0,
IF(MONTH(A30)&lt;&gt;MONTH(A29), E30, E30+SUMIF(A$8:A29, "&gt;="&amp;DATE(YEAR(A30), MONTH(A30), 1), F$8:F29)))</f>
        <v>0</v>
      </c>
      <c r="G30" s="64">
        <v>32.41296518607443</v>
      </c>
      <c r="H30" s="40" t="s">
        <v>4</v>
      </c>
      <c r="I30" s="39">
        <f t="shared" si="0"/>
        <v>833</v>
      </c>
      <c r="J30" s="39">
        <f t="shared" si="2"/>
        <v>49980</v>
      </c>
      <c r="K30" s="40">
        <f t="shared" si="3"/>
        <v>27000</v>
      </c>
      <c r="L30" s="39">
        <v>0</v>
      </c>
      <c r="M30" s="40">
        <f t="shared" si="13"/>
        <v>0</v>
      </c>
      <c r="N30" s="40">
        <f t="shared" si="4"/>
        <v>0</v>
      </c>
      <c r="O30" s="41">
        <v>0.12</v>
      </c>
      <c r="P30" s="40">
        <f t="shared" si="5"/>
        <v>0</v>
      </c>
      <c r="Q30" s="40">
        <f t="shared" si="6"/>
        <v>0</v>
      </c>
      <c r="R30" s="11">
        <f t="shared" si="14"/>
        <v>0</v>
      </c>
      <c r="S30" s="17"/>
      <c r="T30" s="17"/>
      <c r="U30" s="17">
        <f t="shared" si="18"/>
        <v>0</v>
      </c>
      <c r="V30" s="11">
        <v>35.412999999999997</v>
      </c>
      <c r="W30" s="11">
        <f t="shared" si="7"/>
        <v>3.0000348139255664</v>
      </c>
      <c r="X30" s="11">
        <f t="shared" si="15"/>
        <v>0</v>
      </c>
      <c r="Y30" s="17">
        <f t="shared" si="16"/>
        <v>0</v>
      </c>
      <c r="Z30" s="17">
        <f t="shared" si="19"/>
        <v>34497.086999999985</v>
      </c>
      <c r="AA30" s="12">
        <f t="shared" si="9"/>
        <v>1</v>
      </c>
      <c r="AB30" s="13">
        <f t="shared" si="10"/>
        <v>0</v>
      </c>
    </row>
    <row r="31" spans="1:30" x14ac:dyDescent="0.3">
      <c r="A31" s="14">
        <f t="shared" si="11"/>
        <v>45679</v>
      </c>
      <c r="B31" s="15" t="str">
        <f t="shared" si="1"/>
        <v>quarta-feira</v>
      </c>
      <c r="C31" s="15">
        <f t="shared" si="12"/>
        <v>0</v>
      </c>
      <c r="D31" s="15">
        <v>0</v>
      </c>
      <c r="E31" s="16">
        <f t="shared" si="17"/>
        <v>0</v>
      </c>
      <c r="F31" s="60">
        <f>IF(OR(B31="Saturday", B31="Sábado", B31="Sunday", B31="Domingo", E31=0), 0,
IF(MONTH(A31)&lt;&gt;MONTH(A30), E31, E31+SUMIF(A$8:A30, "&gt;="&amp;DATE(YEAR(A31), MONTH(A31), 1), F$8:F30)))</f>
        <v>0</v>
      </c>
      <c r="G31" s="64">
        <v>32.41296518607443</v>
      </c>
      <c r="H31" s="40" t="s">
        <v>4</v>
      </c>
      <c r="I31" s="39">
        <f t="shared" si="0"/>
        <v>833</v>
      </c>
      <c r="J31" s="39">
        <f t="shared" si="2"/>
        <v>49980</v>
      </c>
      <c r="K31" s="40">
        <f t="shared" si="3"/>
        <v>27000</v>
      </c>
      <c r="L31" s="39">
        <v>0</v>
      </c>
      <c r="M31" s="40">
        <f t="shared" si="13"/>
        <v>0</v>
      </c>
      <c r="N31" s="40">
        <f t="shared" si="4"/>
        <v>0</v>
      </c>
      <c r="O31" s="41">
        <v>0.12</v>
      </c>
      <c r="P31" s="40">
        <f t="shared" si="5"/>
        <v>0</v>
      </c>
      <c r="Q31" s="40">
        <f t="shared" si="6"/>
        <v>0</v>
      </c>
      <c r="R31" s="11">
        <f t="shared" si="14"/>
        <v>0</v>
      </c>
      <c r="S31" s="17"/>
      <c r="T31" s="17"/>
      <c r="U31" s="17">
        <f t="shared" si="18"/>
        <v>0</v>
      </c>
      <c r="V31" s="11">
        <v>35.412999999999997</v>
      </c>
      <c r="W31" s="11">
        <f t="shared" si="7"/>
        <v>3.0000348139255664</v>
      </c>
      <c r="X31" s="11">
        <f t="shared" si="15"/>
        <v>0</v>
      </c>
      <c r="Y31" s="17">
        <f t="shared" si="16"/>
        <v>0</v>
      </c>
      <c r="Z31" s="17">
        <f t="shared" si="19"/>
        <v>34497.086999999985</v>
      </c>
      <c r="AA31" s="12">
        <f t="shared" si="9"/>
        <v>1</v>
      </c>
      <c r="AB31" s="13">
        <f t="shared" si="10"/>
        <v>0</v>
      </c>
    </row>
    <row r="32" spans="1:30" x14ac:dyDescent="0.3">
      <c r="A32" s="14">
        <f t="shared" si="11"/>
        <v>45680</v>
      </c>
      <c r="B32" s="15" t="str">
        <f t="shared" si="1"/>
        <v>quinta-feira</v>
      </c>
      <c r="C32" s="15">
        <f t="shared" si="12"/>
        <v>0</v>
      </c>
      <c r="D32" s="15">
        <v>0</v>
      </c>
      <c r="E32" s="16">
        <f t="shared" si="17"/>
        <v>0</v>
      </c>
      <c r="F32" s="60">
        <f>IF(OR(B32="Saturday", B32="Sábado", B32="Sunday", B32="Domingo", E32=0), 0,
IF(MONTH(A32)&lt;&gt;MONTH(A31), E32, E32+SUMIF(A$8:A31, "&gt;="&amp;DATE(YEAR(A32), MONTH(A32), 1), F$8:F31)))</f>
        <v>0</v>
      </c>
      <c r="G32" s="64">
        <v>32.41296518607443</v>
      </c>
      <c r="H32" s="40" t="s">
        <v>4</v>
      </c>
      <c r="I32" s="39">
        <f t="shared" si="0"/>
        <v>833</v>
      </c>
      <c r="J32" s="39">
        <f t="shared" si="2"/>
        <v>49980</v>
      </c>
      <c r="K32" s="40">
        <f t="shared" si="3"/>
        <v>27000</v>
      </c>
      <c r="L32" s="39">
        <v>0</v>
      </c>
      <c r="M32" s="40">
        <f t="shared" si="13"/>
        <v>0</v>
      </c>
      <c r="N32" s="40">
        <f t="shared" si="4"/>
        <v>0</v>
      </c>
      <c r="O32" s="41">
        <v>0.12</v>
      </c>
      <c r="P32" s="40">
        <f t="shared" si="5"/>
        <v>0</v>
      </c>
      <c r="Q32" s="40">
        <f t="shared" si="6"/>
        <v>0</v>
      </c>
      <c r="R32" s="11">
        <f t="shared" si="14"/>
        <v>0</v>
      </c>
      <c r="S32" s="17"/>
      <c r="T32" s="17"/>
      <c r="U32" s="17">
        <f t="shared" si="18"/>
        <v>0</v>
      </c>
      <c r="V32" s="11">
        <v>35.412999999999997</v>
      </c>
      <c r="W32" s="11">
        <f t="shared" si="7"/>
        <v>3.0000348139255664</v>
      </c>
      <c r="X32" s="11">
        <f t="shared" si="15"/>
        <v>0</v>
      </c>
      <c r="Y32" s="17">
        <f t="shared" si="16"/>
        <v>0</v>
      </c>
      <c r="Z32" s="17">
        <f t="shared" si="19"/>
        <v>34497.086999999985</v>
      </c>
      <c r="AA32" s="12">
        <f t="shared" si="9"/>
        <v>1</v>
      </c>
      <c r="AB32" s="13">
        <f t="shared" si="10"/>
        <v>0</v>
      </c>
    </row>
    <row r="33" spans="1:28" x14ac:dyDescent="0.3">
      <c r="A33" s="14">
        <f t="shared" si="11"/>
        <v>45681</v>
      </c>
      <c r="B33" s="15" t="str">
        <f t="shared" si="1"/>
        <v>sexta-feira</v>
      </c>
      <c r="C33" s="15">
        <f t="shared" si="12"/>
        <v>0</v>
      </c>
      <c r="D33" s="15">
        <v>0</v>
      </c>
      <c r="E33" s="16">
        <f t="shared" si="17"/>
        <v>0</v>
      </c>
      <c r="F33" s="60">
        <f>IF(OR(B33="Saturday", B33="Sábado", B33="Sunday", B33="Domingo", E33=0), 0,
IF(MONTH(A33)&lt;&gt;MONTH(A32), E33, E33+SUMIF(A$8:A32, "&gt;="&amp;DATE(YEAR(A33), MONTH(A33), 1), F$8:F32)))</f>
        <v>0</v>
      </c>
      <c r="G33" s="64">
        <v>32.41296518607443</v>
      </c>
      <c r="H33" s="40" t="s">
        <v>4</v>
      </c>
      <c r="I33" s="39">
        <f t="shared" si="0"/>
        <v>833</v>
      </c>
      <c r="J33" s="39">
        <f t="shared" si="2"/>
        <v>49980</v>
      </c>
      <c r="K33" s="40">
        <f t="shared" si="3"/>
        <v>27000</v>
      </c>
      <c r="L33" s="39">
        <v>0</v>
      </c>
      <c r="M33" s="40">
        <f t="shared" si="13"/>
        <v>0</v>
      </c>
      <c r="N33" s="40">
        <f t="shared" si="4"/>
        <v>0</v>
      </c>
      <c r="O33" s="41">
        <v>0.12</v>
      </c>
      <c r="P33" s="40">
        <f t="shared" si="5"/>
        <v>0</v>
      </c>
      <c r="Q33" s="40">
        <f t="shared" si="6"/>
        <v>0</v>
      </c>
      <c r="R33" s="11">
        <f t="shared" si="14"/>
        <v>0</v>
      </c>
      <c r="S33" s="17"/>
      <c r="T33" s="17"/>
      <c r="U33" s="17">
        <f t="shared" si="18"/>
        <v>0</v>
      </c>
      <c r="V33" s="11">
        <v>35.412999999999997</v>
      </c>
      <c r="W33" s="11">
        <f t="shared" si="7"/>
        <v>3.0000348139255664</v>
      </c>
      <c r="X33" s="11">
        <f t="shared" si="15"/>
        <v>0</v>
      </c>
      <c r="Y33" s="17">
        <f t="shared" si="16"/>
        <v>0</v>
      </c>
      <c r="Z33" s="17">
        <f t="shared" si="19"/>
        <v>34497.086999999985</v>
      </c>
      <c r="AA33" s="12">
        <f t="shared" si="9"/>
        <v>1</v>
      </c>
      <c r="AB33" s="13">
        <f t="shared" si="10"/>
        <v>0</v>
      </c>
    </row>
    <row r="34" spans="1:28" x14ac:dyDescent="0.3">
      <c r="A34" s="14">
        <f t="shared" si="11"/>
        <v>45682</v>
      </c>
      <c r="B34" s="15" t="str">
        <f t="shared" si="1"/>
        <v>sábado</v>
      </c>
      <c r="C34" s="15">
        <f t="shared" si="12"/>
        <v>0</v>
      </c>
      <c r="D34" s="15"/>
      <c r="E34" s="16">
        <f t="shared" si="17"/>
        <v>0</v>
      </c>
      <c r="F34" s="60">
        <f>IF(OR(B34="Saturday", B34="Sábado", B34="Sunday", B34="Domingo", E34=0), 0,
IF(MONTH(A34)&lt;&gt;MONTH(A33), E34, E34+SUMIF(A$8:A33, "&gt;="&amp;DATE(YEAR(A34), MONTH(A34), 1), F$8:F33)))</f>
        <v>0</v>
      </c>
      <c r="G34" s="64">
        <v>32.41296518607443</v>
      </c>
      <c r="H34" s="40" t="s">
        <v>4</v>
      </c>
      <c r="I34" s="39">
        <f t="shared" si="0"/>
        <v>833</v>
      </c>
      <c r="J34" s="39">
        <f t="shared" si="2"/>
        <v>49980</v>
      </c>
      <c r="K34" s="40">
        <f t="shared" si="3"/>
        <v>27000</v>
      </c>
      <c r="L34" s="39">
        <v>0</v>
      </c>
      <c r="M34" s="40">
        <f t="shared" si="13"/>
        <v>0</v>
      </c>
      <c r="N34" s="40">
        <f t="shared" si="4"/>
        <v>0</v>
      </c>
      <c r="O34" s="41">
        <v>0.12</v>
      </c>
      <c r="P34" s="40">
        <f t="shared" si="5"/>
        <v>0</v>
      </c>
      <c r="Q34" s="40">
        <f t="shared" si="6"/>
        <v>0</v>
      </c>
      <c r="R34" s="11">
        <f t="shared" si="14"/>
        <v>0</v>
      </c>
      <c r="S34" s="17"/>
      <c r="T34" s="17"/>
      <c r="U34" s="17">
        <f t="shared" si="18"/>
        <v>0</v>
      </c>
      <c r="V34" s="11">
        <v>35.412999999999997</v>
      </c>
      <c r="W34" s="11">
        <f t="shared" si="7"/>
        <v>3.0000348139255664</v>
      </c>
      <c r="X34" s="11">
        <f t="shared" si="15"/>
        <v>0</v>
      </c>
      <c r="Y34" s="17">
        <f t="shared" si="16"/>
        <v>0</v>
      </c>
      <c r="Z34" s="17">
        <f t="shared" si="19"/>
        <v>34497.086999999985</v>
      </c>
      <c r="AA34" s="12">
        <f t="shared" si="9"/>
        <v>1</v>
      </c>
      <c r="AB34" s="13">
        <f t="shared" si="10"/>
        <v>0</v>
      </c>
    </row>
    <row r="35" spans="1:28" x14ac:dyDescent="0.3">
      <c r="A35" s="14">
        <f t="shared" si="11"/>
        <v>45683</v>
      </c>
      <c r="B35" s="15" t="str">
        <f t="shared" si="1"/>
        <v>domingo</v>
      </c>
      <c r="C35" s="15">
        <f t="shared" si="12"/>
        <v>0</v>
      </c>
      <c r="D35" s="15"/>
      <c r="E35" s="16">
        <f t="shared" si="17"/>
        <v>0</v>
      </c>
      <c r="F35" s="60">
        <f>IF(OR(B35="Saturday", B35="Sábado", B35="Sunday", B35="Domingo", E35=0), 0,
IF(MONTH(A35)&lt;&gt;MONTH(A34), E35, E35+SUMIF(A$8:A34, "&gt;="&amp;DATE(YEAR(A35), MONTH(A35), 1), F$8:F34)))</f>
        <v>0</v>
      </c>
      <c r="G35" s="64">
        <v>32.41296518607443</v>
      </c>
      <c r="H35" s="40" t="s">
        <v>4</v>
      </c>
      <c r="I35" s="39">
        <f t="shared" si="0"/>
        <v>833</v>
      </c>
      <c r="J35" s="39">
        <f t="shared" si="2"/>
        <v>49980</v>
      </c>
      <c r="K35" s="40">
        <f t="shared" si="3"/>
        <v>27000</v>
      </c>
      <c r="L35" s="39">
        <v>0</v>
      </c>
      <c r="M35" s="40">
        <f t="shared" si="13"/>
        <v>0</v>
      </c>
      <c r="N35" s="40">
        <f t="shared" si="4"/>
        <v>0</v>
      </c>
      <c r="O35" s="41">
        <v>0.12</v>
      </c>
      <c r="P35" s="40">
        <f t="shared" si="5"/>
        <v>0</v>
      </c>
      <c r="Q35" s="40">
        <f t="shared" si="6"/>
        <v>0</v>
      </c>
      <c r="R35" s="11">
        <f t="shared" si="14"/>
        <v>0</v>
      </c>
      <c r="S35" s="17"/>
      <c r="T35" s="17"/>
      <c r="U35" s="17">
        <f t="shared" si="18"/>
        <v>0</v>
      </c>
      <c r="V35" s="11">
        <v>35.412999999999997</v>
      </c>
      <c r="W35" s="11">
        <f t="shared" si="7"/>
        <v>3.0000348139255664</v>
      </c>
      <c r="X35" s="11">
        <f t="shared" si="15"/>
        <v>0</v>
      </c>
      <c r="Y35" s="17">
        <f t="shared" si="16"/>
        <v>0</v>
      </c>
      <c r="Z35" s="17">
        <f t="shared" si="19"/>
        <v>34497.086999999985</v>
      </c>
      <c r="AA35" s="12">
        <f t="shared" si="9"/>
        <v>1</v>
      </c>
      <c r="AB35" s="13">
        <f t="shared" si="10"/>
        <v>0</v>
      </c>
    </row>
    <row r="36" spans="1:28" x14ac:dyDescent="0.3">
      <c r="A36" s="14">
        <f t="shared" si="11"/>
        <v>45684</v>
      </c>
      <c r="B36" s="15" t="str">
        <f t="shared" si="1"/>
        <v>segunda-feira</v>
      </c>
      <c r="C36" s="15">
        <f t="shared" si="12"/>
        <v>1</v>
      </c>
      <c r="D36" s="15"/>
      <c r="E36" s="16">
        <f t="shared" si="17"/>
        <v>833</v>
      </c>
      <c r="F36" s="60">
        <f>IF(OR(B36="Saturday", B36="Sábado", B36="Sunday", B36="Domingo", E36=0), 0,
IF(MONTH(A36)&lt;&gt;MONTH(A35), E36, E36+SUMIF(A$8:A35, "&gt;="&amp;DATE(YEAR(A36), MONTH(A36), 1), F$8:F35)))</f>
        <v>6664</v>
      </c>
      <c r="G36" s="64">
        <v>32.41296518607443</v>
      </c>
      <c r="H36" s="40" t="s">
        <v>4</v>
      </c>
      <c r="I36" s="39">
        <f t="shared" si="0"/>
        <v>833</v>
      </c>
      <c r="J36" s="39">
        <f t="shared" si="2"/>
        <v>49980</v>
      </c>
      <c r="K36" s="40">
        <f t="shared" si="3"/>
        <v>27000</v>
      </c>
      <c r="L36" s="39">
        <v>0</v>
      </c>
      <c r="M36" s="40">
        <f t="shared" si="13"/>
        <v>0</v>
      </c>
      <c r="N36" s="40">
        <f t="shared" si="4"/>
        <v>0</v>
      </c>
      <c r="O36" s="41">
        <v>0.12</v>
      </c>
      <c r="P36" s="40">
        <f t="shared" si="5"/>
        <v>0</v>
      </c>
      <c r="Q36" s="40">
        <f t="shared" si="6"/>
        <v>0</v>
      </c>
      <c r="R36" s="11">
        <f t="shared" si="14"/>
        <v>27000</v>
      </c>
      <c r="S36" s="17"/>
      <c r="T36" s="17"/>
      <c r="U36" s="17">
        <f t="shared" si="18"/>
        <v>7497.086999999985</v>
      </c>
      <c r="V36" s="11">
        <v>35.412999999999997</v>
      </c>
      <c r="W36" s="11">
        <f t="shared" si="7"/>
        <v>3.0000348139255664</v>
      </c>
      <c r="X36" s="11">
        <f t="shared" si="15"/>
        <v>2499.0289999999968</v>
      </c>
      <c r="Y36" s="17">
        <f t="shared" si="16"/>
        <v>29499.028999999999</v>
      </c>
      <c r="Z36" s="17">
        <f t="shared" si="19"/>
        <v>36996.11599999998</v>
      </c>
      <c r="AA36" s="12">
        <f t="shared" si="9"/>
        <v>1</v>
      </c>
      <c r="AB36" s="13">
        <f t="shared" si="10"/>
        <v>-1</v>
      </c>
    </row>
    <row r="37" spans="1:28" x14ac:dyDescent="0.3">
      <c r="A37" s="14">
        <f t="shared" si="11"/>
        <v>45685</v>
      </c>
      <c r="B37" s="15" t="str">
        <f t="shared" si="1"/>
        <v>terça-feira</v>
      </c>
      <c r="C37" s="15">
        <f t="shared" si="12"/>
        <v>0</v>
      </c>
      <c r="D37" s="15">
        <v>0</v>
      </c>
      <c r="E37" s="16">
        <f t="shared" si="17"/>
        <v>0</v>
      </c>
      <c r="F37" s="60">
        <f>IF(OR(B37="Saturday", B37="Sábado", B37="Sunday", B37="Domingo", E37=0), 0,
IF(MONTH(A37)&lt;&gt;MONTH(A36), E37, E37+SUMIF(A$8:A36, "&gt;="&amp;DATE(YEAR(A37), MONTH(A37), 1), F$8:F36)))</f>
        <v>0</v>
      </c>
      <c r="G37" s="64">
        <v>32.41296518607443</v>
      </c>
      <c r="H37" s="40" t="s">
        <v>4</v>
      </c>
      <c r="I37" s="39">
        <f t="shared" si="0"/>
        <v>833</v>
      </c>
      <c r="J37" s="39">
        <f t="shared" si="2"/>
        <v>49980</v>
      </c>
      <c r="K37" s="40">
        <f t="shared" si="3"/>
        <v>27000</v>
      </c>
      <c r="L37" s="39">
        <v>0</v>
      </c>
      <c r="M37" s="40">
        <f t="shared" si="13"/>
        <v>0</v>
      </c>
      <c r="N37" s="40">
        <f t="shared" si="4"/>
        <v>0</v>
      </c>
      <c r="O37" s="41">
        <v>0.12</v>
      </c>
      <c r="P37" s="40">
        <f t="shared" si="5"/>
        <v>0</v>
      </c>
      <c r="Q37" s="40">
        <f t="shared" si="6"/>
        <v>0</v>
      </c>
      <c r="R37" s="11">
        <f t="shared" si="14"/>
        <v>0</v>
      </c>
      <c r="S37" s="17"/>
      <c r="T37" s="17"/>
      <c r="U37" s="17">
        <f t="shared" si="18"/>
        <v>0</v>
      </c>
      <c r="V37" s="11">
        <v>35.412999999999997</v>
      </c>
      <c r="W37" s="11">
        <f t="shared" si="7"/>
        <v>3.0000348139255664</v>
      </c>
      <c r="X37" s="11">
        <f t="shared" si="15"/>
        <v>0</v>
      </c>
      <c r="Y37" s="17">
        <f t="shared" si="16"/>
        <v>0</v>
      </c>
      <c r="Z37" s="17">
        <f t="shared" si="19"/>
        <v>36996.11599999998</v>
      </c>
      <c r="AA37" s="12">
        <f t="shared" si="9"/>
        <v>1</v>
      </c>
      <c r="AB37" s="13">
        <f t="shared" si="10"/>
        <v>0</v>
      </c>
    </row>
    <row r="38" spans="1:28" x14ac:dyDescent="0.3">
      <c r="A38" s="14">
        <f t="shared" si="11"/>
        <v>45686</v>
      </c>
      <c r="B38" s="15" t="str">
        <f t="shared" si="1"/>
        <v>quarta-feira</v>
      </c>
      <c r="C38" s="15">
        <f t="shared" si="12"/>
        <v>0</v>
      </c>
      <c r="D38" s="15">
        <v>0</v>
      </c>
      <c r="E38" s="16">
        <f t="shared" si="17"/>
        <v>0</v>
      </c>
      <c r="F38" s="60">
        <f>IF(OR(B38="Saturday", B38="Sábado", B38="Sunday", B38="Domingo", E38=0), 0,
IF(MONTH(A38)&lt;&gt;MONTH(A37), E38, E38+SUMIF(A$8:A37, "&gt;="&amp;DATE(YEAR(A38), MONTH(A38), 1), F$8:F37)))</f>
        <v>0</v>
      </c>
      <c r="G38" s="64">
        <v>32.41296518607443</v>
      </c>
      <c r="H38" s="40" t="s">
        <v>4</v>
      </c>
      <c r="I38" s="39">
        <f t="shared" si="0"/>
        <v>833</v>
      </c>
      <c r="J38" s="39">
        <f t="shared" si="2"/>
        <v>49980</v>
      </c>
      <c r="K38" s="40">
        <f t="shared" si="3"/>
        <v>27000</v>
      </c>
      <c r="L38" s="39">
        <v>0</v>
      </c>
      <c r="M38" s="40">
        <f t="shared" si="13"/>
        <v>0</v>
      </c>
      <c r="N38" s="40">
        <f t="shared" si="4"/>
        <v>0</v>
      </c>
      <c r="O38" s="41">
        <v>0.12</v>
      </c>
      <c r="P38" s="40">
        <f t="shared" si="5"/>
        <v>0</v>
      </c>
      <c r="Q38" s="40">
        <f t="shared" si="6"/>
        <v>0</v>
      </c>
      <c r="R38" s="11">
        <f t="shared" si="14"/>
        <v>0</v>
      </c>
      <c r="S38" s="17"/>
      <c r="T38" s="17"/>
      <c r="U38" s="17">
        <f t="shared" si="18"/>
        <v>0</v>
      </c>
      <c r="V38" s="11">
        <v>35.412999999999997</v>
      </c>
      <c r="W38" s="11">
        <f t="shared" si="7"/>
        <v>3.0000348139255664</v>
      </c>
      <c r="X38" s="11">
        <f t="shared" si="15"/>
        <v>0</v>
      </c>
      <c r="Y38" s="17">
        <f t="shared" si="16"/>
        <v>0</v>
      </c>
      <c r="Z38" s="17">
        <f t="shared" si="19"/>
        <v>36996.11599999998</v>
      </c>
      <c r="AA38" s="12">
        <f t="shared" si="9"/>
        <v>1</v>
      </c>
      <c r="AB38" s="13">
        <f t="shared" si="10"/>
        <v>0</v>
      </c>
    </row>
    <row r="39" spans="1:28" x14ac:dyDescent="0.3">
      <c r="A39" s="14">
        <f t="shared" si="11"/>
        <v>45687</v>
      </c>
      <c r="B39" s="15" t="str">
        <f t="shared" si="1"/>
        <v>quinta-feira</v>
      </c>
      <c r="C39" s="15">
        <f t="shared" si="12"/>
        <v>0</v>
      </c>
      <c r="D39" s="15">
        <v>0</v>
      </c>
      <c r="E39" s="16">
        <f t="shared" si="17"/>
        <v>0</v>
      </c>
      <c r="F39" s="60">
        <f>IF(OR(B39="Saturday", B39="Sábado", B39="Sunday", B39="Domingo", E39=0), 0,
IF(MONTH(A39)&lt;&gt;MONTH(A38), E39, E39+SUMIF(A$8:A38, "&gt;="&amp;DATE(YEAR(A39), MONTH(A39), 1), F$8:F38)))</f>
        <v>0</v>
      </c>
      <c r="G39" s="64">
        <v>32.41296518607443</v>
      </c>
      <c r="H39" s="40" t="s">
        <v>4</v>
      </c>
      <c r="I39" s="39">
        <f t="shared" si="0"/>
        <v>833</v>
      </c>
      <c r="J39" s="39">
        <f t="shared" si="2"/>
        <v>49980</v>
      </c>
      <c r="K39" s="40">
        <f t="shared" si="3"/>
        <v>27000</v>
      </c>
      <c r="L39" s="39">
        <v>0</v>
      </c>
      <c r="M39" s="40">
        <f t="shared" si="13"/>
        <v>0</v>
      </c>
      <c r="N39" s="40">
        <f t="shared" si="4"/>
        <v>0</v>
      </c>
      <c r="O39" s="41">
        <v>0.12</v>
      </c>
      <c r="P39" s="40">
        <f t="shared" si="5"/>
        <v>0</v>
      </c>
      <c r="Q39" s="40">
        <f t="shared" si="6"/>
        <v>0</v>
      </c>
      <c r="R39" s="11">
        <f t="shared" si="14"/>
        <v>0</v>
      </c>
      <c r="S39" s="17"/>
      <c r="T39" s="17"/>
      <c r="U39" s="17">
        <f t="shared" si="18"/>
        <v>0</v>
      </c>
      <c r="V39" s="11">
        <v>35.412999999999997</v>
      </c>
      <c r="W39" s="11">
        <f t="shared" si="7"/>
        <v>3.0000348139255664</v>
      </c>
      <c r="X39" s="11">
        <f t="shared" si="15"/>
        <v>0</v>
      </c>
      <c r="Y39" s="17">
        <f t="shared" si="16"/>
        <v>0</v>
      </c>
      <c r="Z39" s="17">
        <f t="shared" si="19"/>
        <v>36996.11599999998</v>
      </c>
      <c r="AA39" s="12">
        <f t="shared" si="9"/>
        <v>1</v>
      </c>
      <c r="AB39" s="13">
        <f t="shared" si="10"/>
        <v>0</v>
      </c>
    </row>
    <row r="40" spans="1:28" x14ac:dyDescent="0.3">
      <c r="A40" s="14">
        <f t="shared" si="11"/>
        <v>45688</v>
      </c>
      <c r="B40" s="15" t="str">
        <f t="shared" si="1"/>
        <v>sexta-feira</v>
      </c>
      <c r="C40" s="15">
        <f t="shared" si="12"/>
        <v>0</v>
      </c>
      <c r="D40" s="15">
        <v>0</v>
      </c>
      <c r="E40" s="16">
        <f t="shared" si="17"/>
        <v>0</v>
      </c>
      <c r="F40" s="60">
        <f>IF(OR(B40="Saturday", B40="Sábado", B40="Sunday", B40="Domingo", E40=0), 0,
IF(MONTH(A40)&lt;&gt;MONTH(A39), E40, E40+SUMIF(A$8:A39, "&gt;="&amp;DATE(YEAR(A40), MONTH(A40), 1), F$8:F39)))</f>
        <v>0</v>
      </c>
      <c r="G40" s="64">
        <v>32.41296518607443</v>
      </c>
      <c r="H40" s="40" t="s">
        <v>4</v>
      </c>
      <c r="I40" s="39">
        <f t="shared" si="0"/>
        <v>833</v>
      </c>
      <c r="J40" s="39">
        <f t="shared" si="2"/>
        <v>49980</v>
      </c>
      <c r="K40" s="40">
        <f t="shared" si="3"/>
        <v>27000</v>
      </c>
      <c r="L40" s="39">
        <v>0</v>
      </c>
      <c r="M40" s="40">
        <f t="shared" si="13"/>
        <v>0</v>
      </c>
      <c r="N40" s="40">
        <f t="shared" si="4"/>
        <v>0</v>
      </c>
      <c r="O40" s="41">
        <v>0.12</v>
      </c>
      <c r="P40" s="40">
        <f t="shared" si="5"/>
        <v>0</v>
      </c>
      <c r="Q40" s="40">
        <f t="shared" si="6"/>
        <v>0</v>
      </c>
      <c r="R40" s="11">
        <f t="shared" si="14"/>
        <v>0</v>
      </c>
      <c r="S40" s="17"/>
      <c r="T40" s="17"/>
      <c r="U40" s="17">
        <f t="shared" si="18"/>
        <v>0</v>
      </c>
      <c r="V40" s="11">
        <v>35.412999999999997</v>
      </c>
      <c r="W40" s="11">
        <f t="shared" si="7"/>
        <v>3.0000348139255664</v>
      </c>
      <c r="X40" s="11">
        <f t="shared" si="15"/>
        <v>0</v>
      </c>
      <c r="Y40" s="17">
        <f t="shared" si="16"/>
        <v>0</v>
      </c>
      <c r="Z40" s="17">
        <f>IF(A40="",0,Z39+Y40-R40-T40+S40)</f>
        <v>36996.11599999998</v>
      </c>
      <c r="AA40" s="12">
        <f t="shared" si="9"/>
        <v>1</v>
      </c>
      <c r="AB40" s="13">
        <f t="shared" si="10"/>
        <v>0</v>
      </c>
    </row>
    <row r="41" spans="1:28" s="25" customFormat="1" x14ac:dyDescent="0.3">
      <c r="A41" s="27">
        <f t="shared" si="11"/>
        <v>45689</v>
      </c>
      <c r="B41" s="28" t="str">
        <f t="shared" si="1"/>
        <v>sábado</v>
      </c>
      <c r="C41" s="15">
        <f t="shared" si="12"/>
        <v>0</v>
      </c>
      <c r="D41" s="28"/>
      <c r="E41" s="16">
        <f t="shared" si="17"/>
        <v>0</v>
      </c>
      <c r="F41" s="60">
        <f>IF(OR(B41="Saturday", B41="Sábado", B41="Sunday", B41="Domingo", E41=0), 0,
IF(MONTH(A41)&lt;&gt;MONTH(A40), E41, E41+SUMIF(A$8:A40, "&gt;="&amp;DATE(YEAR(A41), MONTH(A41), 1), F$8:F40)))</f>
        <v>0</v>
      </c>
      <c r="G41" s="64">
        <v>32.41296518607443</v>
      </c>
      <c r="H41" s="40" t="s">
        <v>4</v>
      </c>
      <c r="I41" s="39">
        <f t="shared" si="0"/>
        <v>833</v>
      </c>
      <c r="J41" s="39">
        <f t="shared" si="2"/>
        <v>49980</v>
      </c>
      <c r="K41" s="40">
        <f t="shared" si="3"/>
        <v>27000</v>
      </c>
      <c r="L41" s="39">
        <v>0</v>
      </c>
      <c r="M41" s="40">
        <f t="shared" si="13"/>
        <v>0</v>
      </c>
      <c r="N41" s="40">
        <f t="shared" si="4"/>
        <v>0</v>
      </c>
      <c r="O41" s="41">
        <v>0.12</v>
      </c>
      <c r="P41" s="40">
        <f t="shared" si="5"/>
        <v>0</v>
      </c>
      <c r="Q41" s="40">
        <f t="shared" si="6"/>
        <v>0</v>
      </c>
      <c r="R41" s="11">
        <f t="shared" si="14"/>
        <v>0</v>
      </c>
      <c r="S41" s="30"/>
      <c r="T41" s="30"/>
      <c r="U41" s="17">
        <f t="shared" si="18"/>
        <v>0</v>
      </c>
      <c r="V41" s="11">
        <v>35.412999999999997</v>
      </c>
      <c r="W41" s="11">
        <f t="shared" si="7"/>
        <v>3.0000348139255664</v>
      </c>
      <c r="X41" s="11">
        <f t="shared" si="15"/>
        <v>0</v>
      </c>
      <c r="Y41" s="17">
        <f t="shared" si="16"/>
        <v>0</v>
      </c>
      <c r="Z41" s="30">
        <f>IF(A41="",0,Z40+Y41-R41-T41+S41)</f>
        <v>36996.11599999998</v>
      </c>
      <c r="AA41" s="12">
        <f t="shared" si="9"/>
        <v>1</v>
      </c>
      <c r="AB41" s="13">
        <f t="shared" si="10"/>
        <v>0</v>
      </c>
    </row>
    <row r="42" spans="1:28" x14ac:dyDescent="0.3">
      <c r="A42" s="27">
        <f t="shared" si="11"/>
        <v>45690</v>
      </c>
      <c r="B42" s="28" t="str">
        <f t="shared" si="1"/>
        <v>domingo</v>
      </c>
      <c r="C42" s="15">
        <f t="shared" si="12"/>
        <v>0</v>
      </c>
      <c r="D42" s="28"/>
      <c r="E42" s="16">
        <f t="shared" si="17"/>
        <v>0</v>
      </c>
      <c r="F42" s="60">
        <f>IF(OR(B42="Saturday", B42="Sábado", B42="Sunday", B42="Domingo", E42=0), 0,
IF(MONTH(A42)&lt;&gt;MONTH(A41), E42, E42+SUMIF(A$8:A41, "&gt;="&amp;DATE(YEAR(A42), MONTH(A42), 1), F$8:F41)))</f>
        <v>0</v>
      </c>
      <c r="G42" s="64">
        <v>32.41296518607443</v>
      </c>
      <c r="H42" s="40" t="s">
        <v>4</v>
      </c>
      <c r="I42" s="39">
        <f t="shared" si="0"/>
        <v>833</v>
      </c>
      <c r="J42" s="39">
        <f t="shared" si="2"/>
        <v>49980</v>
      </c>
      <c r="K42" s="40">
        <f t="shared" si="3"/>
        <v>27000</v>
      </c>
      <c r="L42" s="39">
        <v>0</v>
      </c>
      <c r="M42" s="40">
        <f t="shared" si="13"/>
        <v>0</v>
      </c>
      <c r="N42" s="40">
        <f t="shared" si="4"/>
        <v>0</v>
      </c>
      <c r="O42" s="41">
        <v>0.12</v>
      </c>
      <c r="P42" s="40">
        <f t="shared" si="5"/>
        <v>0</v>
      </c>
      <c r="Q42" s="40">
        <f t="shared" si="6"/>
        <v>0</v>
      </c>
      <c r="R42" s="11">
        <f t="shared" si="14"/>
        <v>0</v>
      </c>
      <c r="S42" s="30"/>
      <c r="T42" s="30"/>
      <c r="U42" s="17">
        <f t="shared" si="18"/>
        <v>0</v>
      </c>
      <c r="V42" s="11">
        <v>35.412999999999997</v>
      </c>
      <c r="W42" s="11">
        <f t="shared" si="7"/>
        <v>3.0000348139255664</v>
      </c>
      <c r="X42" s="11">
        <f t="shared" si="15"/>
        <v>0</v>
      </c>
      <c r="Y42" s="17">
        <f t="shared" si="16"/>
        <v>0</v>
      </c>
      <c r="Z42" s="30">
        <f t="shared" ref="Z42:Z68" si="20">IF(A42="",0,Z41+Y42-R42-T42+S42)</f>
        <v>36996.11599999998</v>
      </c>
      <c r="AA42" s="12">
        <f t="shared" si="9"/>
        <v>1</v>
      </c>
      <c r="AB42" s="13">
        <f t="shared" si="10"/>
        <v>0</v>
      </c>
    </row>
    <row r="43" spans="1:28" x14ac:dyDescent="0.3">
      <c r="A43" s="27">
        <f t="shared" si="11"/>
        <v>45691</v>
      </c>
      <c r="B43" s="28" t="str">
        <f t="shared" si="1"/>
        <v>segunda-feira</v>
      </c>
      <c r="C43" s="15">
        <f t="shared" si="12"/>
        <v>1</v>
      </c>
      <c r="D43" s="28"/>
      <c r="E43" s="16">
        <f t="shared" si="17"/>
        <v>833</v>
      </c>
      <c r="F43" s="60">
        <f>IF(OR(B43="Saturday", B43="Sábado", B43="Sunday", B43="Domingo", E43=0), 0,
IF(MONTH(A43)&lt;&gt;MONTH(A42), E43, E43+SUMIF(A$8:A42, "&gt;="&amp;DATE(YEAR(A43), MONTH(A43), 1), F$8:F42)))</f>
        <v>833</v>
      </c>
      <c r="G43" s="64">
        <v>32.41296518607443</v>
      </c>
      <c r="H43" s="40" t="s">
        <v>4</v>
      </c>
      <c r="I43" s="39">
        <f t="shared" si="0"/>
        <v>833</v>
      </c>
      <c r="J43" s="39">
        <f t="shared" si="2"/>
        <v>49980</v>
      </c>
      <c r="K43" s="40">
        <f t="shared" si="3"/>
        <v>27000</v>
      </c>
      <c r="L43" s="39">
        <v>0</v>
      </c>
      <c r="M43" s="40">
        <f t="shared" si="13"/>
        <v>0</v>
      </c>
      <c r="N43" s="40">
        <f t="shared" si="4"/>
        <v>0</v>
      </c>
      <c r="O43" s="41">
        <v>0.12</v>
      </c>
      <c r="P43" s="40">
        <f t="shared" si="5"/>
        <v>0</v>
      </c>
      <c r="Q43" s="40">
        <f t="shared" si="6"/>
        <v>0</v>
      </c>
      <c r="R43" s="11">
        <f t="shared" si="14"/>
        <v>27000</v>
      </c>
      <c r="S43" s="30"/>
      <c r="T43" s="30"/>
      <c r="U43" s="17">
        <f t="shared" si="18"/>
        <v>9996.11599999998</v>
      </c>
      <c r="V43" s="11">
        <v>35.412999999999997</v>
      </c>
      <c r="W43" s="11">
        <f t="shared" si="7"/>
        <v>3.0000348139255664</v>
      </c>
      <c r="X43" s="11">
        <f t="shared" si="15"/>
        <v>2499.0289999999968</v>
      </c>
      <c r="Y43" s="17">
        <f t="shared" si="16"/>
        <v>29499.028999999999</v>
      </c>
      <c r="Z43" s="30">
        <f t="shared" si="20"/>
        <v>39495.144999999975</v>
      </c>
      <c r="AA43" s="12">
        <f t="shared" si="9"/>
        <v>1</v>
      </c>
      <c r="AB43" s="13">
        <f t="shared" si="10"/>
        <v>-1</v>
      </c>
    </row>
    <row r="44" spans="1:28" x14ac:dyDescent="0.3">
      <c r="A44" s="27">
        <f t="shared" si="11"/>
        <v>45692</v>
      </c>
      <c r="B44" s="28" t="str">
        <f t="shared" si="1"/>
        <v>terça-feira</v>
      </c>
      <c r="C44" s="15">
        <f t="shared" si="12"/>
        <v>0</v>
      </c>
      <c r="D44" s="28">
        <v>0</v>
      </c>
      <c r="E44" s="16">
        <f t="shared" si="17"/>
        <v>0</v>
      </c>
      <c r="F44" s="60">
        <f>IF(OR(B44="Saturday", B44="Sábado", B44="Sunday", B44="Domingo", E44=0), 0,
IF(MONTH(A44)&lt;&gt;MONTH(A43), E44, E44+SUMIF(A$8:A43, "&gt;="&amp;DATE(YEAR(A44), MONTH(A44), 1), F$8:F43)))</f>
        <v>0</v>
      </c>
      <c r="G44" s="64">
        <v>32.41296518607443</v>
      </c>
      <c r="H44" s="40" t="s">
        <v>4</v>
      </c>
      <c r="I44" s="39">
        <f t="shared" si="0"/>
        <v>833</v>
      </c>
      <c r="J44" s="39">
        <f t="shared" si="2"/>
        <v>49980</v>
      </c>
      <c r="K44" s="40">
        <f t="shared" si="3"/>
        <v>27000</v>
      </c>
      <c r="L44" s="39">
        <v>0</v>
      </c>
      <c r="M44" s="40">
        <f t="shared" si="13"/>
        <v>0</v>
      </c>
      <c r="N44" s="40">
        <f t="shared" si="4"/>
        <v>0</v>
      </c>
      <c r="O44" s="41">
        <v>0.12</v>
      </c>
      <c r="P44" s="40">
        <f t="shared" si="5"/>
        <v>0</v>
      </c>
      <c r="Q44" s="40">
        <f t="shared" si="6"/>
        <v>0</v>
      </c>
      <c r="R44" s="11">
        <f t="shared" si="14"/>
        <v>0</v>
      </c>
      <c r="S44" s="30"/>
      <c r="T44" s="30"/>
      <c r="U44" s="17">
        <f t="shared" si="18"/>
        <v>0</v>
      </c>
      <c r="V44" s="11">
        <v>35.412999999999997</v>
      </c>
      <c r="W44" s="11">
        <f t="shared" si="7"/>
        <v>3.0000348139255664</v>
      </c>
      <c r="X44" s="11">
        <f t="shared" si="15"/>
        <v>0</v>
      </c>
      <c r="Y44" s="17">
        <f t="shared" si="16"/>
        <v>0</v>
      </c>
      <c r="Z44" s="30">
        <f t="shared" si="20"/>
        <v>39495.144999999975</v>
      </c>
      <c r="AA44" s="12">
        <f t="shared" si="9"/>
        <v>1</v>
      </c>
      <c r="AB44" s="13">
        <f t="shared" si="10"/>
        <v>0</v>
      </c>
    </row>
    <row r="45" spans="1:28" x14ac:dyDescent="0.3">
      <c r="A45" s="27">
        <f t="shared" si="11"/>
        <v>45693</v>
      </c>
      <c r="B45" s="28" t="str">
        <f t="shared" si="1"/>
        <v>quarta-feira</v>
      </c>
      <c r="C45" s="15">
        <f t="shared" si="12"/>
        <v>0</v>
      </c>
      <c r="D45" s="28">
        <v>0</v>
      </c>
      <c r="E45" s="16">
        <f t="shared" si="17"/>
        <v>0</v>
      </c>
      <c r="F45" s="60">
        <f>IF(OR(B45="Saturday", B45="Sábado", B45="Sunday", B45="Domingo", E45=0), 0,
IF(MONTH(A45)&lt;&gt;MONTH(A44), E45, E45+SUMIF(A$8:A44, "&gt;="&amp;DATE(YEAR(A45), MONTH(A45), 1), F$8:F44)))</f>
        <v>0</v>
      </c>
      <c r="G45" s="64">
        <v>32.41296518607443</v>
      </c>
      <c r="H45" s="40" t="s">
        <v>4</v>
      </c>
      <c r="I45" s="39">
        <f t="shared" si="0"/>
        <v>833</v>
      </c>
      <c r="J45" s="39">
        <f t="shared" si="2"/>
        <v>49980</v>
      </c>
      <c r="K45" s="40">
        <f t="shared" si="3"/>
        <v>27000</v>
      </c>
      <c r="L45" s="39">
        <v>0</v>
      </c>
      <c r="M45" s="40">
        <f t="shared" si="13"/>
        <v>0</v>
      </c>
      <c r="N45" s="40">
        <f t="shared" si="4"/>
        <v>0</v>
      </c>
      <c r="O45" s="41">
        <v>0.12</v>
      </c>
      <c r="P45" s="40">
        <f t="shared" si="5"/>
        <v>0</v>
      </c>
      <c r="Q45" s="40">
        <f t="shared" si="6"/>
        <v>0</v>
      </c>
      <c r="R45" s="11">
        <f t="shared" si="14"/>
        <v>0</v>
      </c>
      <c r="S45" s="30"/>
      <c r="T45" s="30"/>
      <c r="U45" s="17">
        <f t="shared" si="18"/>
        <v>0</v>
      </c>
      <c r="V45" s="11">
        <v>35.412999999999997</v>
      </c>
      <c r="W45" s="11">
        <f t="shared" si="7"/>
        <v>3.0000348139255664</v>
      </c>
      <c r="X45" s="11">
        <f t="shared" si="15"/>
        <v>0</v>
      </c>
      <c r="Y45" s="17">
        <f t="shared" si="16"/>
        <v>0</v>
      </c>
      <c r="Z45" s="30">
        <f t="shared" si="20"/>
        <v>39495.144999999975</v>
      </c>
      <c r="AA45" s="12">
        <f t="shared" si="9"/>
        <v>1</v>
      </c>
      <c r="AB45" s="13">
        <f t="shared" si="10"/>
        <v>0</v>
      </c>
    </row>
    <row r="46" spans="1:28" x14ac:dyDescent="0.3">
      <c r="A46" s="27">
        <f t="shared" si="11"/>
        <v>45694</v>
      </c>
      <c r="B46" s="28" t="str">
        <f t="shared" si="1"/>
        <v>quinta-feira</v>
      </c>
      <c r="C46" s="15">
        <f t="shared" si="12"/>
        <v>0</v>
      </c>
      <c r="D46" s="28">
        <v>0</v>
      </c>
      <c r="E46" s="16">
        <f t="shared" si="17"/>
        <v>0</v>
      </c>
      <c r="F46" s="60">
        <f>IF(OR(B46="Saturday", B46="Sábado", B46="Sunday", B46="Domingo", E46=0), 0,
IF(MONTH(A46)&lt;&gt;MONTH(A45), E46, E46+SUMIF(A$8:A45, "&gt;="&amp;DATE(YEAR(A46), MONTH(A46), 1), F$8:F45)))</f>
        <v>0</v>
      </c>
      <c r="G46" s="64">
        <v>32.41296518607443</v>
      </c>
      <c r="H46" s="40" t="s">
        <v>4</v>
      </c>
      <c r="I46" s="39">
        <f t="shared" si="0"/>
        <v>833</v>
      </c>
      <c r="J46" s="39">
        <f t="shared" si="2"/>
        <v>49980</v>
      </c>
      <c r="K46" s="40">
        <f t="shared" si="3"/>
        <v>27000</v>
      </c>
      <c r="L46" s="39">
        <v>0</v>
      </c>
      <c r="M46" s="40">
        <f t="shared" si="13"/>
        <v>0</v>
      </c>
      <c r="N46" s="40">
        <f t="shared" si="4"/>
        <v>0</v>
      </c>
      <c r="O46" s="41">
        <v>0.12</v>
      </c>
      <c r="P46" s="40">
        <f t="shared" si="5"/>
        <v>0</v>
      </c>
      <c r="Q46" s="40">
        <f t="shared" si="6"/>
        <v>0</v>
      </c>
      <c r="R46" s="11">
        <f t="shared" si="14"/>
        <v>0</v>
      </c>
      <c r="S46" s="30"/>
      <c r="T46" s="30"/>
      <c r="U46" s="17">
        <f t="shared" si="18"/>
        <v>0</v>
      </c>
      <c r="V46" s="11">
        <v>35.412999999999997</v>
      </c>
      <c r="W46" s="11">
        <f t="shared" si="7"/>
        <v>3.0000348139255664</v>
      </c>
      <c r="X46" s="11">
        <f t="shared" si="15"/>
        <v>0</v>
      </c>
      <c r="Y46" s="17">
        <f t="shared" si="16"/>
        <v>0</v>
      </c>
      <c r="Z46" s="30">
        <f t="shared" si="20"/>
        <v>39495.144999999975</v>
      </c>
      <c r="AA46" s="12">
        <f t="shared" si="9"/>
        <v>1</v>
      </c>
      <c r="AB46" s="13">
        <f t="shared" si="10"/>
        <v>0</v>
      </c>
    </row>
    <row r="47" spans="1:28" s="25" customFormat="1" x14ac:dyDescent="0.3">
      <c r="A47" s="27">
        <f t="shared" si="11"/>
        <v>45695</v>
      </c>
      <c r="B47" s="28" t="str">
        <f t="shared" si="1"/>
        <v>sexta-feira</v>
      </c>
      <c r="C47" s="15">
        <f t="shared" si="12"/>
        <v>0</v>
      </c>
      <c r="D47" s="28">
        <v>0</v>
      </c>
      <c r="E47" s="16">
        <f t="shared" si="17"/>
        <v>0</v>
      </c>
      <c r="F47" s="60">
        <f>IF(OR(B47="Saturday", B47="Sábado", B47="Sunday", B47="Domingo", E47=0), 0,
IF(MONTH(A47)&lt;&gt;MONTH(A46), E47, E47+SUMIF(A$8:A46, "&gt;="&amp;DATE(YEAR(A47), MONTH(A47), 1), F$8:F46)))</f>
        <v>0</v>
      </c>
      <c r="G47" s="64">
        <v>32.41296518607443</v>
      </c>
      <c r="H47" s="40" t="s">
        <v>4</v>
      </c>
      <c r="I47" s="39">
        <f t="shared" si="0"/>
        <v>833</v>
      </c>
      <c r="J47" s="39">
        <f t="shared" si="2"/>
        <v>49980</v>
      </c>
      <c r="K47" s="40">
        <f t="shared" si="3"/>
        <v>27000</v>
      </c>
      <c r="L47" s="39">
        <v>0</v>
      </c>
      <c r="M47" s="40">
        <f t="shared" si="13"/>
        <v>0</v>
      </c>
      <c r="N47" s="40">
        <f t="shared" si="4"/>
        <v>0</v>
      </c>
      <c r="O47" s="41">
        <v>0.12</v>
      </c>
      <c r="P47" s="40">
        <f t="shared" si="5"/>
        <v>0</v>
      </c>
      <c r="Q47" s="40">
        <f t="shared" si="6"/>
        <v>0</v>
      </c>
      <c r="R47" s="11">
        <f t="shared" si="14"/>
        <v>0</v>
      </c>
      <c r="S47" s="30"/>
      <c r="T47" s="30"/>
      <c r="U47" s="17">
        <f t="shared" si="18"/>
        <v>0</v>
      </c>
      <c r="V47" s="11">
        <v>35.412999999999997</v>
      </c>
      <c r="W47" s="11">
        <f t="shared" si="7"/>
        <v>3.0000348139255664</v>
      </c>
      <c r="X47" s="11">
        <f t="shared" si="15"/>
        <v>0</v>
      </c>
      <c r="Y47" s="17">
        <f t="shared" si="16"/>
        <v>0</v>
      </c>
      <c r="Z47" s="30">
        <f t="shared" si="20"/>
        <v>39495.144999999975</v>
      </c>
      <c r="AA47" s="12">
        <f t="shared" si="9"/>
        <v>1</v>
      </c>
      <c r="AB47" s="13">
        <f t="shared" si="10"/>
        <v>0</v>
      </c>
    </row>
    <row r="48" spans="1:28" x14ac:dyDescent="0.3">
      <c r="A48" s="27">
        <f t="shared" si="11"/>
        <v>45696</v>
      </c>
      <c r="B48" s="28" t="str">
        <f t="shared" si="1"/>
        <v>sábado</v>
      </c>
      <c r="C48" s="15">
        <f t="shared" si="12"/>
        <v>0</v>
      </c>
      <c r="D48" s="28"/>
      <c r="E48" s="16">
        <f t="shared" si="17"/>
        <v>0</v>
      </c>
      <c r="F48" s="60">
        <f>IF(OR(B48="Saturday", B48="Sábado", B48="Sunday", B48="Domingo", E48=0), 0,
IF(MONTH(A48)&lt;&gt;MONTH(A47), E48, E48+SUMIF(A$8:A47, "&gt;="&amp;DATE(YEAR(A48), MONTH(A48), 1), F$8:F47)))</f>
        <v>0</v>
      </c>
      <c r="G48" s="64">
        <v>32.41296518607443</v>
      </c>
      <c r="H48" s="40" t="s">
        <v>4</v>
      </c>
      <c r="I48" s="39">
        <f t="shared" si="0"/>
        <v>833</v>
      </c>
      <c r="J48" s="39">
        <f t="shared" si="2"/>
        <v>49980</v>
      </c>
      <c r="K48" s="40">
        <f t="shared" si="3"/>
        <v>27000</v>
      </c>
      <c r="L48" s="39">
        <v>0</v>
      </c>
      <c r="M48" s="40">
        <f t="shared" si="13"/>
        <v>0</v>
      </c>
      <c r="N48" s="40">
        <f t="shared" si="4"/>
        <v>0</v>
      </c>
      <c r="O48" s="41">
        <v>0.12</v>
      </c>
      <c r="P48" s="40">
        <f t="shared" si="5"/>
        <v>0</v>
      </c>
      <c r="Q48" s="40">
        <f t="shared" si="6"/>
        <v>0</v>
      </c>
      <c r="R48" s="11">
        <f t="shared" si="14"/>
        <v>0</v>
      </c>
      <c r="S48" s="30"/>
      <c r="T48" s="30"/>
      <c r="U48" s="17">
        <f t="shared" si="18"/>
        <v>0</v>
      </c>
      <c r="V48" s="11">
        <v>35.412999999999997</v>
      </c>
      <c r="W48" s="11">
        <f t="shared" si="7"/>
        <v>3.0000348139255664</v>
      </c>
      <c r="X48" s="11">
        <f t="shared" si="15"/>
        <v>0</v>
      </c>
      <c r="Y48" s="17">
        <f t="shared" si="16"/>
        <v>0</v>
      </c>
      <c r="Z48" s="30">
        <f t="shared" si="20"/>
        <v>39495.144999999975</v>
      </c>
      <c r="AA48" s="12">
        <f t="shared" si="9"/>
        <v>1</v>
      </c>
      <c r="AB48" s="13">
        <f t="shared" si="10"/>
        <v>0</v>
      </c>
    </row>
    <row r="49" spans="1:29" x14ac:dyDescent="0.3">
      <c r="A49" s="27">
        <f t="shared" si="11"/>
        <v>45697</v>
      </c>
      <c r="B49" s="28" t="str">
        <f t="shared" si="1"/>
        <v>domingo</v>
      </c>
      <c r="C49" s="15">
        <f t="shared" si="12"/>
        <v>0</v>
      </c>
      <c r="D49" s="28"/>
      <c r="E49" s="16">
        <f t="shared" si="17"/>
        <v>0</v>
      </c>
      <c r="F49" s="60">
        <f>IF(OR(B49="Saturday", B49="Sábado", B49="Sunday", B49="Domingo", E49=0), 0,
IF(MONTH(A49)&lt;&gt;MONTH(A48), E49, E49+SUMIF(A$8:A48, "&gt;="&amp;DATE(YEAR(A49), MONTH(A49), 1), F$8:F48)))</f>
        <v>0</v>
      </c>
      <c r="G49" s="64">
        <v>32.41296518607443</v>
      </c>
      <c r="H49" s="40" t="s">
        <v>4</v>
      </c>
      <c r="I49" s="39">
        <f t="shared" si="0"/>
        <v>833</v>
      </c>
      <c r="J49" s="39">
        <f t="shared" si="2"/>
        <v>49980</v>
      </c>
      <c r="K49" s="40">
        <f t="shared" si="3"/>
        <v>27000</v>
      </c>
      <c r="L49" s="39">
        <v>0</v>
      </c>
      <c r="M49" s="40">
        <f t="shared" si="13"/>
        <v>0</v>
      </c>
      <c r="N49" s="40">
        <f t="shared" si="4"/>
        <v>0</v>
      </c>
      <c r="O49" s="41">
        <v>0.12</v>
      </c>
      <c r="P49" s="40">
        <f t="shared" si="5"/>
        <v>0</v>
      </c>
      <c r="Q49" s="40">
        <f t="shared" si="6"/>
        <v>0</v>
      </c>
      <c r="R49" s="11">
        <f t="shared" si="14"/>
        <v>0</v>
      </c>
      <c r="S49" s="30"/>
      <c r="T49" s="30"/>
      <c r="U49" s="17">
        <f t="shared" si="18"/>
        <v>0</v>
      </c>
      <c r="V49" s="11">
        <v>35.412999999999997</v>
      </c>
      <c r="W49" s="11">
        <f t="shared" si="7"/>
        <v>3.0000348139255664</v>
      </c>
      <c r="X49" s="11">
        <f t="shared" si="15"/>
        <v>0</v>
      </c>
      <c r="Y49" s="17">
        <f t="shared" si="16"/>
        <v>0</v>
      </c>
      <c r="Z49" s="30">
        <f t="shared" si="20"/>
        <v>39495.144999999975</v>
      </c>
      <c r="AA49" s="12">
        <f t="shared" si="9"/>
        <v>1</v>
      </c>
      <c r="AB49" s="13">
        <f t="shared" si="10"/>
        <v>0</v>
      </c>
    </row>
    <row r="50" spans="1:29" s="21" customFormat="1" x14ac:dyDescent="0.3">
      <c r="A50" s="18">
        <f t="shared" si="11"/>
        <v>45698</v>
      </c>
      <c r="B50" s="19" t="str">
        <f t="shared" si="1"/>
        <v>segunda-feira</v>
      </c>
      <c r="C50" s="15">
        <f t="shared" si="12"/>
        <v>1</v>
      </c>
      <c r="D50" s="19"/>
      <c r="E50" s="16">
        <f t="shared" si="17"/>
        <v>833</v>
      </c>
      <c r="F50" s="60">
        <f>IF(OR(B50="Saturday", B50="Sábado", B50="Sunday", B50="Domingo", E50=0), 0,
IF(MONTH(A50)&lt;&gt;MONTH(A49), E50, E50+SUMIF(A$8:A49, "&gt;="&amp;DATE(YEAR(A50), MONTH(A50), 1), F$8:F49)))</f>
        <v>1666</v>
      </c>
      <c r="G50" s="64">
        <v>32.41296518607443</v>
      </c>
      <c r="H50" s="40" t="s">
        <v>4</v>
      </c>
      <c r="I50" s="39">
        <f t="shared" si="0"/>
        <v>833</v>
      </c>
      <c r="J50" s="39">
        <f t="shared" si="2"/>
        <v>49980</v>
      </c>
      <c r="K50" s="40">
        <f t="shared" si="3"/>
        <v>27000</v>
      </c>
      <c r="L50" s="39">
        <v>0</v>
      </c>
      <c r="M50" s="40">
        <f t="shared" si="13"/>
        <v>0</v>
      </c>
      <c r="N50" s="40">
        <f t="shared" si="4"/>
        <v>0</v>
      </c>
      <c r="O50" s="41">
        <v>0.12</v>
      </c>
      <c r="P50" s="40">
        <f t="shared" si="5"/>
        <v>0</v>
      </c>
      <c r="Q50" s="40">
        <f t="shared" si="6"/>
        <v>0</v>
      </c>
      <c r="R50" s="11">
        <f t="shared" si="14"/>
        <v>27000</v>
      </c>
      <c r="S50" s="20"/>
      <c r="T50" s="20">
        <f>T19</f>
        <v>0</v>
      </c>
      <c r="U50" s="17">
        <f t="shared" si="18"/>
        <v>12495.144999999975</v>
      </c>
      <c r="V50" s="11">
        <v>35.412999999999997</v>
      </c>
      <c r="W50" s="11">
        <f t="shared" si="7"/>
        <v>3.0000348139255664</v>
      </c>
      <c r="X50" s="11">
        <f t="shared" si="15"/>
        <v>2499.0289999999968</v>
      </c>
      <c r="Y50" s="17">
        <f t="shared" si="16"/>
        <v>29499.028999999999</v>
      </c>
      <c r="Z50" s="30">
        <f t="shared" si="20"/>
        <v>41994.17399999997</v>
      </c>
      <c r="AA50" s="12">
        <f t="shared" si="9"/>
        <v>1</v>
      </c>
      <c r="AB50" s="13">
        <f t="shared" si="10"/>
        <v>-1</v>
      </c>
    </row>
    <row r="51" spans="1:29" x14ac:dyDescent="0.3">
      <c r="A51" s="27">
        <f t="shared" si="11"/>
        <v>45699</v>
      </c>
      <c r="B51" s="28" t="str">
        <f t="shared" si="1"/>
        <v>terça-feira</v>
      </c>
      <c r="C51" s="15">
        <f t="shared" si="12"/>
        <v>0</v>
      </c>
      <c r="D51" s="28">
        <v>0</v>
      </c>
      <c r="E51" s="16">
        <f t="shared" si="17"/>
        <v>0</v>
      </c>
      <c r="F51" s="60">
        <f>IF(OR(B51="Saturday", B51="Sábado", B51="Sunday", B51="Domingo", E51=0), 0,
IF(MONTH(A51)&lt;&gt;MONTH(A50), E51, E51+SUMIF(A$8:A50, "&gt;="&amp;DATE(YEAR(A51), MONTH(A51), 1), F$8:F50)))</f>
        <v>0</v>
      </c>
      <c r="G51" s="64">
        <v>32.41296518607443</v>
      </c>
      <c r="H51" s="40" t="s">
        <v>4</v>
      </c>
      <c r="I51" s="39">
        <f t="shared" si="0"/>
        <v>833</v>
      </c>
      <c r="J51" s="39">
        <f t="shared" si="2"/>
        <v>49980</v>
      </c>
      <c r="K51" s="40">
        <f t="shared" si="3"/>
        <v>27000</v>
      </c>
      <c r="L51" s="39">
        <v>0</v>
      </c>
      <c r="M51" s="40">
        <f t="shared" si="13"/>
        <v>0</v>
      </c>
      <c r="N51" s="40">
        <f t="shared" si="4"/>
        <v>0</v>
      </c>
      <c r="O51" s="41">
        <v>0.12</v>
      </c>
      <c r="P51" s="40">
        <f t="shared" si="5"/>
        <v>0</v>
      </c>
      <c r="Q51" s="40">
        <f t="shared" si="6"/>
        <v>0</v>
      </c>
      <c r="R51" s="11">
        <f t="shared" si="14"/>
        <v>0</v>
      </c>
      <c r="S51" s="30"/>
      <c r="T51" s="30"/>
      <c r="U51" s="17">
        <f t="shared" si="18"/>
        <v>0</v>
      </c>
      <c r="V51" s="11">
        <v>35.412999999999997</v>
      </c>
      <c r="W51" s="11">
        <f t="shared" si="7"/>
        <v>3.0000348139255664</v>
      </c>
      <c r="X51" s="11">
        <f t="shared" si="15"/>
        <v>0</v>
      </c>
      <c r="Y51" s="17">
        <f t="shared" si="16"/>
        <v>0</v>
      </c>
      <c r="Z51" s="30">
        <f t="shared" si="20"/>
        <v>41994.17399999997</v>
      </c>
      <c r="AA51" s="12">
        <f t="shared" si="9"/>
        <v>1</v>
      </c>
      <c r="AB51" s="13">
        <f t="shared" si="10"/>
        <v>0</v>
      </c>
    </row>
    <row r="52" spans="1:29" x14ac:dyDescent="0.3">
      <c r="A52" s="27">
        <f t="shared" si="11"/>
        <v>45700</v>
      </c>
      <c r="B52" s="28" t="str">
        <f t="shared" si="1"/>
        <v>quarta-feira</v>
      </c>
      <c r="C52" s="15">
        <f t="shared" si="12"/>
        <v>0</v>
      </c>
      <c r="D52" s="28">
        <v>0</v>
      </c>
      <c r="E52" s="16">
        <f t="shared" si="17"/>
        <v>0</v>
      </c>
      <c r="F52" s="60">
        <f>IF(OR(B52="Saturday", B52="Sábado", B52="Sunday", B52="Domingo", E52=0), 0,
IF(MONTH(A52)&lt;&gt;MONTH(A51), E52, E52+SUMIF(A$8:A51, "&gt;="&amp;DATE(YEAR(A52), MONTH(A52), 1), F$8:F51)))</f>
        <v>0</v>
      </c>
      <c r="G52" s="64">
        <v>32.41296518607443</v>
      </c>
      <c r="H52" s="40" t="s">
        <v>4</v>
      </c>
      <c r="I52" s="39">
        <f t="shared" si="0"/>
        <v>833</v>
      </c>
      <c r="J52" s="39">
        <f t="shared" si="2"/>
        <v>49980</v>
      </c>
      <c r="K52" s="40">
        <f t="shared" si="3"/>
        <v>27000</v>
      </c>
      <c r="L52" s="39">
        <v>0</v>
      </c>
      <c r="M52" s="40">
        <f t="shared" si="13"/>
        <v>0</v>
      </c>
      <c r="N52" s="40">
        <f t="shared" si="4"/>
        <v>0</v>
      </c>
      <c r="O52" s="41">
        <v>0.12</v>
      </c>
      <c r="P52" s="40">
        <f t="shared" si="5"/>
        <v>0</v>
      </c>
      <c r="Q52" s="40">
        <f t="shared" si="6"/>
        <v>0</v>
      </c>
      <c r="R52" s="11">
        <f t="shared" si="14"/>
        <v>0</v>
      </c>
      <c r="S52" s="30"/>
      <c r="T52" s="30"/>
      <c r="U52" s="17">
        <f t="shared" si="18"/>
        <v>0</v>
      </c>
      <c r="V52" s="11">
        <v>35.412999999999997</v>
      </c>
      <c r="W52" s="11">
        <f t="shared" si="7"/>
        <v>3.0000348139255664</v>
      </c>
      <c r="X52" s="11">
        <f t="shared" si="15"/>
        <v>0</v>
      </c>
      <c r="Y52" s="17">
        <f t="shared" si="16"/>
        <v>0</v>
      </c>
      <c r="Z52" s="30">
        <f t="shared" si="20"/>
        <v>41994.17399999997</v>
      </c>
      <c r="AA52" s="12">
        <f t="shared" si="9"/>
        <v>1</v>
      </c>
      <c r="AB52" s="13">
        <f t="shared" si="10"/>
        <v>0</v>
      </c>
    </row>
    <row r="53" spans="1:29" x14ac:dyDescent="0.3">
      <c r="A53" s="27">
        <f t="shared" si="11"/>
        <v>45701</v>
      </c>
      <c r="B53" s="28" t="str">
        <f t="shared" si="1"/>
        <v>quinta-feira</v>
      </c>
      <c r="C53" s="15">
        <f t="shared" si="12"/>
        <v>0</v>
      </c>
      <c r="D53" s="28">
        <v>0</v>
      </c>
      <c r="E53" s="16">
        <f t="shared" si="17"/>
        <v>0</v>
      </c>
      <c r="F53" s="60">
        <f>IF(OR(B53="Saturday", B53="Sábado", B53="Sunday", B53="Domingo", E53=0), 0,
IF(MONTH(A53)&lt;&gt;MONTH(A52), E53, E53+SUMIF(A$8:A52, "&gt;="&amp;DATE(YEAR(A53), MONTH(A53), 1), F$8:F52)))</f>
        <v>0</v>
      </c>
      <c r="G53" s="64">
        <v>32.41296518607443</v>
      </c>
      <c r="H53" s="40" t="s">
        <v>4</v>
      </c>
      <c r="I53" s="39">
        <f t="shared" si="0"/>
        <v>833</v>
      </c>
      <c r="J53" s="39">
        <f t="shared" si="2"/>
        <v>49980</v>
      </c>
      <c r="K53" s="40">
        <f t="shared" si="3"/>
        <v>27000</v>
      </c>
      <c r="L53" s="39">
        <v>0</v>
      </c>
      <c r="M53" s="40">
        <f t="shared" si="13"/>
        <v>0</v>
      </c>
      <c r="N53" s="40">
        <f t="shared" si="4"/>
        <v>0</v>
      </c>
      <c r="O53" s="41">
        <v>0.12</v>
      </c>
      <c r="P53" s="40">
        <f t="shared" si="5"/>
        <v>0</v>
      </c>
      <c r="Q53" s="40">
        <f t="shared" si="6"/>
        <v>0</v>
      </c>
      <c r="R53" s="11">
        <f t="shared" si="14"/>
        <v>0</v>
      </c>
      <c r="S53" s="30"/>
      <c r="T53" s="30"/>
      <c r="U53" s="17">
        <f t="shared" si="18"/>
        <v>0</v>
      </c>
      <c r="V53" s="11">
        <v>35.412999999999997</v>
      </c>
      <c r="W53" s="11">
        <f t="shared" si="7"/>
        <v>3.0000348139255664</v>
      </c>
      <c r="X53" s="11">
        <f t="shared" si="15"/>
        <v>0</v>
      </c>
      <c r="Y53" s="17">
        <f t="shared" si="16"/>
        <v>0</v>
      </c>
      <c r="Z53" s="30">
        <f t="shared" si="20"/>
        <v>41994.17399999997</v>
      </c>
      <c r="AA53" s="12">
        <f t="shared" si="9"/>
        <v>1</v>
      </c>
      <c r="AB53" s="13">
        <f t="shared" si="10"/>
        <v>0</v>
      </c>
    </row>
    <row r="54" spans="1:29" x14ac:dyDescent="0.3">
      <c r="A54" s="27">
        <f t="shared" si="11"/>
        <v>45702</v>
      </c>
      <c r="B54" s="28" t="str">
        <f t="shared" si="1"/>
        <v>sexta-feira</v>
      </c>
      <c r="C54" s="15">
        <f t="shared" si="12"/>
        <v>0</v>
      </c>
      <c r="D54" s="28">
        <v>0</v>
      </c>
      <c r="E54" s="16">
        <f t="shared" si="17"/>
        <v>0</v>
      </c>
      <c r="F54" s="60">
        <f>IF(OR(B54="Saturday", B54="Sábado", B54="Sunday", B54="Domingo", E54=0), 0,
IF(MONTH(A54)&lt;&gt;MONTH(A53), E54, E54+SUMIF(A$8:A53, "&gt;="&amp;DATE(YEAR(A54), MONTH(A54), 1), F$8:F53)))</f>
        <v>0</v>
      </c>
      <c r="G54" s="64">
        <v>32.41296518607443</v>
      </c>
      <c r="H54" s="40" t="s">
        <v>4</v>
      </c>
      <c r="I54" s="39">
        <f t="shared" si="0"/>
        <v>833</v>
      </c>
      <c r="J54" s="39">
        <f t="shared" si="2"/>
        <v>49980</v>
      </c>
      <c r="K54" s="40">
        <f t="shared" si="3"/>
        <v>27000</v>
      </c>
      <c r="L54" s="39">
        <v>0</v>
      </c>
      <c r="M54" s="40">
        <f t="shared" si="13"/>
        <v>0</v>
      </c>
      <c r="N54" s="40">
        <f t="shared" si="4"/>
        <v>0</v>
      </c>
      <c r="O54" s="41">
        <v>0.12</v>
      </c>
      <c r="P54" s="40">
        <f t="shared" si="5"/>
        <v>0</v>
      </c>
      <c r="Q54" s="40">
        <f t="shared" si="6"/>
        <v>0</v>
      </c>
      <c r="R54" s="11">
        <f t="shared" si="14"/>
        <v>0</v>
      </c>
      <c r="S54" s="30"/>
      <c r="T54" s="30"/>
      <c r="U54" s="17">
        <f t="shared" si="18"/>
        <v>0</v>
      </c>
      <c r="V54" s="11">
        <v>35.412999999999997</v>
      </c>
      <c r="W54" s="11">
        <f t="shared" si="7"/>
        <v>3.0000348139255664</v>
      </c>
      <c r="X54" s="11">
        <f t="shared" si="15"/>
        <v>0</v>
      </c>
      <c r="Y54" s="17">
        <f t="shared" si="16"/>
        <v>0</v>
      </c>
      <c r="Z54" s="30">
        <f t="shared" si="20"/>
        <v>41994.17399999997</v>
      </c>
      <c r="AA54" s="12">
        <f t="shared" si="9"/>
        <v>1</v>
      </c>
      <c r="AB54" s="13">
        <f t="shared" si="10"/>
        <v>0</v>
      </c>
    </row>
    <row r="55" spans="1:29" x14ac:dyDescent="0.3">
      <c r="A55" s="27">
        <f t="shared" si="11"/>
        <v>45703</v>
      </c>
      <c r="B55" s="28" t="str">
        <f t="shared" si="1"/>
        <v>sábado</v>
      </c>
      <c r="C55" s="15">
        <f t="shared" si="12"/>
        <v>0</v>
      </c>
      <c r="D55" s="28"/>
      <c r="E55" s="16">
        <f t="shared" si="17"/>
        <v>0</v>
      </c>
      <c r="F55" s="60">
        <f>IF(OR(B55="Saturday", B55="Sábado", B55="Sunday", B55="Domingo", E55=0), 0,
IF(MONTH(A55)&lt;&gt;MONTH(A54), E55, E55+SUMIF(A$8:A54, "&gt;="&amp;DATE(YEAR(A55), MONTH(A55), 1), F$8:F54)))</f>
        <v>0</v>
      </c>
      <c r="G55" s="64">
        <v>32.41296518607443</v>
      </c>
      <c r="H55" s="40" t="s">
        <v>4</v>
      </c>
      <c r="I55" s="39">
        <f t="shared" si="0"/>
        <v>833</v>
      </c>
      <c r="J55" s="39">
        <f t="shared" si="2"/>
        <v>49980</v>
      </c>
      <c r="K55" s="40">
        <f t="shared" si="3"/>
        <v>27000</v>
      </c>
      <c r="L55" s="39">
        <v>0</v>
      </c>
      <c r="M55" s="40">
        <f t="shared" si="13"/>
        <v>0</v>
      </c>
      <c r="N55" s="40">
        <f t="shared" si="4"/>
        <v>0</v>
      </c>
      <c r="O55" s="41">
        <v>0.12</v>
      </c>
      <c r="P55" s="40">
        <f t="shared" si="5"/>
        <v>0</v>
      </c>
      <c r="Q55" s="40">
        <f t="shared" si="6"/>
        <v>0</v>
      </c>
      <c r="R55" s="11">
        <f t="shared" si="14"/>
        <v>0</v>
      </c>
      <c r="S55" s="30"/>
      <c r="T55" s="30"/>
      <c r="U55" s="17">
        <f t="shared" si="18"/>
        <v>0</v>
      </c>
      <c r="V55" s="11">
        <v>35.412999999999997</v>
      </c>
      <c r="W55" s="11">
        <f t="shared" si="7"/>
        <v>3.0000348139255664</v>
      </c>
      <c r="X55" s="11">
        <f t="shared" si="15"/>
        <v>0</v>
      </c>
      <c r="Y55" s="17">
        <f t="shared" si="16"/>
        <v>0</v>
      </c>
      <c r="Z55" s="30">
        <f t="shared" si="20"/>
        <v>41994.17399999997</v>
      </c>
      <c r="AA55" s="12">
        <f t="shared" si="9"/>
        <v>1</v>
      </c>
      <c r="AB55" s="13">
        <f t="shared" si="10"/>
        <v>0</v>
      </c>
    </row>
    <row r="56" spans="1:29" x14ac:dyDescent="0.3">
      <c r="A56" s="27">
        <f t="shared" si="11"/>
        <v>45704</v>
      </c>
      <c r="B56" s="28" t="str">
        <f t="shared" si="1"/>
        <v>domingo</v>
      </c>
      <c r="C56" s="15">
        <f t="shared" si="12"/>
        <v>0</v>
      </c>
      <c r="D56" s="28"/>
      <c r="E56" s="16">
        <f t="shared" si="17"/>
        <v>0</v>
      </c>
      <c r="F56" s="60">
        <f>IF(OR(B56="Saturday", B56="Sábado", B56="Sunday", B56="Domingo", E56=0), 0,
IF(MONTH(A56)&lt;&gt;MONTH(A55), E56, E56+SUMIF(A$8:A55, "&gt;="&amp;DATE(YEAR(A56), MONTH(A56), 1), F$8:F55)))</f>
        <v>0</v>
      </c>
      <c r="G56" s="64">
        <v>32.41296518607443</v>
      </c>
      <c r="H56" s="40" t="s">
        <v>4</v>
      </c>
      <c r="I56" s="39">
        <f t="shared" si="0"/>
        <v>833</v>
      </c>
      <c r="J56" s="39">
        <f t="shared" si="2"/>
        <v>49980</v>
      </c>
      <c r="K56" s="40">
        <f t="shared" si="3"/>
        <v>27000</v>
      </c>
      <c r="L56" s="39">
        <v>0</v>
      </c>
      <c r="M56" s="40">
        <f t="shared" si="13"/>
        <v>0</v>
      </c>
      <c r="N56" s="40">
        <f t="shared" si="4"/>
        <v>0</v>
      </c>
      <c r="O56" s="41">
        <v>0.12</v>
      </c>
      <c r="P56" s="40">
        <f t="shared" si="5"/>
        <v>0</v>
      </c>
      <c r="Q56" s="40">
        <f t="shared" si="6"/>
        <v>0</v>
      </c>
      <c r="R56" s="11">
        <f t="shared" si="14"/>
        <v>0</v>
      </c>
      <c r="S56" s="30"/>
      <c r="T56" s="30"/>
      <c r="U56" s="17">
        <f t="shared" si="18"/>
        <v>0</v>
      </c>
      <c r="V56" s="11">
        <v>35.412999999999997</v>
      </c>
      <c r="W56" s="11">
        <f t="shared" si="7"/>
        <v>3.0000348139255664</v>
      </c>
      <c r="X56" s="11">
        <f t="shared" si="15"/>
        <v>0</v>
      </c>
      <c r="Y56" s="17">
        <f t="shared" si="16"/>
        <v>0</v>
      </c>
      <c r="Z56" s="30">
        <f t="shared" si="20"/>
        <v>41994.17399999997</v>
      </c>
      <c r="AA56" s="12">
        <f t="shared" si="9"/>
        <v>1</v>
      </c>
      <c r="AB56" s="13">
        <f t="shared" si="10"/>
        <v>0</v>
      </c>
    </row>
    <row r="57" spans="1:29" x14ac:dyDescent="0.3">
      <c r="A57" s="27">
        <f t="shared" si="11"/>
        <v>45705</v>
      </c>
      <c r="B57" s="28" t="str">
        <f t="shared" si="1"/>
        <v>segunda-feira</v>
      </c>
      <c r="C57" s="15">
        <f t="shared" si="12"/>
        <v>1</v>
      </c>
      <c r="D57" s="28"/>
      <c r="E57" s="16">
        <f t="shared" si="17"/>
        <v>833</v>
      </c>
      <c r="F57" s="60">
        <f>IF(OR(B57="Saturday", B57="Sábado", B57="Sunday", B57="Domingo", E57=0), 0,
IF(MONTH(A57)&lt;&gt;MONTH(A56), E57, E57+SUMIF(A$8:A56, "&gt;="&amp;DATE(YEAR(A57), MONTH(A57), 1), F$8:F56)))</f>
        <v>3332</v>
      </c>
      <c r="G57" s="64">
        <v>32.41296518607443</v>
      </c>
      <c r="H57" s="40" t="s">
        <v>4</v>
      </c>
      <c r="I57" s="39">
        <f t="shared" si="0"/>
        <v>833</v>
      </c>
      <c r="J57" s="39">
        <f t="shared" si="2"/>
        <v>49980</v>
      </c>
      <c r="K57" s="40">
        <f t="shared" si="3"/>
        <v>27000</v>
      </c>
      <c r="L57" s="39">
        <v>0</v>
      </c>
      <c r="M57" s="40">
        <f t="shared" si="13"/>
        <v>0</v>
      </c>
      <c r="N57" s="40">
        <f t="shared" si="4"/>
        <v>0</v>
      </c>
      <c r="O57" s="41">
        <v>0.12</v>
      </c>
      <c r="P57" s="40">
        <f t="shared" si="5"/>
        <v>0</v>
      </c>
      <c r="Q57" s="40">
        <f t="shared" si="6"/>
        <v>0</v>
      </c>
      <c r="R57" s="11">
        <f t="shared" si="14"/>
        <v>27000</v>
      </c>
      <c r="S57" s="30"/>
      <c r="T57" s="30"/>
      <c r="U57" s="17">
        <f t="shared" si="18"/>
        <v>14994.17399999997</v>
      </c>
      <c r="V57" s="11">
        <v>35.412999999999997</v>
      </c>
      <c r="W57" s="11">
        <f t="shared" si="7"/>
        <v>3.0000348139255664</v>
      </c>
      <c r="X57" s="11">
        <f t="shared" si="15"/>
        <v>2499.0289999999968</v>
      </c>
      <c r="Y57" s="17">
        <f t="shared" si="16"/>
        <v>29499.028999999999</v>
      </c>
      <c r="Z57" s="30">
        <f t="shared" si="20"/>
        <v>44493.202999999965</v>
      </c>
      <c r="AA57" s="12">
        <f t="shared" si="9"/>
        <v>1</v>
      </c>
      <c r="AB57" s="13">
        <f t="shared" si="10"/>
        <v>-1</v>
      </c>
      <c r="AC57" s="4"/>
    </row>
    <row r="58" spans="1:29" x14ac:dyDescent="0.3">
      <c r="A58" s="27">
        <f t="shared" si="11"/>
        <v>45706</v>
      </c>
      <c r="B58" s="28" t="str">
        <f t="shared" si="1"/>
        <v>terça-feira</v>
      </c>
      <c r="C58" s="15">
        <f t="shared" si="12"/>
        <v>0</v>
      </c>
      <c r="D58" s="28">
        <v>0</v>
      </c>
      <c r="E58" s="16">
        <f t="shared" si="17"/>
        <v>0</v>
      </c>
      <c r="F58" s="60">
        <f>IF(OR(B58="Saturday", B58="Sábado", B58="Sunday", B58="Domingo", E58=0), 0,
IF(MONTH(A58)&lt;&gt;MONTH(A57), E58, E58+SUMIF(A$8:A57, "&gt;="&amp;DATE(YEAR(A58), MONTH(A58), 1), F$8:F57)))</f>
        <v>0</v>
      </c>
      <c r="G58" s="64">
        <v>32.41296518607443</v>
      </c>
      <c r="H58" s="40" t="s">
        <v>4</v>
      </c>
      <c r="I58" s="39">
        <f t="shared" si="0"/>
        <v>833</v>
      </c>
      <c r="J58" s="39">
        <f t="shared" si="2"/>
        <v>49980</v>
      </c>
      <c r="K58" s="40">
        <f t="shared" si="3"/>
        <v>27000</v>
      </c>
      <c r="L58" s="39">
        <v>0</v>
      </c>
      <c r="M58" s="40">
        <f t="shared" si="13"/>
        <v>0</v>
      </c>
      <c r="N58" s="40">
        <f t="shared" si="4"/>
        <v>0</v>
      </c>
      <c r="O58" s="41">
        <v>0.12</v>
      </c>
      <c r="P58" s="40">
        <f t="shared" si="5"/>
        <v>0</v>
      </c>
      <c r="Q58" s="40">
        <f t="shared" si="6"/>
        <v>0</v>
      </c>
      <c r="R58" s="11">
        <f t="shared" si="14"/>
        <v>0</v>
      </c>
      <c r="S58" s="30"/>
      <c r="T58" s="30"/>
      <c r="U58" s="17">
        <f t="shared" si="18"/>
        <v>0</v>
      </c>
      <c r="V58" s="11">
        <v>35.412999999999997</v>
      </c>
      <c r="W58" s="11">
        <f t="shared" si="7"/>
        <v>3.0000348139255664</v>
      </c>
      <c r="X58" s="11">
        <f t="shared" si="15"/>
        <v>0</v>
      </c>
      <c r="Y58" s="17">
        <f t="shared" si="16"/>
        <v>0</v>
      </c>
      <c r="Z58" s="30">
        <f t="shared" si="20"/>
        <v>44493.202999999965</v>
      </c>
      <c r="AA58" s="12">
        <f t="shared" si="9"/>
        <v>1</v>
      </c>
      <c r="AB58" s="13">
        <f t="shared" si="10"/>
        <v>0</v>
      </c>
    </row>
    <row r="59" spans="1:29" x14ac:dyDescent="0.3">
      <c r="A59" s="27">
        <f t="shared" si="11"/>
        <v>45707</v>
      </c>
      <c r="B59" s="28" t="str">
        <f t="shared" si="1"/>
        <v>quarta-feira</v>
      </c>
      <c r="C59" s="15">
        <f t="shared" si="12"/>
        <v>0</v>
      </c>
      <c r="D59" s="28">
        <v>0</v>
      </c>
      <c r="E59" s="16">
        <f t="shared" si="17"/>
        <v>0</v>
      </c>
      <c r="F59" s="60">
        <f>IF(OR(B59="Saturday", B59="Sábado", B59="Sunday", B59="Domingo", E59=0), 0,
IF(MONTH(A59)&lt;&gt;MONTH(A58), E59, E59+SUMIF(A$8:A58, "&gt;="&amp;DATE(YEAR(A59), MONTH(A59), 1), F$8:F58)))</f>
        <v>0</v>
      </c>
      <c r="G59" s="64">
        <v>32.41296518607443</v>
      </c>
      <c r="H59" s="40" t="s">
        <v>4</v>
      </c>
      <c r="I59" s="39">
        <f t="shared" si="0"/>
        <v>833</v>
      </c>
      <c r="J59" s="39">
        <f t="shared" si="2"/>
        <v>49980</v>
      </c>
      <c r="K59" s="40">
        <f t="shared" si="3"/>
        <v>27000</v>
      </c>
      <c r="L59" s="39">
        <v>0</v>
      </c>
      <c r="M59" s="40">
        <f t="shared" si="13"/>
        <v>0</v>
      </c>
      <c r="N59" s="40">
        <f t="shared" si="4"/>
        <v>0</v>
      </c>
      <c r="O59" s="41">
        <v>0.12</v>
      </c>
      <c r="P59" s="40">
        <f t="shared" si="5"/>
        <v>0</v>
      </c>
      <c r="Q59" s="40">
        <f t="shared" si="6"/>
        <v>0</v>
      </c>
      <c r="R59" s="11">
        <f t="shared" si="14"/>
        <v>0</v>
      </c>
      <c r="S59" s="30"/>
      <c r="T59" s="30"/>
      <c r="U59" s="17">
        <f t="shared" si="18"/>
        <v>0</v>
      </c>
      <c r="V59" s="11">
        <v>35.412999999999997</v>
      </c>
      <c r="W59" s="11">
        <f t="shared" si="7"/>
        <v>3.0000348139255664</v>
      </c>
      <c r="X59" s="11">
        <f t="shared" si="15"/>
        <v>0</v>
      </c>
      <c r="Y59" s="17">
        <f t="shared" si="16"/>
        <v>0</v>
      </c>
      <c r="Z59" s="30">
        <f t="shared" si="20"/>
        <v>44493.202999999965</v>
      </c>
      <c r="AA59" s="12">
        <f t="shared" si="9"/>
        <v>1</v>
      </c>
      <c r="AB59" s="13">
        <f t="shared" si="10"/>
        <v>0</v>
      </c>
    </row>
    <row r="60" spans="1:29" x14ac:dyDescent="0.3">
      <c r="A60" s="27">
        <f t="shared" si="11"/>
        <v>45708</v>
      </c>
      <c r="B60" s="28" t="str">
        <f t="shared" si="1"/>
        <v>quinta-feira</v>
      </c>
      <c r="C60" s="15">
        <f t="shared" si="12"/>
        <v>0</v>
      </c>
      <c r="D60" s="28">
        <v>0</v>
      </c>
      <c r="E60" s="16">
        <f t="shared" si="17"/>
        <v>0</v>
      </c>
      <c r="F60" s="60">
        <f>IF(OR(B60="Saturday", B60="Sábado", B60="Sunday", B60="Domingo", E60=0), 0,
IF(MONTH(A60)&lt;&gt;MONTH(A59), E60, E60+SUMIF(A$8:A59, "&gt;="&amp;DATE(YEAR(A60), MONTH(A60), 1), F$8:F59)))</f>
        <v>0</v>
      </c>
      <c r="G60" s="64">
        <v>32.41296518607443</v>
      </c>
      <c r="H60" s="40" t="s">
        <v>4</v>
      </c>
      <c r="I60" s="39">
        <f t="shared" si="0"/>
        <v>833</v>
      </c>
      <c r="J60" s="39">
        <f t="shared" si="2"/>
        <v>49980</v>
      </c>
      <c r="K60" s="40">
        <f t="shared" si="3"/>
        <v>27000</v>
      </c>
      <c r="L60" s="39">
        <v>0</v>
      </c>
      <c r="M60" s="40">
        <f t="shared" si="13"/>
        <v>0</v>
      </c>
      <c r="N60" s="40">
        <f t="shared" si="4"/>
        <v>0</v>
      </c>
      <c r="O60" s="41">
        <v>0.12</v>
      </c>
      <c r="P60" s="40">
        <f t="shared" si="5"/>
        <v>0</v>
      </c>
      <c r="Q60" s="40">
        <f t="shared" si="6"/>
        <v>0</v>
      </c>
      <c r="R60" s="11">
        <f t="shared" si="14"/>
        <v>0</v>
      </c>
      <c r="S60" s="30"/>
      <c r="T60" s="30"/>
      <c r="U60" s="17">
        <f t="shared" si="18"/>
        <v>0</v>
      </c>
      <c r="V60" s="11">
        <v>35.412999999999997</v>
      </c>
      <c r="W60" s="11">
        <f t="shared" si="7"/>
        <v>3.0000348139255664</v>
      </c>
      <c r="X60" s="11">
        <f t="shared" si="15"/>
        <v>0</v>
      </c>
      <c r="Y60" s="17">
        <f t="shared" si="16"/>
        <v>0</v>
      </c>
      <c r="Z60" s="30">
        <f t="shared" si="20"/>
        <v>44493.202999999965</v>
      </c>
      <c r="AA60" s="12">
        <f t="shared" si="9"/>
        <v>1</v>
      </c>
      <c r="AB60" s="13">
        <f t="shared" si="10"/>
        <v>0</v>
      </c>
    </row>
    <row r="61" spans="1:29" x14ac:dyDescent="0.3">
      <c r="A61" s="27">
        <f t="shared" si="11"/>
        <v>45709</v>
      </c>
      <c r="B61" s="28" t="str">
        <f t="shared" si="1"/>
        <v>sexta-feira</v>
      </c>
      <c r="C61" s="15">
        <f t="shared" si="12"/>
        <v>0</v>
      </c>
      <c r="D61" s="28">
        <v>0</v>
      </c>
      <c r="E61" s="16">
        <f t="shared" si="17"/>
        <v>0</v>
      </c>
      <c r="F61" s="60">
        <f>IF(OR(B61="Saturday", B61="Sábado", B61="Sunday", B61="Domingo", E61=0), 0,
IF(MONTH(A61)&lt;&gt;MONTH(A60), E61, E61+SUMIF(A$8:A60, "&gt;="&amp;DATE(YEAR(A61), MONTH(A61), 1), F$8:F60)))</f>
        <v>0</v>
      </c>
      <c r="G61" s="64">
        <v>32.41296518607443</v>
      </c>
      <c r="H61" s="40" t="s">
        <v>4</v>
      </c>
      <c r="I61" s="39">
        <f t="shared" si="0"/>
        <v>833</v>
      </c>
      <c r="J61" s="39">
        <f t="shared" si="2"/>
        <v>49980</v>
      </c>
      <c r="K61" s="40">
        <f t="shared" si="3"/>
        <v>27000</v>
      </c>
      <c r="L61" s="39">
        <v>0</v>
      </c>
      <c r="M61" s="40">
        <f t="shared" si="13"/>
        <v>0</v>
      </c>
      <c r="N61" s="40">
        <f t="shared" si="4"/>
        <v>0</v>
      </c>
      <c r="O61" s="41">
        <v>0.12</v>
      </c>
      <c r="P61" s="40">
        <f t="shared" si="5"/>
        <v>0</v>
      </c>
      <c r="Q61" s="40">
        <f t="shared" si="6"/>
        <v>0</v>
      </c>
      <c r="R61" s="11">
        <f t="shared" si="14"/>
        <v>0</v>
      </c>
      <c r="S61" s="30"/>
      <c r="T61" s="30"/>
      <c r="U61" s="17">
        <f t="shared" si="18"/>
        <v>0</v>
      </c>
      <c r="V61" s="11">
        <v>35.412999999999997</v>
      </c>
      <c r="W61" s="11">
        <f t="shared" si="7"/>
        <v>3.0000348139255664</v>
      </c>
      <c r="X61" s="11">
        <f t="shared" si="15"/>
        <v>0</v>
      </c>
      <c r="Y61" s="17">
        <f t="shared" si="16"/>
        <v>0</v>
      </c>
      <c r="Z61" s="30">
        <f t="shared" si="20"/>
        <v>44493.202999999965</v>
      </c>
      <c r="AA61" s="12">
        <f t="shared" si="9"/>
        <v>1</v>
      </c>
      <c r="AB61" s="13">
        <f t="shared" si="10"/>
        <v>0</v>
      </c>
    </row>
    <row r="62" spans="1:29" x14ac:dyDescent="0.3">
      <c r="A62" s="27">
        <f t="shared" si="11"/>
        <v>45710</v>
      </c>
      <c r="B62" s="28" t="str">
        <f t="shared" si="1"/>
        <v>sábado</v>
      </c>
      <c r="C62" s="15">
        <f t="shared" si="12"/>
        <v>0</v>
      </c>
      <c r="D62" s="28"/>
      <c r="E62" s="16">
        <f t="shared" si="17"/>
        <v>0</v>
      </c>
      <c r="F62" s="60">
        <f>IF(OR(B62="Saturday", B62="Sábado", B62="Sunday", B62="Domingo", E62=0), 0,
IF(MONTH(A62)&lt;&gt;MONTH(A61), E62, E62+SUMIF(A$8:A61, "&gt;="&amp;DATE(YEAR(A62), MONTH(A62), 1), F$8:F61)))</f>
        <v>0</v>
      </c>
      <c r="G62" s="64">
        <v>32.41296518607443</v>
      </c>
      <c r="H62" s="40" t="s">
        <v>4</v>
      </c>
      <c r="I62" s="39">
        <f t="shared" si="0"/>
        <v>833</v>
      </c>
      <c r="J62" s="39">
        <f t="shared" si="2"/>
        <v>49980</v>
      </c>
      <c r="K62" s="40">
        <f t="shared" si="3"/>
        <v>27000</v>
      </c>
      <c r="L62" s="39">
        <v>0</v>
      </c>
      <c r="M62" s="40">
        <f t="shared" si="13"/>
        <v>0</v>
      </c>
      <c r="N62" s="40">
        <f t="shared" si="4"/>
        <v>0</v>
      </c>
      <c r="O62" s="41">
        <v>0.12</v>
      </c>
      <c r="P62" s="40">
        <f t="shared" si="5"/>
        <v>0</v>
      </c>
      <c r="Q62" s="40">
        <f t="shared" si="6"/>
        <v>0</v>
      </c>
      <c r="R62" s="11">
        <f t="shared" si="14"/>
        <v>0</v>
      </c>
      <c r="S62" s="30"/>
      <c r="T62" s="30"/>
      <c r="U62" s="17">
        <f t="shared" si="18"/>
        <v>0</v>
      </c>
      <c r="V62" s="11">
        <v>35.412999999999997</v>
      </c>
      <c r="W62" s="11">
        <f t="shared" si="7"/>
        <v>3.0000348139255664</v>
      </c>
      <c r="X62" s="11">
        <f t="shared" si="15"/>
        <v>0</v>
      </c>
      <c r="Y62" s="17">
        <f t="shared" si="16"/>
        <v>0</v>
      </c>
      <c r="Z62" s="30">
        <f t="shared" si="20"/>
        <v>44493.202999999965</v>
      </c>
      <c r="AA62" s="12">
        <f t="shared" si="9"/>
        <v>1</v>
      </c>
      <c r="AB62" s="13">
        <f t="shared" si="10"/>
        <v>0</v>
      </c>
    </row>
    <row r="63" spans="1:29" x14ac:dyDescent="0.3">
      <c r="A63" s="27">
        <f t="shared" si="11"/>
        <v>45711</v>
      </c>
      <c r="B63" s="28" t="str">
        <f t="shared" si="1"/>
        <v>domingo</v>
      </c>
      <c r="C63" s="15">
        <f t="shared" si="12"/>
        <v>0</v>
      </c>
      <c r="D63" s="28"/>
      <c r="E63" s="16">
        <f t="shared" si="17"/>
        <v>0</v>
      </c>
      <c r="F63" s="60">
        <f>IF(OR(B63="Saturday", B63="Sábado", B63="Sunday", B63="Domingo", E63=0), 0,
IF(MONTH(A63)&lt;&gt;MONTH(A62), E63, E63+SUMIF(A$8:A62, "&gt;="&amp;DATE(YEAR(A63), MONTH(A63), 1), F$8:F62)))</f>
        <v>0</v>
      </c>
      <c r="G63" s="64">
        <v>32.41296518607443</v>
      </c>
      <c r="H63" s="40" t="s">
        <v>4</v>
      </c>
      <c r="I63" s="39">
        <f t="shared" si="0"/>
        <v>833</v>
      </c>
      <c r="J63" s="39">
        <f t="shared" si="2"/>
        <v>49980</v>
      </c>
      <c r="K63" s="40">
        <f t="shared" si="3"/>
        <v>27000</v>
      </c>
      <c r="L63" s="39">
        <v>0</v>
      </c>
      <c r="M63" s="40">
        <f t="shared" si="13"/>
        <v>0</v>
      </c>
      <c r="N63" s="40">
        <f t="shared" si="4"/>
        <v>0</v>
      </c>
      <c r="O63" s="41">
        <v>0.12</v>
      </c>
      <c r="P63" s="40">
        <f t="shared" si="5"/>
        <v>0</v>
      </c>
      <c r="Q63" s="40">
        <f t="shared" si="6"/>
        <v>0</v>
      </c>
      <c r="R63" s="11">
        <f t="shared" si="14"/>
        <v>0</v>
      </c>
      <c r="S63" s="30"/>
      <c r="T63" s="30"/>
      <c r="U63" s="17">
        <f t="shared" si="18"/>
        <v>0</v>
      </c>
      <c r="V63" s="11">
        <v>35.412999999999997</v>
      </c>
      <c r="W63" s="11">
        <f t="shared" si="7"/>
        <v>3.0000348139255664</v>
      </c>
      <c r="X63" s="11">
        <f t="shared" si="15"/>
        <v>0</v>
      </c>
      <c r="Y63" s="17">
        <f t="shared" si="16"/>
        <v>0</v>
      </c>
      <c r="Z63" s="30">
        <f t="shared" si="20"/>
        <v>44493.202999999965</v>
      </c>
      <c r="AA63" s="12">
        <f t="shared" si="9"/>
        <v>1</v>
      </c>
      <c r="AB63" s="13">
        <f t="shared" si="10"/>
        <v>0</v>
      </c>
    </row>
    <row r="64" spans="1:29" x14ac:dyDescent="0.3">
      <c r="A64" s="27">
        <f t="shared" si="11"/>
        <v>45712</v>
      </c>
      <c r="B64" s="28" t="str">
        <f t="shared" si="1"/>
        <v>segunda-feira</v>
      </c>
      <c r="C64" s="15">
        <f t="shared" si="12"/>
        <v>1</v>
      </c>
      <c r="D64" s="28"/>
      <c r="E64" s="16">
        <f t="shared" si="17"/>
        <v>833</v>
      </c>
      <c r="F64" s="60">
        <f>IF(OR(B64="Saturday", B64="Sábado", B64="Sunday", B64="Domingo", E64=0), 0,
IF(MONTH(A64)&lt;&gt;MONTH(A63), E64, E64+SUMIF(A$8:A63, "&gt;="&amp;DATE(YEAR(A64), MONTH(A64), 1), F$8:F63)))</f>
        <v>6664</v>
      </c>
      <c r="G64" s="64">
        <v>32.41296518607443</v>
      </c>
      <c r="H64" s="40" t="s">
        <v>4</v>
      </c>
      <c r="I64" s="39">
        <f t="shared" si="0"/>
        <v>833</v>
      </c>
      <c r="J64" s="39">
        <f t="shared" si="2"/>
        <v>49980</v>
      </c>
      <c r="K64" s="40">
        <f t="shared" si="3"/>
        <v>27000</v>
      </c>
      <c r="L64" s="39">
        <v>0</v>
      </c>
      <c r="M64" s="40">
        <f t="shared" si="13"/>
        <v>0</v>
      </c>
      <c r="N64" s="40">
        <f t="shared" si="4"/>
        <v>0</v>
      </c>
      <c r="O64" s="41">
        <v>0.12</v>
      </c>
      <c r="P64" s="40">
        <f t="shared" si="5"/>
        <v>0</v>
      </c>
      <c r="Q64" s="40">
        <f t="shared" si="6"/>
        <v>0</v>
      </c>
      <c r="R64" s="11">
        <f t="shared" si="14"/>
        <v>27000</v>
      </c>
      <c r="S64" s="30"/>
      <c r="T64" s="30"/>
      <c r="U64" s="17">
        <f t="shared" si="18"/>
        <v>17493.202999999965</v>
      </c>
      <c r="V64" s="11">
        <v>35.412999999999997</v>
      </c>
      <c r="W64" s="11">
        <f t="shared" si="7"/>
        <v>3.0000348139255664</v>
      </c>
      <c r="X64" s="11">
        <f t="shared" si="15"/>
        <v>2499.0289999999968</v>
      </c>
      <c r="Y64" s="17">
        <f t="shared" si="16"/>
        <v>29499.028999999999</v>
      </c>
      <c r="Z64" s="30">
        <f t="shared" si="20"/>
        <v>46992.23199999996</v>
      </c>
      <c r="AA64" s="12">
        <f t="shared" si="9"/>
        <v>1</v>
      </c>
      <c r="AB64" s="13">
        <f t="shared" si="10"/>
        <v>-1</v>
      </c>
    </row>
    <row r="65" spans="1:28" x14ac:dyDescent="0.3">
      <c r="A65" s="27">
        <f t="shared" si="11"/>
        <v>45713</v>
      </c>
      <c r="B65" s="28" t="str">
        <f t="shared" si="1"/>
        <v>terça-feira</v>
      </c>
      <c r="C65" s="15">
        <f t="shared" si="12"/>
        <v>0</v>
      </c>
      <c r="D65" s="28">
        <v>0</v>
      </c>
      <c r="E65" s="16">
        <f t="shared" si="17"/>
        <v>0</v>
      </c>
      <c r="F65" s="60">
        <f>IF(OR(B65="Saturday", B65="Sábado", B65="Sunday", B65="Domingo", E65=0), 0,
IF(MONTH(A65)&lt;&gt;MONTH(A64), E65, E65+SUMIF(A$8:A64, "&gt;="&amp;DATE(YEAR(A65), MONTH(A65), 1), F$8:F64)))</f>
        <v>0</v>
      </c>
      <c r="G65" s="64">
        <v>32.41296518607443</v>
      </c>
      <c r="H65" s="40" t="s">
        <v>4</v>
      </c>
      <c r="I65" s="39">
        <f t="shared" si="0"/>
        <v>833</v>
      </c>
      <c r="J65" s="39">
        <f t="shared" si="2"/>
        <v>49980</v>
      </c>
      <c r="K65" s="40">
        <f t="shared" si="3"/>
        <v>27000</v>
      </c>
      <c r="L65" s="39">
        <v>0</v>
      </c>
      <c r="M65" s="40">
        <f t="shared" si="13"/>
        <v>0</v>
      </c>
      <c r="N65" s="40">
        <f t="shared" si="4"/>
        <v>0</v>
      </c>
      <c r="O65" s="41">
        <v>0.12</v>
      </c>
      <c r="P65" s="40">
        <f t="shared" si="5"/>
        <v>0</v>
      </c>
      <c r="Q65" s="40">
        <f t="shared" si="6"/>
        <v>0</v>
      </c>
      <c r="R65" s="11">
        <f t="shared" si="14"/>
        <v>0</v>
      </c>
      <c r="S65" s="30"/>
      <c r="T65" s="30"/>
      <c r="U65" s="17">
        <f t="shared" si="18"/>
        <v>0</v>
      </c>
      <c r="V65" s="11">
        <v>35.412999999999997</v>
      </c>
      <c r="W65" s="11">
        <f t="shared" si="7"/>
        <v>3.0000348139255664</v>
      </c>
      <c r="X65" s="11">
        <f t="shared" si="15"/>
        <v>0</v>
      </c>
      <c r="Y65" s="17">
        <f t="shared" si="16"/>
        <v>0</v>
      </c>
      <c r="Z65" s="30">
        <f t="shared" si="20"/>
        <v>46992.23199999996</v>
      </c>
      <c r="AA65" s="12">
        <f t="shared" si="9"/>
        <v>1</v>
      </c>
      <c r="AB65" s="13">
        <f t="shared" si="10"/>
        <v>0</v>
      </c>
    </row>
    <row r="66" spans="1:28" x14ac:dyDescent="0.3">
      <c r="A66" s="27">
        <f t="shared" si="11"/>
        <v>45714</v>
      </c>
      <c r="B66" s="28" t="str">
        <f t="shared" si="1"/>
        <v>quarta-feira</v>
      </c>
      <c r="C66" s="15">
        <f t="shared" si="12"/>
        <v>0</v>
      </c>
      <c r="D66" s="28">
        <v>0</v>
      </c>
      <c r="E66" s="16">
        <f t="shared" si="17"/>
        <v>0</v>
      </c>
      <c r="F66" s="60">
        <f>IF(OR(B66="Saturday", B66="Sábado", B66="Sunday", B66="Domingo", E66=0), 0,
IF(MONTH(A66)&lt;&gt;MONTH(A65), E66, E66+SUMIF(A$8:A65, "&gt;="&amp;DATE(YEAR(A66), MONTH(A66), 1), F$8:F65)))</f>
        <v>0</v>
      </c>
      <c r="G66" s="64">
        <v>32.41296518607443</v>
      </c>
      <c r="H66" s="40" t="s">
        <v>4</v>
      </c>
      <c r="I66" s="39">
        <f t="shared" si="0"/>
        <v>833</v>
      </c>
      <c r="J66" s="39">
        <f t="shared" si="2"/>
        <v>49980</v>
      </c>
      <c r="K66" s="40">
        <f t="shared" si="3"/>
        <v>27000</v>
      </c>
      <c r="L66" s="39">
        <v>0</v>
      </c>
      <c r="M66" s="40">
        <f t="shared" si="13"/>
        <v>0</v>
      </c>
      <c r="N66" s="40">
        <f t="shared" si="4"/>
        <v>0</v>
      </c>
      <c r="O66" s="41">
        <v>0.12</v>
      </c>
      <c r="P66" s="40">
        <f t="shared" si="5"/>
        <v>0</v>
      </c>
      <c r="Q66" s="40">
        <f t="shared" si="6"/>
        <v>0</v>
      </c>
      <c r="R66" s="11">
        <f t="shared" si="14"/>
        <v>0</v>
      </c>
      <c r="S66" s="30"/>
      <c r="T66" s="30"/>
      <c r="U66" s="17">
        <f t="shared" si="18"/>
        <v>0</v>
      </c>
      <c r="V66" s="11">
        <v>35.412999999999997</v>
      </c>
      <c r="W66" s="11">
        <f t="shared" si="7"/>
        <v>3.0000348139255664</v>
      </c>
      <c r="X66" s="11">
        <f t="shared" si="15"/>
        <v>0</v>
      </c>
      <c r="Y66" s="17">
        <f t="shared" si="16"/>
        <v>0</v>
      </c>
      <c r="Z66" s="30">
        <f t="shared" si="20"/>
        <v>46992.23199999996</v>
      </c>
      <c r="AA66" s="12">
        <f t="shared" si="9"/>
        <v>1</v>
      </c>
      <c r="AB66" s="13">
        <f t="shared" si="10"/>
        <v>0</v>
      </c>
    </row>
    <row r="67" spans="1:28" x14ac:dyDescent="0.3">
      <c r="A67" s="27">
        <f t="shared" si="11"/>
        <v>45715</v>
      </c>
      <c r="B67" s="28" t="str">
        <f t="shared" si="1"/>
        <v>quinta-feira</v>
      </c>
      <c r="C67" s="15">
        <f t="shared" si="12"/>
        <v>0</v>
      </c>
      <c r="D67" s="28">
        <v>0</v>
      </c>
      <c r="E67" s="16">
        <f t="shared" si="17"/>
        <v>0</v>
      </c>
      <c r="F67" s="60">
        <f>IF(OR(B67="Saturday", B67="Sábado", B67="Sunday", B67="Domingo", E67=0), 0,
IF(MONTH(A67)&lt;&gt;MONTH(A66), E67, E67+SUMIF(A$8:A66, "&gt;="&amp;DATE(YEAR(A67), MONTH(A67), 1), F$8:F66)))</f>
        <v>0</v>
      </c>
      <c r="G67" s="64">
        <v>32.41296518607443</v>
      </c>
      <c r="H67" s="40" t="s">
        <v>4</v>
      </c>
      <c r="I67" s="39">
        <f t="shared" si="0"/>
        <v>833</v>
      </c>
      <c r="J67" s="39">
        <f t="shared" si="2"/>
        <v>49980</v>
      </c>
      <c r="K67" s="40">
        <f t="shared" si="3"/>
        <v>27000</v>
      </c>
      <c r="L67" s="39">
        <v>0</v>
      </c>
      <c r="M67" s="40">
        <f t="shared" si="13"/>
        <v>0</v>
      </c>
      <c r="N67" s="40">
        <f t="shared" si="4"/>
        <v>0</v>
      </c>
      <c r="O67" s="41">
        <v>0.12</v>
      </c>
      <c r="P67" s="40">
        <f t="shared" si="5"/>
        <v>0</v>
      </c>
      <c r="Q67" s="40">
        <f t="shared" si="6"/>
        <v>0</v>
      </c>
      <c r="R67" s="11">
        <f t="shared" si="14"/>
        <v>0</v>
      </c>
      <c r="S67" s="30"/>
      <c r="T67" s="30"/>
      <c r="U67" s="17">
        <f t="shared" si="18"/>
        <v>0</v>
      </c>
      <c r="V67" s="11">
        <v>35.412999999999997</v>
      </c>
      <c r="W67" s="11">
        <f t="shared" si="7"/>
        <v>3.0000348139255664</v>
      </c>
      <c r="X67" s="11">
        <f t="shared" si="15"/>
        <v>0</v>
      </c>
      <c r="Y67" s="17">
        <f t="shared" si="16"/>
        <v>0</v>
      </c>
      <c r="Z67" s="30">
        <f t="shared" si="20"/>
        <v>46992.23199999996</v>
      </c>
      <c r="AA67" s="12">
        <f t="shared" si="9"/>
        <v>1</v>
      </c>
      <c r="AB67" s="13">
        <f t="shared" si="10"/>
        <v>0</v>
      </c>
    </row>
    <row r="68" spans="1:28" x14ac:dyDescent="0.3">
      <c r="A68" s="27">
        <f t="shared" si="11"/>
        <v>45716</v>
      </c>
      <c r="B68" s="28" t="str">
        <f t="shared" si="1"/>
        <v>sexta-feira</v>
      </c>
      <c r="C68" s="15">
        <f t="shared" si="12"/>
        <v>0</v>
      </c>
      <c r="D68" s="28">
        <v>0</v>
      </c>
      <c r="E68" s="16">
        <f t="shared" si="17"/>
        <v>0</v>
      </c>
      <c r="F68" s="60" t="s">
        <v>46</v>
      </c>
      <c r="G68" s="64">
        <v>32.41296518607443</v>
      </c>
      <c r="H68" s="40" t="s">
        <v>4</v>
      </c>
      <c r="I68" s="39">
        <f t="shared" si="0"/>
        <v>833</v>
      </c>
      <c r="J68" s="39">
        <f t="shared" si="2"/>
        <v>49980</v>
      </c>
      <c r="K68" s="40">
        <f t="shared" si="3"/>
        <v>27000</v>
      </c>
      <c r="L68" s="39">
        <v>0</v>
      </c>
      <c r="M68" s="40">
        <f t="shared" si="13"/>
        <v>0</v>
      </c>
      <c r="N68" s="40">
        <f t="shared" si="4"/>
        <v>0</v>
      </c>
      <c r="O68" s="41">
        <v>0.12</v>
      </c>
      <c r="P68" s="40">
        <f t="shared" si="5"/>
        <v>0</v>
      </c>
      <c r="Q68" s="40">
        <f t="shared" si="6"/>
        <v>0</v>
      </c>
      <c r="R68" s="11">
        <f t="shared" si="14"/>
        <v>0</v>
      </c>
      <c r="S68" s="30"/>
      <c r="T68" s="30"/>
      <c r="U68" s="17">
        <f t="shared" si="18"/>
        <v>0</v>
      </c>
      <c r="V68" s="11">
        <v>35.412999999999997</v>
      </c>
      <c r="W68" s="11">
        <f t="shared" si="7"/>
        <v>3.0000348139255664</v>
      </c>
      <c r="X68" s="11">
        <f t="shared" si="15"/>
        <v>0</v>
      </c>
      <c r="Y68" s="17">
        <f t="shared" si="16"/>
        <v>0</v>
      </c>
      <c r="Z68" s="30">
        <f t="shared" si="20"/>
        <v>46992.23199999996</v>
      </c>
      <c r="AA68" s="12">
        <f t="shared" si="9"/>
        <v>1</v>
      </c>
      <c r="AB68" s="13">
        <f t="shared" si="10"/>
        <v>0</v>
      </c>
    </row>
    <row r="69" spans="1:28" x14ac:dyDescent="0.3">
      <c r="A69" s="14">
        <f t="shared" si="11"/>
        <v>45717</v>
      </c>
      <c r="B69" s="15" t="str">
        <f t="shared" si="1"/>
        <v>sábado</v>
      </c>
      <c r="C69" s="15">
        <f t="shared" si="12"/>
        <v>0</v>
      </c>
      <c r="D69" s="15"/>
      <c r="E69" s="16">
        <f t="shared" si="17"/>
        <v>0</v>
      </c>
      <c r="F69" s="60">
        <f>IF(OR(B69="Saturday", B69="Sábado", B69="Sunday", B69="Domingo", E69=0), 0,
IF(MONTH(A69)&lt;&gt;MONTH(A68), E69, E69+SUMIF(A$8:A68, "&gt;="&amp;DATE(YEAR(A69), MONTH(A69), 1), F$8:F68)))</f>
        <v>0</v>
      </c>
      <c r="G69" s="64">
        <v>32.41296518607443</v>
      </c>
      <c r="H69" s="40" t="s">
        <v>4</v>
      </c>
      <c r="I69" s="39">
        <f t="shared" si="0"/>
        <v>833</v>
      </c>
      <c r="J69" s="39">
        <f t="shared" si="2"/>
        <v>49980</v>
      </c>
      <c r="K69" s="40">
        <f t="shared" si="3"/>
        <v>27000</v>
      </c>
      <c r="L69" s="39">
        <v>0</v>
      </c>
      <c r="M69" s="40">
        <f t="shared" si="13"/>
        <v>0</v>
      </c>
      <c r="N69" s="40">
        <f t="shared" si="4"/>
        <v>0</v>
      </c>
      <c r="O69" s="41">
        <v>0.12</v>
      </c>
      <c r="P69" s="40">
        <f t="shared" si="5"/>
        <v>0</v>
      </c>
      <c r="Q69" s="40">
        <f t="shared" si="6"/>
        <v>0</v>
      </c>
      <c r="R69" s="11">
        <f t="shared" si="14"/>
        <v>0</v>
      </c>
      <c r="S69" s="17"/>
      <c r="T69" s="17"/>
      <c r="U69" s="17">
        <f t="shared" si="18"/>
        <v>0</v>
      </c>
      <c r="V69" s="11">
        <v>35.412999999999997</v>
      </c>
      <c r="W69" s="11">
        <f t="shared" si="7"/>
        <v>3.0000348139255664</v>
      </c>
      <c r="X69" s="11">
        <f t="shared" si="15"/>
        <v>0</v>
      </c>
      <c r="Y69" s="17">
        <f t="shared" si="16"/>
        <v>0</v>
      </c>
      <c r="Z69" s="17">
        <f t="shared" ref="Z69:Z132" si="21">IF(A69="",0,Z68+Y69-R69-T69)</f>
        <v>46992.23199999996</v>
      </c>
      <c r="AA69" s="12">
        <f t="shared" si="9"/>
        <v>1</v>
      </c>
      <c r="AB69" s="13">
        <f t="shared" si="10"/>
        <v>0</v>
      </c>
    </row>
    <row r="70" spans="1:28" x14ac:dyDescent="0.3">
      <c r="A70" s="14">
        <f t="shared" si="11"/>
        <v>45718</v>
      </c>
      <c r="B70" s="15" t="str">
        <f t="shared" si="1"/>
        <v>domingo</v>
      </c>
      <c r="C70" s="15">
        <f t="shared" si="12"/>
        <v>0</v>
      </c>
      <c r="D70" s="15"/>
      <c r="E70" s="16">
        <f t="shared" si="17"/>
        <v>0</v>
      </c>
      <c r="F70" s="60">
        <f>IF(OR(B70="Saturday", B70="Sábado", B70="Sunday", B70="Domingo", E70=0), 0,
IF(MONTH(A70)&lt;&gt;MONTH(A69), E70, E70+SUMIF(A$8:A69, "&gt;="&amp;DATE(YEAR(A70), MONTH(A70), 1), F$8:F69)))</f>
        <v>0</v>
      </c>
      <c r="G70" s="64">
        <v>32.41296518607443</v>
      </c>
      <c r="H70" s="40" t="s">
        <v>4</v>
      </c>
      <c r="I70" s="39">
        <f t="shared" si="0"/>
        <v>833</v>
      </c>
      <c r="J70" s="39">
        <f t="shared" si="2"/>
        <v>49980</v>
      </c>
      <c r="K70" s="40">
        <f t="shared" si="3"/>
        <v>27000</v>
      </c>
      <c r="L70" s="39">
        <v>0</v>
      </c>
      <c r="M70" s="40">
        <f t="shared" si="13"/>
        <v>0</v>
      </c>
      <c r="N70" s="40">
        <f t="shared" si="4"/>
        <v>0</v>
      </c>
      <c r="O70" s="41">
        <v>0.12</v>
      </c>
      <c r="P70" s="40">
        <f t="shared" si="5"/>
        <v>0</v>
      </c>
      <c r="Q70" s="40">
        <f t="shared" si="6"/>
        <v>0</v>
      </c>
      <c r="R70" s="11">
        <f t="shared" si="14"/>
        <v>0</v>
      </c>
      <c r="S70" s="17"/>
      <c r="T70" s="17"/>
      <c r="U70" s="17">
        <f t="shared" si="18"/>
        <v>0</v>
      </c>
      <c r="V70" s="11">
        <v>35.412999999999997</v>
      </c>
      <c r="W70" s="11">
        <f t="shared" si="7"/>
        <v>3.0000348139255664</v>
      </c>
      <c r="X70" s="11">
        <f t="shared" si="15"/>
        <v>0</v>
      </c>
      <c r="Y70" s="17">
        <f t="shared" si="16"/>
        <v>0</v>
      </c>
      <c r="Z70" s="17">
        <f t="shared" si="21"/>
        <v>46992.23199999996</v>
      </c>
      <c r="AA70" s="12">
        <f t="shared" si="9"/>
        <v>1</v>
      </c>
      <c r="AB70" s="13">
        <f t="shared" si="10"/>
        <v>0</v>
      </c>
    </row>
    <row r="71" spans="1:28" x14ac:dyDescent="0.3">
      <c r="A71" s="14">
        <f t="shared" si="11"/>
        <v>45719</v>
      </c>
      <c r="B71" s="15" t="str">
        <f t="shared" si="1"/>
        <v>segunda-feira</v>
      </c>
      <c r="C71" s="15">
        <f t="shared" si="12"/>
        <v>1</v>
      </c>
      <c r="D71" s="15"/>
      <c r="E71" s="16">
        <f t="shared" si="17"/>
        <v>833</v>
      </c>
      <c r="F71" s="60">
        <f>IF(OR(B71="Saturday", B71="Sábado", B71="Sunday", B71="Domingo", E71=0), 0,
IF(MONTH(A71)&lt;&gt;MONTH(A70), E71, E71+SUMIF(A$8:A70, "&gt;="&amp;DATE(YEAR(A71), MONTH(A71), 1), F$8:F70)))</f>
        <v>833</v>
      </c>
      <c r="G71" s="64">
        <v>32.41296518607443</v>
      </c>
      <c r="H71" s="40" t="s">
        <v>4</v>
      </c>
      <c r="I71" s="39">
        <f t="shared" si="0"/>
        <v>833</v>
      </c>
      <c r="J71" s="39">
        <f t="shared" si="2"/>
        <v>49980</v>
      </c>
      <c r="K71" s="40">
        <f t="shared" si="3"/>
        <v>27000</v>
      </c>
      <c r="L71" s="39">
        <v>0</v>
      </c>
      <c r="M71" s="40">
        <f t="shared" si="13"/>
        <v>0</v>
      </c>
      <c r="N71" s="40">
        <f t="shared" si="4"/>
        <v>0</v>
      </c>
      <c r="O71" s="41">
        <v>0.12</v>
      </c>
      <c r="P71" s="40">
        <f t="shared" si="5"/>
        <v>0</v>
      </c>
      <c r="Q71" s="40">
        <f t="shared" si="6"/>
        <v>0</v>
      </c>
      <c r="R71" s="11">
        <f t="shared" si="14"/>
        <v>27000</v>
      </c>
      <c r="S71" s="17"/>
      <c r="T71" s="17"/>
      <c r="U71" s="17">
        <f t="shared" si="18"/>
        <v>19992.23199999996</v>
      </c>
      <c r="V71" s="11">
        <v>35.412999999999997</v>
      </c>
      <c r="W71" s="11">
        <f t="shared" si="7"/>
        <v>3.0000348139255664</v>
      </c>
      <c r="X71" s="11">
        <f t="shared" si="15"/>
        <v>2499.0289999999968</v>
      </c>
      <c r="Y71" s="17">
        <f t="shared" si="16"/>
        <v>29499.028999999999</v>
      </c>
      <c r="Z71" s="17">
        <f t="shared" si="21"/>
        <v>49491.260999999955</v>
      </c>
      <c r="AA71" s="12">
        <f t="shared" si="9"/>
        <v>1</v>
      </c>
      <c r="AB71" s="13">
        <f t="shared" si="10"/>
        <v>-1</v>
      </c>
    </row>
    <row r="72" spans="1:28" x14ac:dyDescent="0.3">
      <c r="A72" s="14">
        <f t="shared" si="11"/>
        <v>45720</v>
      </c>
      <c r="B72" s="15" t="str">
        <f t="shared" si="1"/>
        <v>terça-feira</v>
      </c>
      <c r="C72" s="15">
        <f t="shared" si="12"/>
        <v>0</v>
      </c>
      <c r="D72" s="15">
        <v>0</v>
      </c>
      <c r="E72" s="16">
        <f t="shared" si="17"/>
        <v>0</v>
      </c>
      <c r="F72" s="60">
        <f>IF(OR(B72="Saturday", B72="Sábado", B72="Sunday", B72="Domingo", E72=0), 0,
IF(MONTH(A72)&lt;&gt;MONTH(A71), E72, E72+SUMIF(A$8:A71, "&gt;="&amp;DATE(YEAR(A72), MONTH(A72), 1), F$8:F71)))</f>
        <v>0</v>
      </c>
      <c r="G72" s="64">
        <v>32.41296518607443</v>
      </c>
      <c r="H72" s="40" t="s">
        <v>4</v>
      </c>
      <c r="I72" s="39">
        <f t="shared" ref="I72:I135" si="22">IFERROR(VLOOKUP(H72,Volume_caminhao,2,0),0)</f>
        <v>833</v>
      </c>
      <c r="J72" s="39">
        <f t="shared" si="2"/>
        <v>49980</v>
      </c>
      <c r="K72" s="40">
        <f t="shared" si="3"/>
        <v>27000</v>
      </c>
      <c r="L72" s="39">
        <v>0</v>
      </c>
      <c r="M72" s="40">
        <f t="shared" si="13"/>
        <v>0</v>
      </c>
      <c r="N72" s="40">
        <f t="shared" si="4"/>
        <v>0</v>
      </c>
      <c r="O72" s="41">
        <v>0.12</v>
      </c>
      <c r="P72" s="40">
        <f t="shared" si="5"/>
        <v>0</v>
      </c>
      <c r="Q72" s="40">
        <f t="shared" si="6"/>
        <v>0</v>
      </c>
      <c r="R72" s="11">
        <f t="shared" si="14"/>
        <v>0</v>
      </c>
      <c r="S72" s="17"/>
      <c r="T72" s="17"/>
      <c r="U72" s="17">
        <f t="shared" si="18"/>
        <v>0</v>
      </c>
      <c r="V72" s="11">
        <v>35.412999999999997</v>
      </c>
      <c r="W72" s="11">
        <f t="shared" si="7"/>
        <v>3.0000348139255664</v>
      </c>
      <c r="X72" s="11">
        <f t="shared" si="15"/>
        <v>0</v>
      </c>
      <c r="Y72" s="17">
        <f t="shared" si="16"/>
        <v>0</v>
      </c>
      <c r="Z72" s="17">
        <f t="shared" si="21"/>
        <v>49491.260999999955</v>
      </c>
      <c r="AA72" s="12">
        <f t="shared" si="9"/>
        <v>1</v>
      </c>
      <c r="AB72" s="13">
        <f t="shared" si="10"/>
        <v>0</v>
      </c>
    </row>
    <row r="73" spans="1:28" x14ac:dyDescent="0.3">
      <c r="A73" s="14">
        <f t="shared" si="11"/>
        <v>45721</v>
      </c>
      <c r="B73" s="15" t="str">
        <f t="shared" ref="B73:B136" si="23">IF(A73="","",TEXT(A73,"dddd"))</f>
        <v>quarta-feira</v>
      </c>
      <c r="C73" s="15">
        <f t="shared" si="12"/>
        <v>0</v>
      </c>
      <c r="D73" s="15">
        <v>0</v>
      </c>
      <c r="E73" s="16">
        <f t="shared" si="17"/>
        <v>0</v>
      </c>
      <c r="F73" s="60">
        <f>IF(OR(B73="Saturday", B73="Sábado", B73="Sunday", B73="Domingo", E73=0), 0,
IF(MONTH(A73)&lt;&gt;MONTH(A72), E73, E73+SUMIF(A$8:A72, "&gt;="&amp;DATE(YEAR(A73), MONTH(A73), 1), F$8:F72)))</f>
        <v>0</v>
      </c>
      <c r="G73" s="64">
        <v>32.41296518607443</v>
      </c>
      <c r="H73" s="40" t="s">
        <v>4</v>
      </c>
      <c r="I73" s="39">
        <f t="shared" si="22"/>
        <v>833</v>
      </c>
      <c r="J73" s="39">
        <f t="shared" ref="J73:J136" si="24">I73*60</f>
        <v>49980</v>
      </c>
      <c r="K73" s="40">
        <f t="shared" ref="K73:K136" si="25">I73*G73</f>
        <v>27000</v>
      </c>
      <c r="L73" s="39">
        <v>0</v>
      </c>
      <c r="M73" s="40">
        <f t="shared" si="13"/>
        <v>0</v>
      </c>
      <c r="N73" s="40">
        <f t="shared" ref="N73:N136" si="26">IF(L73=0,0,(I73*G73)*0.002)</f>
        <v>0</v>
      </c>
      <c r="O73" s="41">
        <v>0.12</v>
      </c>
      <c r="P73" s="40">
        <f t="shared" ref="P73:P136" si="27">O73*M73</f>
        <v>0</v>
      </c>
      <c r="Q73" s="40">
        <f t="shared" ref="Q73:Q136" si="28">IF(E73=0,0,SUM(P73,M73:N73))</f>
        <v>0</v>
      </c>
      <c r="R73" s="11">
        <f t="shared" si="14"/>
        <v>0</v>
      </c>
      <c r="S73" s="17"/>
      <c r="T73" s="17"/>
      <c r="U73" s="17">
        <f t="shared" si="18"/>
        <v>0</v>
      </c>
      <c r="V73" s="11">
        <v>35.412999999999997</v>
      </c>
      <c r="W73" s="11">
        <f t="shared" ref="W73:W136" si="29">V73-G73</f>
        <v>3.0000348139255664</v>
      </c>
      <c r="X73" s="11">
        <f t="shared" si="15"/>
        <v>0</v>
      </c>
      <c r="Y73" s="17">
        <f t="shared" si="16"/>
        <v>0</v>
      </c>
      <c r="Z73" s="17">
        <f t="shared" si="21"/>
        <v>49491.260999999955</v>
      </c>
      <c r="AA73" s="12">
        <f t="shared" ref="AA73:AA136" si="30">IFERROR(MIN(INT(Z73/K73),$B$4),0)</f>
        <v>1</v>
      </c>
      <c r="AB73" s="13">
        <f t="shared" ref="AB73:AB136" si="31">IF(Z73 &gt; (I73 * 135), MIN(50 - C73,INT(Z73 / (I73 * 135))), 0)-C73</f>
        <v>0</v>
      </c>
    </row>
    <row r="74" spans="1:28" x14ac:dyDescent="0.3">
      <c r="A74" s="14">
        <f t="shared" ref="A74:A137" si="32">A73+1</f>
        <v>45722</v>
      </c>
      <c r="B74" s="15" t="str">
        <f t="shared" si="23"/>
        <v>quinta-feira</v>
      </c>
      <c r="C74" s="15">
        <f t="shared" ref="C74:C137" si="33">IF(OR(D74&lt;&gt;"",OR(B74="Saturday",B74="Sábado",B74="Sunday",B74="Domingo")),0,AA73)</f>
        <v>0</v>
      </c>
      <c r="D74" s="15">
        <v>0</v>
      </c>
      <c r="E74" s="16">
        <f t="shared" si="17"/>
        <v>0</v>
      </c>
      <c r="F74" s="60">
        <f>IF(OR(B74="Saturday", B74="Sábado", B74="Sunday", B74="Domingo", E74=0), 0,
IF(MONTH(A74)&lt;&gt;MONTH(A73), E74, E74+SUMIF(A$8:A73, "&gt;="&amp;DATE(YEAR(A74), MONTH(A74), 1), F$8:F73)))</f>
        <v>0</v>
      </c>
      <c r="G74" s="64">
        <v>32.41296518607443</v>
      </c>
      <c r="H74" s="40" t="s">
        <v>4</v>
      </c>
      <c r="I74" s="39">
        <f t="shared" si="22"/>
        <v>833</v>
      </c>
      <c r="J74" s="39">
        <f t="shared" si="24"/>
        <v>49980</v>
      </c>
      <c r="K74" s="40">
        <f t="shared" si="25"/>
        <v>27000</v>
      </c>
      <c r="L74" s="39">
        <v>0</v>
      </c>
      <c r="M74" s="40">
        <f t="shared" ref="M74:M137" si="34">J74/1000*L74*0.18</f>
        <v>0</v>
      </c>
      <c r="N74" s="40">
        <f t="shared" si="26"/>
        <v>0</v>
      </c>
      <c r="O74" s="41">
        <v>0.12</v>
      </c>
      <c r="P74" s="40">
        <f t="shared" si="27"/>
        <v>0</v>
      </c>
      <c r="Q74" s="40">
        <f t="shared" si="28"/>
        <v>0</v>
      </c>
      <c r="R74" s="11">
        <f t="shared" ref="R74:R137" si="35">E74*G74+Q74</f>
        <v>0</v>
      </c>
      <c r="S74" s="17"/>
      <c r="T74" s="17"/>
      <c r="U74" s="17">
        <f t="shared" si="18"/>
        <v>0</v>
      </c>
      <c r="V74" s="11">
        <v>35.412999999999997</v>
      </c>
      <c r="W74" s="11">
        <f t="shared" si="29"/>
        <v>3.0000348139255664</v>
      </c>
      <c r="X74" s="11">
        <f t="shared" ref="X74:X137" si="36">E74*$W$8</f>
        <v>0</v>
      </c>
      <c r="Y74" s="17">
        <f t="shared" ref="Y74:Y137" si="37">E74*$V$9</f>
        <v>0</v>
      </c>
      <c r="Z74" s="17">
        <f t="shared" si="21"/>
        <v>49491.260999999955</v>
      </c>
      <c r="AA74" s="12">
        <f t="shared" si="30"/>
        <v>1</v>
      </c>
      <c r="AB74" s="13">
        <f t="shared" si="31"/>
        <v>0</v>
      </c>
    </row>
    <row r="75" spans="1:28" x14ac:dyDescent="0.3">
      <c r="A75" s="14">
        <f t="shared" si="32"/>
        <v>45723</v>
      </c>
      <c r="B75" s="15" t="str">
        <f t="shared" si="23"/>
        <v>sexta-feira</v>
      </c>
      <c r="C75" s="15">
        <f t="shared" si="33"/>
        <v>0</v>
      </c>
      <c r="D75" s="15">
        <v>0</v>
      </c>
      <c r="E75" s="16">
        <f t="shared" ref="E75:E138" si="38">IFERROR(IF(D75&gt;0,D75*I75,C75*I75),0)</f>
        <v>0</v>
      </c>
      <c r="F75" s="60">
        <f>IF(OR(B75="Saturday", B75="Sábado", B75="Sunday", B75="Domingo", E75=0), 0,
IF(MONTH(A75)&lt;&gt;MONTH(A74), E75, E75+SUMIF(A$8:A74, "&gt;="&amp;DATE(YEAR(A75), MONTH(A75), 1), F$8:F74)))</f>
        <v>0</v>
      </c>
      <c r="G75" s="64">
        <v>32.41296518607443</v>
      </c>
      <c r="H75" s="40" t="s">
        <v>4</v>
      </c>
      <c r="I75" s="39">
        <f t="shared" si="22"/>
        <v>833</v>
      </c>
      <c r="J75" s="39">
        <f t="shared" si="24"/>
        <v>49980</v>
      </c>
      <c r="K75" s="40">
        <f t="shared" si="25"/>
        <v>27000</v>
      </c>
      <c r="L75" s="39">
        <v>0</v>
      </c>
      <c r="M75" s="40">
        <f t="shared" si="34"/>
        <v>0</v>
      </c>
      <c r="N75" s="40">
        <f t="shared" si="26"/>
        <v>0</v>
      </c>
      <c r="O75" s="41">
        <v>0.12</v>
      </c>
      <c r="P75" s="40">
        <f t="shared" si="27"/>
        <v>0</v>
      </c>
      <c r="Q75" s="40">
        <f t="shared" si="28"/>
        <v>0</v>
      </c>
      <c r="R75" s="11">
        <f t="shared" si="35"/>
        <v>0</v>
      </c>
      <c r="S75" s="17"/>
      <c r="T75" s="17"/>
      <c r="U75" s="17">
        <f t="shared" ref="U75:U138" si="39">IF(E75=0,0,Z74-R75)</f>
        <v>0</v>
      </c>
      <c r="V75" s="11">
        <v>35.412999999999997</v>
      </c>
      <c r="W75" s="11">
        <f t="shared" si="29"/>
        <v>3.0000348139255664</v>
      </c>
      <c r="X75" s="11">
        <f t="shared" si="36"/>
        <v>0</v>
      </c>
      <c r="Y75" s="17">
        <f t="shared" si="37"/>
        <v>0</v>
      </c>
      <c r="Z75" s="17">
        <f t="shared" si="21"/>
        <v>49491.260999999955</v>
      </c>
      <c r="AA75" s="12">
        <f t="shared" si="30"/>
        <v>1</v>
      </c>
      <c r="AB75" s="13">
        <f t="shared" si="31"/>
        <v>0</v>
      </c>
    </row>
    <row r="76" spans="1:28" x14ac:dyDescent="0.3">
      <c r="A76" s="14">
        <f t="shared" si="32"/>
        <v>45724</v>
      </c>
      <c r="B76" s="15" t="str">
        <f t="shared" si="23"/>
        <v>sábado</v>
      </c>
      <c r="C76" s="15">
        <f t="shared" si="33"/>
        <v>0</v>
      </c>
      <c r="D76" s="15"/>
      <c r="E76" s="16">
        <f t="shared" si="38"/>
        <v>0</v>
      </c>
      <c r="F76" s="60">
        <f>IF(OR(B76="Saturday", B76="Sábado", B76="Sunday", B76="Domingo", E76=0), 0,
IF(MONTH(A76)&lt;&gt;MONTH(A75), E76, E76+SUMIF(A$8:A75, "&gt;="&amp;DATE(YEAR(A76), MONTH(A76), 1), F$8:F75)))</f>
        <v>0</v>
      </c>
      <c r="G76" s="64">
        <v>32.41296518607443</v>
      </c>
      <c r="H76" s="40" t="s">
        <v>4</v>
      </c>
      <c r="I76" s="39">
        <f t="shared" si="22"/>
        <v>833</v>
      </c>
      <c r="J76" s="39">
        <f t="shared" si="24"/>
        <v>49980</v>
      </c>
      <c r="K76" s="40">
        <f t="shared" si="25"/>
        <v>27000</v>
      </c>
      <c r="L76" s="39">
        <v>0</v>
      </c>
      <c r="M76" s="40">
        <f t="shared" si="34"/>
        <v>0</v>
      </c>
      <c r="N76" s="40">
        <f t="shared" si="26"/>
        <v>0</v>
      </c>
      <c r="O76" s="41">
        <v>0.12</v>
      </c>
      <c r="P76" s="40">
        <f t="shared" si="27"/>
        <v>0</v>
      </c>
      <c r="Q76" s="40">
        <f t="shared" si="28"/>
        <v>0</v>
      </c>
      <c r="R76" s="11">
        <f t="shared" si="35"/>
        <v>0</v>
      </c>
      <c r="S76" s="17"/>
      <c r="T76" s="17"/>
      <c r="U76" s="17">
        <f t="shared" si="39"/>
        <v>0</v>
      </c>
      <c r="V76" s="11">
        <v>35.412999999999997</v>
      </c>
      <c r="W76" s="11">
        <f t="shared" si="29"/>
        <v>3.0000348139255664</v>
      </c>
      <c r="X76" s="11">
        <f t="shared" si="36"/>
        <v>0</v>
      </c>
      <c r="Y76" s="17">
        <f t="shared" si="37"/>
        <v>0</v>
      </c>
      <c r="Z76" s="17">
        <f t="shared" si="21"/>
        <v>49491.260999999955</v>
      </c>
      <c r="AA76" s="12">
        <f t="shared" si="30"/>
        <v>1</v>
      </c>
      <c r="AB76" s="13">
        <f t="shared" si="31"/>
        <v>0</v>
      </c>
    </row>
    <row r="77" spans="1:28" x14ac:dyDescent="0.3">
      <c r="A77" s="14">
        <f t="shared" si="32"/>
        <v>45725</v>
      </c>
      <c r="B77" s="15" t="str">
        <f t="shared" si="23"/>
        <v>domingo</v>
      </c>
      <c r="C77" s="15">
        <f t="shared" si="33"/>
        <v>0</v>
      </c>
      <c r="D77" s="15"/>
      <c r="E77" s="16">
        <f t="shared" si="38"/>
        <v>0</v>
      </c>
      <c r="F77" s="60">
        <f>IF(OR(B77="Saturday", B77="Sábado", B77="Sunday", B77="Domingo", E77=0), 0,
IF(MONTH(A77)&lt;&gt;MONTH(A76), E77, E77+SUMIF(A$8:A76, "&gt;="&amp;DATE(YEAR(A77), MONTH(A77), 1), F$8:F76)))</f>
        <v>0</v>
      </c>
      <c r="G77" s="64">
        <v>32.41296518607443</v>
      </c>
      <c r="H77" s="40" t="s">
        <v>4</v>
      </c>
      <c r="I77" s="39">
        <f t="shared" si="22"/>
        <v>833</v>
      </c>
      <c r="J77" s="39">
        <f t="shared" si="24"/>
        <v>49980</v>
      </c>
      <c r="K77" s="40">
        <f t="shared" si="25"/>
        <v>27000</v>
      </c>
      <c r="L77" s="39">
        <v>0</v>
      </c>
      <c r="M77" s="40">
        <f t="shared" si="34"/>
        <v>0</v>
      </c>
      <c r="N77" s="40">
        <f t="shared" si="26"/>
        <v>0</v>
      </c>
      <c r="O77" s="41">
        <v>0.12</v>
      </c>
      <c r="P77" s="40">
        <f t="shared" si="27"/>
        <v>0</v>
      </c>
      <c r="Q77" s="40">
        <f t="shared" si="28"/>
        <v>0</v>
      </c>
      <c r="R77" s="11">
        <f t="shared" si="35"/>
        <v>0</v>
      </c>
      <c r="S77" s="17"/>
      <c r="T77" s="17"/>
      <c r="U77" s="17">
        <f t="shared" si="39"/>
        <v>0</v>
      </c>
      <c r="V77" s="11">
        <v>35.412999999999997</v>
      </c>
      <c r="W77" s="11">
        <f t="shared" si="29"/>
        <v>3.0000348139255664</v>
      </c>
      <c r="X77" s="11">
        <f t="shared" si="36"/>
        <v>0</v>
      </c>
      <c r="Y77" s="17">
        <f t="shared" si="37"/>
        <v>0</v>
      </c>
      <c r="Z77" s="17">
        <f t="shared" si="21"/>
        <v>49491.260999999955</v>
      </c>
      <c r="AA77" s="12">
        <f t="shared" si="30"/>
        <v>1</v>
      </c>
      <c r="AB77" s="13">
        <f t="shared" si="31"/>
        <v>0</v>
      </c>
    </row>
    <row r="78" spans="1:28" s="21" customFormat="1" x14ac:dyDescent="0.3">
      <c r="A78" s="18">
        <f t="shared" si="32"/>
        <v>45726</v>
      </c>
      <c r="B78" s="19" t="str">
        <f t="shared" si="23"/>
        <v>segunda-feira</v>
      </c>
      <c r="C78" s="15">
        <f t="shared" si="33"/>
        <v>1</v>
      </c>
      <c r="D78" s="19"/>
      <c r="E78" s="16">
        <f t="shared" si="38"/>
        <v>833</v>
      </c>
      <c r="F78" s="60">
        <f>IF(OR(B78="Saturday", B78="Sábado", B78="Sunday", B78="Domingo", E78=0), 0,
IF(MONTH(A78)&lt;&gt;MONTH(A77), E78, E78+SUMIF(A$8:A77, "&gt;="&amp;DATE(YEAR(A78), MONTH(A78), 1), F$8:F77)))</f>
        <v>1666</v>
      </c>
      <c r="G78" s="64">
        <v>32.41296518607443</v>
      </c>
      <c r="H78" s="40" t="s">
        <v>4</v>
      </c>
      <c r="I78" s="39">
        <f t="shared" si="22"/>
        <v>833</v>
      </c>
      <c r="J78" s="39">
        <f t="shared" si="24"/>
        <v>49980</v>
      </c>
      <c r="K78" s="40">
        <f t="shared" si="25"/>
        <v>27000</v>
      </c>
      <c r="L78" s="39">
        <v>0</v>
      </c>
      <c r="M78" s="40">
        <f t="shared" si="34"/>
        <v>0</v>
      </c>
      <c r="N78" s="40">
        <f t="shared" si="26"/>
        <v>0</v>
      </c>
      <c r="O78" s="41">
        <v>0.12</v>
      </c>
      <c r="P78" s="40">
        <f t="shared" si="27"/>
        <v>0</v>
      </c>
      <c r="Q78" s="40">
        <f t="shared" si="28"/>
        <v>0</v>
      </c>
      <c r="R78" s="11">
        <f t="shared" si="35"/>
        <v>27000</v>
      </c>
      <c r="S78" s="20"/>
      <c r="T78" s="20">
        <f>T50</f>
        <v>0</v>
      </c>
      <c r="U78" s="17">
        <f t="shared" si="39"/>
        <v>22491.260999999955</v>
      </c>
      <c r="V78" s="11">
        <v>35.412999999999997</v>
      </c>
      <c r="W78" s="11">
        <f t="shared" si="29"/>
        <v>3.0000348139255664</v>
      </c>
      <c r="X78" s="11">
        <f t="shared" si="36"/>
        <v>2499.0289999999968</v>
      </c>
      <c r="Y78" s="17">
        <f t="shared" si="37"/>
        <v>29499.028999999999</v>
      </c>
      <c r="Z78" s="20">
        <f t="shared" si="21"/>
        <v>51990.28999999995</v>
      </c>
      <c r="AA78" s="12">
        <f t="shared" si="30"/>
        <v>1</v>
      </c>
      <c r="AB78" s="13">
        <f t="shared" si="31"/>
        <v>-1</v>
      </c>
    </row>
    <row r="79" spans="1:28" x14ac:dyDescent="0.3">
      <c r="A79" s="14">
        <f t="shared" si="32"/>
        <v>45727</v>
      </c>
      <c r="B79" s="15" t="str">
        <f t="shared" si="23"/>
        <v>terça-feira</v>
      </c>
      <c r="C79" s="15">
        <f t="shared" si="33"/>
        <v>0</v>
      </c>
      <c r="D79" s="15">
        <v>0</v>
      </c>
      <c r="E79" s="16">
        <f t="shared" si="38"/>
        <v>0</v>
      </c>
      <c r="F79" s="60">
        <f>IF(OR(B79="Saturday", B79="Sábado", B79="Sunday", B79="Domingo", E79=0), 0,
IF(MONTH(A79)&lt;&gt;MONTH(A78), E79, E79+SUMIF(A$8:A78, "&gt;="&amp;DATE(YEAR(A79), MONTH(A79), 1), F$8:F78)))</f>
        <v>0</v>
      </c>
      <c r="G79" s="64">
        <v>32.41296518607443</v>
      </c>
      <c r="H79" s="40" t="s">
        <v>4</v>
      </c>
      <c r="I79" s="39">
        <f t="shared" si="22"/>
        <v>833</v>
      </c>
      <c r="J79" s="39">
        <f t="shared" si="24"/>
        <v>49980</v>
      </c>
      <c r="K79" s="40">
        <f t="shared" si="25"/>
        <v>27000</v>
      </c>
      <c r="L79" s="39">
        <v>0</v>
      </c>
      <c r="M79" s="40">
        <f t="shared" si="34"/>
        <v>0</v>
      </c>
      <c r="N79" s="40">
        <f t="shared" si="26"/>
        <v>0</v>
      </c>
      <c r="O79" s="41">
        <v>0.12</v>
      </c>
      <c r="P79" s="40">
        <f t="shared" si="27"/>
        <v>0</v>
      </c>
      <c r="Q79" s="40">
        <f t="shared" si="28"/>
        <v>0</v>
      </c>
      <c r="R79" s="11">
        <f t="shared" si="35"/>
        <v>0</v>
      </c>
      <c r="S79" s="17"/>
      <c r="T79" s="17"/>
      <c r="U79" s="17">
        <f t="shared" si="39"/>
        <v>0</v>
      </c>
      <c r="V79" s="11">
        <v>35.412999999999997</v>
      </c>
      <c r="W79" s="11">
        <f t="shared" si="29"/>
        <v>3.0000348139255664</v>
      </c>
      <c r="X79" s="11">
        <f t="shared" si="36"/>
        <v>0</v>
      </c>
      <c r="Y79" s="17">
        <f t="shared" si="37"/>
        <v>0</v>
      </c>
      <c r="Z79" s="17">
        <f t="shared" si="21"/>
        <v>51990.28999999995</v>
      </c>
      <c r="AA79" s="12">
        <f t="shared" si="30"/>
        <v>1</v>
      </c>
      <c r="AB79" s="13">
        <f t="shared" si="31"/>
        <v>0</v>
      </c>
    </row>
    <row r="80" spans="1:28" x14ac:dyDescent="0.3">
      <c r="A80" s="14">
        <f t="shared" si="32"/>
        <v>45728</v>
      </c>
      <c r="B80" s="15" t="str">
        <f t="shared" si="23"/>
        <v>quarta-feira</v>
      </c>
      <c r="C80" s="15">
        <f t="shared" si="33"/>
        <v>0</v>
      </c>
      <c r="D80" s="15">
        <v>0</v>
      </c>
      <c r="E80" s="16">
        <f t="shared" si="38"/>
        <v>0</v>
      </c>
      <c r="F80" s="60">
        <f>IF(OR(B80="Saturday", B80="Sábado", B80="Sunday", B80="Domingo", E80=0), 0,
IF(MONTH(A80)&lt;&gt;MONTH(A79), E80, E80+SUMIF(A$8:A79, "&gt;="&amp;DATE(YEAR(A80), MONTH(A80), 1), F$8:F79)))</f>
        <v>0</v>
      </c>
      <c r="G80" s="64">
        <v>32.41296518607443</v>
      </c>
      <c r="H80" s="40" t="s">
        <v>4</v>
      </c>
      <c r="I80" s="39">
        <f t="shared" si="22"/>
        <v>833</v>
      </c>
      <c r="J80" s="39">
        <f t="shared" si="24"/>
        <v>49980</v>
      </c>
      <c r="K80" s="40">
        <f t="shared" si="25"/>
        <v>27000</v>
      </c>
      <c r="L80" s="39">
        <v>0</v>
      </c>
      <c r="M80" s="40">
        <f t="shared" si="34"/>
        <v>0</v>
      </c>
      <c r="N80" s="40">
        <f t="shared" si="26"/>
        <v>0</v>
      </c>
      <c r="O80" s="41">
        <v>0.12</v>
      </c>
      <c r="P80" s="40">
        <f t="shared" si="27"/>
        <v>0</v>
      </c>
      <c r="Q80" s="40">
        <f t="shared" si="28"/>
        <v>0</v>
      </c>
      <c r="R80" s="11">
        <f t="shared" si="35"/>
        <v>0</v>
      </c>
      <c r="S80" s="17"/>
      <c r="T80" s="17"/>
      <c r="U80" s="17">
        <f t="shared" si="39"/>
        <v>0</v>
      </c>
      <c r="V80" s="11">
        <v>35.412999999999997</v>
      </c>
      <c r="W80" s="11">
        <f t="shared" si="29"/>
        <v>3.0000348139255664</v>
      </c>
      <c r="X80" s="11">
        <f t="shared" si="36"/>
        <v>0</v>
      </c>
      <c r="Y80" s="17">
        <f t="shared" si="37"/>
        <v>0</v>
      </c>
      <c r="Z80" s="17">
        <f t="shared" si="21"/>
        <v>51990.28999999995</v>
      </c>
      <c r="AA80" s="12">
        <f t="shared" si="30"/>
        <v>1</v>
      </c>
      <c r="AB80" s="13">
        <f t="shared" si="31"/>
        <v>0</v>
      </c>
    </row>
    <row r="81" spans="1:28" x14ac:dyDescent="0.3">
      <c r="A81" s="14">
        <f t="shared" si="32"/>
        <v>45729</v>
      </c>
      <c r="B81" s="15" t="str">
        <f t="shared" si="23"/>
        <v>quinta-feira</v>
      </c>
      <c r="C81" s="15">
        <f t="shared" si="33"/>
        <v>0</v>
      </c>
      <c r="D81" s="15">
        <v>0</v>
      </c>
      <c r="E81" s="16">
        <f t="shared" si="38"/>
        <v>0</v>
      </c>
      <c r="F81" s="60">
        <f>IF(OR(B81="Saturday", B81="Sábado", B81="Sunday", B81="Domingo", E81=0), 0,
IF(MONTH(A81)&lt;&gt;MONTH(A80), E81, E81+SUMIF(A$8:A80, "&gt;="&amp;DATE(YEAR(A81), MONTH(A81), 1), F$8:F80)))</f>
        <v>0</v>
      </c>
      <c r="G81" s="64">
        <v>32.41296518607443</v>
      </c>
      <c r="H81" s="40" t="s">
        <v>4</v>
      </c>
      <c r="I81" s="39">
        <f t="shared" si="22"/>
        <v>833</v>
      </c>
      <c r="J81" s="39">
        <f t="shared" si="24"/>
        <v>49980</v>
      </c>
      <c r="K81" s="40">
        <f t="shared" si="25"/>
        <v>27000</v>
      </c>
      <c r="L81" s="39">
        <v>0</v>
      </c>
      <c r="M81" s="40">
        <f t="shared" si="34"/>
        <v>0</v>
      </c>
      <c r="N81" s="40">
        <f t="shared" si="26"/>
        <v>0</v>
      </c>
      <c r="O81" s="41">
        <v>0.12</v>
      </c>
      <c r="P81" s="40">
        <f t="shared" si="27"/>
        <v>0</v>
      </c>
      <c r="Q81" s="40">
        <f t="shared" si="28"/>
        <v>0</v>
      </c>
      <c r="R81" s="11">
        <f t="shared" si="35"/>
        <v>0</v>
      </c>
      <c r="S81" s="17"/>
      <c r="T81" s="17"/>
      <c r="U81" s="17">
        <f t="shared" si="39"/>
        <v>0</v>
      </c>
      <c r="V81" s="11">
        <v>35.412999999999997</v>
      </c>
      <c r="W81" s="11">
        <f t="shared" si="29"/>
        <v>3.0000348139255664</v>
      </c>
      <c r="X81" s="11">
        <f t="shared" si="36"/>
        <v>0</v>
      </c>
      <c r="Y81" s="17">
        <f t="shared" si="37"/>
        <v>0</v>
      </c>
      <c r="Z81" s="17">
        <f t="shared" si="21"/>
        <v>51990.28999999995</v>
      </c>
      <c r="AA81" s="12">
        <f t="shared" si="30"/>
        <v>1</v>
      </c>
      <c r="AB81" s="13">
        <f t="shared" si="31"/>
        <v>0</v>
      </c>
    </row>
    <row r="82" spans="1:28" x14ac:dyDescent="0.3">
      <c r="A82" s="14">
        <f t="shared" si="32"/>
        <v>45730</v>
      </c>
      <c r="B82" s="15" t="str">
        <f t="shared" si="23"/>
        <v>sexta-feira</v>
      </c>
      <c r="C82" s="15">
        <f t="shared" si="33"/>
        <v>0</v>
      </c>
      <c r="D82" s="15">
        <v>0</v>
      </c>
      <c r="E82" s="16">
        <f t="shared" si="38"/>
        <v>0</v>
      </c>
      <c r="F82" s="60">
        <f>IF(OR(B82="Saturday", B82="Sábado", B82="Sunday", B82="Domingo", E82=0), 0,
IF(MONTH(A82)&lt;&gt;MONTH(A81), E82, E82+SUMIF(A$8:A81, "&gt;="&amp;DATE(YEAR(A82), MONTH(A82), 1), F$8:F81)))</f>
        <v>0</v>
      </c>
      <c r="G82" s="64">
        <v>32.41296518607443</v>
      </c>
      <c r="H82" s="40" t="s">
        <v>4</v>
      </c>
      <c r="I82" s="39">
        <f t="shared" si="22"/>
        <v>833</v>
      </c>
      <c r="J82" s="39">
        <f t="shared" si="24"/>
        <v>49980</v>
      </c>
      <c r="K82" s="40">
        <f t="shared" si="25"/>
        <v>27000</v>
      </c>
      <c r="L82" s="39">
        <v>0</v>
      </c>
      <c r="M82" s="40">
        <f t="shared" si="34"/>
        <v>0</v>
      </c>
      <c r="N82" s="40">
        <f t="shared" si="26"/>
        <v>0</v>
      </c>
      <c r="O82" s="41">
        <v>0.12</v>
      </c>
      <c r="P82" s="40">
        <f t="shared" si="27"/>
        <v>0</v>
      </c>
      <c r="Q82" s="40">
        <f t="shared" si="28"/>
        <v>0</v>
      </c>
      <c r="R82" s="11">
        <f t="shared" si="35"/>
        <v>0</v>
      </c>
      <c r="S82" s="17"/>
      <c r="T82" s="17"/>
      <c r="U82" s="17">
        <f t="shared" si="39"/>
        <v>0</v>
      </c>
      <c r="V82" s="11">
        <v>35.412999999999997</v>
      </c>
      <c r="W82" s="11">
        <f t="shared" si="29"/>
        <v>3.0000348139255664</v>
      </c>
      <c r="X82" s="11">
        <f t="shared" si="36"/>
        <v>0</v>
      </c>
      <c r="Y82" s="17">
        <f t="shared" si="37"/>
        <v>0</v>
      </c>
      <c r="Z82" s="17">
        <f t="shared" si="21"/>
        <v>51990.28999999995</v>
      </c>
      <c r="AA82" s="12">
        <f t="shared" si="30"/>
        <v>1</v>
      </c>
      <c r="AB82" s="13">
        <f t="shared" si="31"/>
        <v>0</v>
      </c>
    </row>
    <row r="83" spans="1:28" x14ac:dyDescent="0.3">
      <c r="A83" s="14">
        <f t="shared" si="32"/>
        <v>45731</v>
      </c>
      <c r="B83" s="15" t="str">
        <f t="shared" si="23"/>
        <v>sábado</v>
      </c>
      <c r="C83" s="15">
        <f t="shared" si="33"/>
        <v>0</v>
      </c>
      <c r="D83" s="15"/>
      <c r="E83" s="16">
        <f t="shared" si="38"/>
        <v>0</v>
      </c>
      <c r="F83" s="60">
        <f>IF(OR(B83="Saturday", B83="Sábado", B83="Sunday", B83="Domingo", E83=0), 0,
IF(MONTH(A83)&lt;&gt;MONTH(A82), E83, E83+SUMIF(A$8:A82, "&gt;="&amp;DATE(YEAR(A83), MONTH(A83), 1), F$8:F82)))</f>
        <v>0</v>
      </c>
      <c r="G83" s="64">
        <v>32.41296518607443</v>
      </c>
      <c r="H83" s="40" t="s">
        <v>4</v>
      </c>
      <c r="I83" s="39">
        <f t="shared" si="22"/>
        <v>833</v>
      </c>
      <c r="J83" s="39">
        <f t="shared" si="24"/>
        <v>49980</v>
      </c>
      <c r="K83" s="40">
        <f t="shared" si="25"/>
        <v>27000</v>
      </c>
      <c r="L83" s="39">
        <v>0</v>
      </c>
      <c r="M83" s="40">
        <f t="shared" si="34"/>
        <v>0</v>
      </c>
      <c r="N83" s="40">
        <f t="shared" si="26"/>
        <v>0</v>
      </c>
      <c r="O83" s="41">
        <v>0.12</v>
      </c>
      <c r="P83" s="40">
        <f t="shared" si="27"/>
        <v>0</v>
      </c>
      <c r="Q83" s="40">
        <f t="shared" si="28"/>
        <v>0</v>
      </c>
      <c r="R83" s="11">
        <f t="shared" si="35"/>
        <v>0</v>
      </c>
      <c r="S83" s="17"/>
      <c r="T83" s="17"/>
      <c r="U83" s="17">
        <f t="shared" si="39"/>
        <v>0</v>
      </c>
      <c r="V83" s="11">
        <v>35.412999999999997</v>
      </c>
      <c r="W83" s="11">
        <f t="shared" si="29"/>
        <v>3.0000348139255664</v>
      </c>
      <c r="X83" s="11">
        <f t="shared" si="36"/>
        <v>0</v>
      </c>
      <c r="Y83" s="17">
        <f t="shared" si="37"/>
        <v>0</v>
      </c>
      <c r="Z83" s="17">
        <f t="shared" si="21"/>
        <v>51990.28999999995</v>
      </c>
      <c r="AA83" s="12">
        <f t="shared" si="30"/>
        <v>1</v>
      </c>
      <c r="AB83" s="13">
        <f t="shared" si="31"/>
        <v>0</v>
      </c>
    </row>
    <row r="84" spans="1:28" x14ac:dyDescent="0.3">
      <c r="A84" s="14">
        <f t="shared" si="32"/>
        <v>45732</v>
      </c>
      <c r="B84" s="15" t="str">
        <f t="shared" si="23"/>
        <v>domingo</v>
      </c>
      <c r="C84" s="15">
        <f t="shared" si="33"/>
        <v>0</v>
      </c>
      <c r="D84" s="15"/>
      <c r="E84" s="16">
        <f t="shared" si="38"/>
        <v>0</v>
      </c>
      <c r="F84" s="60">
        <f>IF(OR(B84="Saturday", B84="Sábado", B84="Sunday", B84="Domingo", E84=0), 0,
IF(MONTH(A84)&lt;&gt;MONTH(A83), E84, E84+SUMIF(A$8:A83, "&gt;="&amp;DATE(YEAR(A84), MONTH(A84), 1), F$8:F83)))</f>
        <v>0</v>
      </c>
      <c r="G84" s="64">
        <v>32.41296518607443</v>
      </c>
      <c r="H84" s="40" t="s">
        <v>4</v>
      </c>
      <c r="I84" s="39">
        <f t="shared" si="22"/>
        <v>833</v>
      </c>
      <c r="J84" s="39">
        <f t="shared" si="24"/>
        <v>49980</v>
      </c>
      <c r="K84" s="40">
        <f t="shared" si="25"/>
        <v>27000</v>
      </c>
      <c r="L84" s="39">
        <v>0</v>
      </c>
      <c r="M84" s="40">
        <f t="shared" si="34"/>
        <v>0</v>
      </c>
      <c r="N84" s="40">
        <f t="shared" si="26"/>
        <v>0</v>
      </c>
      <c r="O84" s="41">
        <v>0.12</v>
      </c>
      <c r="P84" s="40">
        <f t="shared" si="27"/>
        <v>0</v>
      </c>
      <c r="Q84" s="40">
        <f t="shared" si="28"/>
        <v>0</v>
      </c>
      <c r="R84" s="11">
        <f t="shared" si="35"/>
        <v>0</v>
      </c>
      <c r="S84" s="17"/>
      <c r="T84" s="17"/>
      <c r="U84" s="17">
        <f t="shared" si="39"/>
        <v>0</v>
      </c>
      <c r="V84" s="11">
        <v>35.412999999999997</v>
      </c>
      <c r="W84" s="11">
        <f t="shared" si="29"/>
        <v>3.0000348139255664</v>
      </c>
      <c r="X84" s="11">
        <f t="shared" si="36"/>
        <v>0</v>
      </c>
      <c r="Y84" s="17">
        <f t="shared" si="37"/>
        <v>0</v>
      </c>
      <c r="Z84" s="17">
        <f t="shared" si="21"/>
        <v>51990.28999999995</v>
      </c>
      <c r="AA84" s="12">
        <f t="shared" si="30"/>
        <v>1</v>
      </c>
      <c r="AB84" s="13">
        <f t="shared" si="31"/>
        <v>0</v>
      </c>
    </row>
    <row r="85" spans="1:28" x14ac:dyDescent="0.3">
      <c r="A85" s="14">
        <f t="shared" si="32"/>
        <v>45733</v>
      </c>
      <c r="B85" s="15" t="str">
        <f t="shared" si="23"/>
        <v>segunda-feira</v>
      </c>
      <c r="C85" s="15">
        <f t="shared" si="33"/>
        <v>1</v>
      </c>
      <c r="D85" s="15"/>
      <c r="E85" s="16">
        <f t="shared" si="38"/>
        <v>833</v>
      </c>
      <c r="F85" s="60">
        <f>IF(OR(B85="Saturday", B85="Sábado", B85="Sunday", B85="Domingo", E85=0), 0,
IF(MONTH(A85)&lt;&gt;MONTH(A84), E85, E85+SUMIF(A$8:A84, "&gt;="&amp;DATE(YEAR(A85), MONTH(A85), 1), F$8:F84)))</f>
        <v>3332</v>
      </c>
      <c r="G85" s="64">
        <v>32.41296518607443</v>
      </c>
      <c r="H85" s="40" t="s">
        <v>4</v>
      </c>
      <c r="I85" s="39">
        <f t="shared" si="22"/>
        <v>833</v>
      </c>
      <c r="J85" s="39">
        <f t="shared" si="24"/>
        <v>49980</v>
      </c>
      <c r="K85" s="40">
        <f t="shared" si="25"/>
        <v>27000</v>
      </c>
      <c r="L85" s="39">
        <v>0</v>
      </c>
      <c r="M85" s="40">
        <f t="shared" si="34"/>
        <v>0</v>
      </c>
      <c r="N85" s="40">
        <f t="shared" si="26"/>
        <v>0</v>
      </c>
      <c r="O85" s="41">
        <v>0.12</v>
      </c>
      <c r="P85" s="40">
        <f t="shared" si="27"/>
        <v>0</v>
      </c>
      <c r="Q85" s="40">
        <f t="shared" si="28"/>
        <v>0</v>
      </c>
      <c r="R85" s="11">
        <f t="shared" si="35"/>
        <v>27000</v>
      </c>
      <c r="S85" s="17"/>
      <c r="T85" s="17"/>
      <c r="U85" s="17">
        <f t="shared" si="39"/>
        <v>24990.28999999995</v>
      </c>
      <c r="V85" s="11">
        <v>35.412999999999997</v>
      </c>
      <c r="W85" s="11">
        <f t="shared" si="29"/>
        <v>3.0000348139255664</v>
      </c>
      <c r="X85" s="11">
        <f t="shared" si="36"/>
        <v>2499.0289999999968</v>
      </c>
      <c r="Y85" s="17">
        <f t="shared" si="37"/>
        <v>29499.028999999999</v>
      </c>
      <c r="Z85" s="17">
        <f t="shared" si="21"/>
        <v>54489.318999999945</v>
      </c>
      <c r="AA85" s="12">
        <f t="shared" si="30"/>
        <v>2</v>
      </c>
      <c r="AB85" s="13">
        <f t="shared" si="31"/>
        <v>-1</v>
      </c>
    </row>
    <row r="86" spans="1:28" x14ac:dyDescent="0.3">
      <c r="A86" s="14">
        <f t="shared" si="32"/>
        <v>45734</v>
      </c>
      <c r="B86" s="15" t="str">
        <f t="shared" si="23"/>
        <v>terça-feira</v>
      </c>
      <c r="C86" s="15">
        <f t="shared" si="33"/>
        <v>0</v>
      </c>
      <c r="D86" s="15">
        <v>0</v>
      </c>
      <c r="E86" s="16">
        <f t="shared" si="38"/>
        <v>0</v>
      </c>
      <c r="F86" s="60">
        <f>IF(OR(B86="Saturday", B86="Sábado", B86="Sunday", B86="Domingo", E86=0), 0,
IF(MONTH(A86)&lt;&gt;MONTH(A85), E86, E86+SUMIF(A$8:A85, "&gt;="&amp;DATE(YEAR(A86), MONTH(A86), 1), F$8:F85)))</f>
        <v>0</v>
      </c>
      <c r="G86" s="64">
        <v>32.41296518607443</v>
      </c>
      <c r="H86" s="40" t="s">
        <v>4</v>
      </c>
      <c r="I86" s="39">
        <f t="shared" si="22"/>
        <v>833</v>
      </c>
      <c r="J86" s="39">
        <f t="shared" si="24"/>
        <v>49980</v>
      </c>
      <c r="K86" s="40">
        <f t="shared" si="25"/>
        <v>27000</v>
      </c>
      <c r="L86" s="39">
        <v>0</v>
      </c>
      <c r="M86" s="40">
        <f t="shared" si="34"/>
        <v>0</v>
      </c>
      <c r="N86" s="40">
        <f t="shared" si="26"/>
        <v>0</v>
      </c>
      <c r="O86" s="41">
        <v>0.12</v>
      </c>
      <c r="P86" s="40">
        <f t="shared" si="27"/>
        <v>0</v>
      </c>
      <c r="Q86" s="40">
        <f t="shared" si="28"/>
        <v>0</v>
      </c>
      <c r="R86" s="11">
        <f t="shared" si="35"/>
        <v>0</v>
      </c>
      <c r="S86" s="17"/>
      <c r="T86" s="17"/>
      <c r="U86" s="17">
        <f t="shared" si="39"/>
        <v>0</v>
      </c>
      <c r="V86" s="11">
        <v>35.412999999999997</v>
      </c>
      <c r="W86" s="11">
        <f t="shared" si="29"/>
        <v>3.0000348139255664</v>
      </c>
      <c r="X86" s="11">
        <f t="shared" si="36"/>
        <v>0</v>
      </c>
      <c r="Y86" s="17">
        <f t="shared" si="37"/>
        <v>0</v>
      </c>
      <c r="Z86" s="17">
        <f t="shared" si="21"/>
        <v>54489.318999999945</v>
      </c>
      <c r="AA86" s="12">
        <f t="shared" si="30"/>
        <v>2</v>
      </c>
      <c r="AB86" s="13">
        <f t="shared" si="31"/>
        <v>0</v>
      </c>
    </row>
    <row r="87" spans="1:28" x14ac:dyDescent="0.3">
      <c r="A87" s="14">
        <f t="shared" si="32"/>
        <v>45735</v>
      </c>
      <c r="B87" s="15" t="str">
        <f t="shared" si="23"/>
        <v>quarta-feira</v>
      </c>
      <c r="C87" s="15">
        <f t="shared" si="33"/>
        <v>0</v>
      </c>
      <c r="D87" s="15">
        <v>0</v>
      </c>
      <c r="E87" s="16">
        <f t="shared" si="38"/>
        <v>0</v>
      </c>
      <c r="F87" s="60">
        <f>IF(OR(B87="Saturday", B87="Sábado", B87="Sunday", B87="Domingo", E87=0), 0,
IF(MONTH(A87)&lt;&gt;MONTH(A86), E87, E87+SUMIF(A$8:A86, "&gt;="&amp;DATE(YEAR(A87), MONTH(A87), 1), F$8:F86)))</f>
        <v>0</v>
      </c>
      <c r="G87" s="64">
        <v>32.41296518607443</v>
      </c>
      <c r="H87" s="40" t="s">
        <v>4</v>
      </c>
      <c r="I87" s="39">
        <f t="shared" si="22"/>
        <v>833</v>
      </c>
      <c r="J87" s="39">
        <f t="shared" si="24"/>
        <v>49980</v>
      </c>
      <c r="K87" s="40">
        <f t="shared" si="25"/>
        <v>27000</v>
      </c>
      <c r="L87" s="39">
        <v>0</v>
      </c>
      <c r="M87" s="40">
        <f t="shared" si="34"/>
        <v>0</v>
      </c>
      <c r="N87" s="40">
        <f t="shared" si="26"/>
        <v>0</v>
      </c>
      <c r="O87" s="41">
        <v>0.12</v>
      </c>
      <c r="P87" s="40">
        <f t="shared" si="27"/>
        <v>0</v>
      </c>
      <c r="Q87" s="40">
        <f t="shared" si="28"/>
        <v>0</v>
      </c>
      <c r="R87" s="11">
        <f t="shared" si="35"/>
        <v>0</v>
      </c>
      <c r="S87" s="17"/>
      <c r="T87" s="17"/>
      <c r="U87" s="17">
        <f t="shared" si="39"/>
        <v>0</v>
      </c>
      <c r="V87" s="11">
        <v>35.412999999999997</v>
      </c>
      <c r="W87" s="11">
        <f t="shared" si="29"/>
        <v>3.0000348139255664</v>
      </c>
      <c r="X87" s="11">
        <f t="shared" si="36"/>
        <v>0</v>
      </c>
      <c r="Y87" s="17">
        <f t="shared" si="37"/>
        <v>0</v>
      </c>
      <c r="Z87" s="17">
        <f t="shared" si="21"/>
        <v>54489.318999999945</v>
      </c>
      <c r="AA87" s="12">
        <f t="shared" si="30"/>
        <v>2</v>
      </c>
      <c r="AB87" s="13">
        <f t="shared" si="31"/>
        <v>0</v>
      </c>
    </row>
    <row r="88" spans="1:28" x14ac:dyDescent="0.3">
      <c r="A88" s="14">
        <f t="shared" si="32"/>
        <v>45736</v>
      </c>
      <c r="B88" s="15" t="str">
        <f t="shared" si="23"/>
        <v>quinta-feira</v>
      </c>
      <c r="C88" s="15">
        <f t="shared" si="33"/>
        <v>0</v>
      </c>
      <c r="D88" s="15">
        <v>0</v>
      </c>
      <c r="E88" s="16">
        <f t="shared" si="38"/>
        <v>0</v>
      </c>
      <c r="F88" s="60">
        <f>IF(OR(B88="Saturday", B88="Sábado", B88="Sunday", B88="Domingo", E88=0), 0,
IF(MONTH(A88)&lt;&gt;MONTH(A87), E88, E88+SUMIF(A$8:A87, "&gt;="&amp;DATE(YEAR(A88), MONTH(A88), 1), F$8:F87)))</f>
        <v>0</v>
      </c>
      <c r="G88" s="64">
        <v>32.41296518607443</v>
      </c>
      <c r="H88" s="40" t="s">
        <v>4</v>
      </c>
      <c r="I88" s="39">
        <f t="shared" si="22"/>
        <v>833</v>
      </c>
      <c r="J88" s="39">
        <f t="shared" si="24"/>
        <v>49980</v>
      </c>
      <c r="K88" s="40">
        <f t="shared" si="25"/>
        <v>27000</v>
      </c>
      <c r="L88" s="39">
        <v>0</v>
      </c>
      <c r="M88" s="40">
        <f t="shared" si="34"/>
        <v>0</v>
      </c>
      <c r="N88" s="40">
        <f t="shared" si="26"/>
        <v>0</v>
      </c>
      <c r="O88" s="41">
        <v>0.12</v>
      </c>
      <c r="P88" s="40">
        <f t="shared" si="27"/>
        <v>0</v>
      </c>
      <c r="Q88" s="40">
        <f t="shared" si="28"/>
        <v>0</v>
      </c>
      <c r="R88" s="11">
        <f t="shared" si="35"/>
        <v>0</v>
      </c>
      <c r="S88" s="17"/>
      <c r="T88" s="17"/>
      <c r="U88" s="17">
        <f t="shared" si="39"/>
        <v>0</v>
      </c>
      <c r="V88" s="11">
        <v>35.412999999999997</v>
      </c>
      <c r="W88" s="11">
        <f t="shared" si="29"/>
        <v>3.0000348139255664</v>
      </c>
      <c r="X88" s="11">
        <f t="shared" si="36"/>
        <v>0</v>
      </c>
      <c r="Y88" s="17">
        <f t="shared" si="37"/>
        <v>0</v>
      </c>
      <c r="Z88" s="17">
        <f t="shared" si="21"/>
        <v>54489.318999999945</v>
      </c>
      <c r="AA88" s="12">
        <f t="shared" si="30"/>
        <v>2</v>
      </c>
      <c r="AB88" s="13">
        <f t="shared" si="31"/>
        <v>0</v>
      </c>
    </row>
    <row r="89" spans="1:28" x14ac:dyDescent="0.3">
      <c r="A89" s="14">
        <f t="shared" si="32"/>
        <v>45737</v>
      </c>
      <c r="B89" s="15" t="str">
        <f t="shared" si="23"/>
        <v>sexta-feira</v>
      </c>
      <c r="C89" s="15">
        <f t="shared" si="33"/>
        <v>0</v>
      </c>
      <c r="D89" s="15">
        <v>0</v>
      </c>
      <c r="E89" s="16">
        <f t="shared" si="38"/>
        <v>0</v>
      </c>
      <c r="F89" s="60">
        <f>IF(OR(B89="Saturday", B89="Sábado", B89="Sunday", B89="Domingo", E89=0), 0,
IF(MONTH(A89)&lt;&gt;MONTH(A88), E89, E89+SUMIF(A$8:A88, "&gt;="&amp;DATE(YEAR(A89), MONTH(A89), 1), F$8:F88)))</f>
        <v>0</v>
      </c>
      <c r="G89" s="64">
        <v>32.41296518607443</v>
      </c>
      <c r="H89" s="40" t="s">
        <v>4</v>
      </c>
      <c r="I89" s="39">
        <f t="shared" si="22"/>
        <v>833</v>
      </c>
      <c r="J89" s="39">
        <f t="shared" si="24"/>
        <v>49980</v>
      </c>
      <c r="K89" s="40">
        <f t="shared" si="25"/>
        <v>27000</v>
      </c>
      <c r="L89" s="39">
        <v>0</v>
      </c>
      <c r="M89" s="40">
        <f t="shared" si="34"/>
        <v>0</v>
      </c>
      <c r="N89" s="40">
        <f t="shared" si="26"/>
        <v>0</v>
      </c>
      <c r="O89" s="41">
        <v>0.12</v>
      </c>
      <c r="P89" s="40">
        <f t="shared" si="27"/>
        <v>0</v>
      </c>
      <c r="Q89" s="40">
        <f t="shared" si="28"/>
        <v>0</v>
      </c>
      <c r="R89" s="11">
        <f t="shared" si="35"/>
        <v>0</v>
      </c>
      <c r="S89" s="17"/>
      <c r="T89" s="17"/>
      <c r="U89" s="17">
        <f t="shared" si="39"/>
        <v>0</v>
      </c>
      <c r="V89" s="11">
        <v>35.412999999999997</v>
      </c>
      <c r="W89" s="11">
        <f t="shared" si="29"/>
        <v>3.0000348139255664</v>
      </c>
      <c r="X89" s="11">
        <f t="shared" si="36"/>
        <v>0</v>
      </c>
      <c r="Y89" s="17">
        <f t="shared" si="37"/>
        <v>0</v>
      </c>
      <c r="Z89" s="17">
        <f t="shared" si="21"/>
        <v>54489.318999999945</v>
      </c>
      <c r="AA89" s="12">
        <f t="shared" si="30"/>
        <v>2</v>
      </c>
      <c r="AB89" s="13">
        <f t="shared" si="31"/>
        <v>0</v>
      </c>
    </row>
    <row r="90" spans="1:28" x14ac:dyDescent="0.3">
      <c r="A90" s="14">
        <f t="shared" si="32"/>
        <v>45738</v>
      </c>
      <c r="B90" s="15" t="str">
        <f t="shared" si="23"/>
        <v>sábado</v>
      </c>
      <c r="C90" s="15">
        <f t="shared" si="33"/>
        <v>0</v>
      </c>
      <c r="D90" s="15"/>
      <c r="E90" s="16">
        <f t="shared" si="38"/>
        <v>0</v>
      </c>
      <c r="F90" s="60">
        <f>IF(OR(B90="Saturday", B90="Sábado", B90="Sunday", B90="Domingo", E90=0), 0,
IF(MONTH(A90)&lt;&gt;MONTH(A89), E90, E90+SUMIF(A$8:A89, "&gt;="&amp;DATE(YEAR(A90), MONTH(A90), 1), F$8:F89)))</f>
        <v>0</v>
      </c>
      <c r="G90" s="64">
        <v>32.41296518607443</v>
      </c>
      <c r="H90" s="40" t="s">
        <v>4</v>
      </c>
      <c r="I90" s="39">
        <f t="shared" si="22"/>
        <v>833</v>
      </c>
      <c r="J90" s="39">
        <f t="shared" si="24"/>
        <v>49980</v>
      </c>
      <c r="K90" s="40">
        <f t="shared" si="25"/>
        <v>27000</v>
      </c>
      <c r="L90" s="39">
        <v>0</v>
      </c>
      <c r="M90" s="40">
        <f t="shared" si="34"/>
        <v>0</v>
      </c>
      <c r="N90" s="40">
        <f t="shared" si="26"/>
        <v>0</v>
      </c>
      <c r="O90" s="41">
        <v>0.12</v>
      </c>
      <c r="P90" s="40">
        <f t="shared" si="27"/>
        <v>0</v>
      </c>
      <c r="Q90" s="40">
        <f t="shared" si="28"/>
        <v>0</v>
      </c>
      <c r="R90" s="11">
        <f t="shared" si="35"/>
        <v>0</v>
      </c>
      <c r="S90" s="17"/>
      <c r="T90" s="17"/>
      <c r="U90" s="17">
        <f t="shared" si="39"/>
        <v>0</v>
      </c>
      <c r="V90" s="11">
        <v>35.412999999999997</v>
      </c>
      <c r="W90" s="11">
        <f t="shared" si="29"/>
        <v>3.0000348139255664</v>
      </c>
      <c r="X90" s="11">
        <f t="shared" si="36"/>
        <v>0</v>
      </c>
      <c r="Y90" s="17">
        <f t="shared" si="37"/>
        <v>0</v>
      </c>
      <c r="Z90" s="17">
        <f t="shared" si="21"/>
        <v>54489.318999999945</v>
      </c>
      <c r="AA90" s="12">
        <f t="shared" si="30"/>
        <v>2</v>
      </c>
      <c r="AB90" s="13">
        <f t="shared" si="31"/>
        <v>0</v>
      </c>
    </row>
    <row r="91" spans="1:28" x14ac:dyDescent="0.3">
      <c r="A91" s="14">
        <f t="shared" si="32"/>
        <v>45739</v>
      </c>
      <c r="B91" s="15" t="str">
        <f t="shared" si="23"/>
        <v>domingo</v>
      </c>
      <c r="C91" s="15">
        <f t="shared" si="33"/>
        <v>0</v>
      </c>
      <c r="D91" s="15"/>
      <c r="E91" s="16">
        <f t="shared" si="38"/>
        <v>0</v>
      </c>
      <c r="F91" s="60">
        <f>IF(OR(B91="Saturday", B91="Sábado", B91="Sunday", B91="Domingo", E91=0), 0,
IF(MONTH(A91)&lt;&gt;MONTH(A90), E91, E91+SUMIF(A$8:A90, "&gt;="&amp;DATE(YEAR(A91), MONTH(A91), 1), F$8:F90)))</f>
        <v>0</v>
      </c>
      <c r="G91" s="64">
        <v>32.41296518607443</v>
      </c>
      <c r="H91" s="40" t="s">
        <v>4</v>
      </c>
      <c r="I91" s="39">
        <f t="shared" si="22"/>
        <v>833</v>
      </c>
      <c r="J91" s="39">
        <f t="shared" si="24"/>
        <v>49980</v>
      </c>
      <c r="K91" s="40">
        <f t="shared" si="25"/>
        <v>27000</v>
      </c>
      <c r="L91" s="39">
        <v>0</v>
      </c>
      <c r="M91" s="40">
        <f t="shared" si="34"/>
        <v>0</v>
      </c>
      <c r="N91" s="40">
        <f t="shared" si="26"/>
        <v>0</v>
      </c>
      <c r="O91" s="41">
        <v>0.12</v>
      </c>
      <c r="P91" s="40">
        <f t="shared" si="27"/>
        <v>0</v>
      </c>
      <c r="Q91" s="40">
        <f t="shared" si="28"/>
        <v>0</v>
      </c>
      <c r="R91" s="11">
        <f t="shared" si="35"/>
        <v>0</v>
      </c>
      <c r="S91" s="17"/>
      <c r="T91" s="17"/>
      <c r="U91" s="17">
        <f t="shared" si="39"/>
        <v>0</v>
      </c>
      <c r="V91" s="11">
        <v>35.412999999999997</v>
      </c>
      <c r="W91" s="11">
        <f t="shared" si="29"/>
        <v>3.0000348139255664</v>
      </c>
      <c r="X91" s="11">
        <f t="shared" si="36"/>
        <v>0</v>
      </c>
      <c r="Y91" s="17">
        <f t="shared" si="37"/>
        <v>0</v>
      </c>
      <c r="Z91" s="17">
        <f t="shared" si="21"/>
        <v>54489.318999999945</v>
      </c>
      <c r="AA91" s="12">
        <f t="shared" si="30"/>
        <v>2</v>
      </c>
      <c r="AB91" s="13">
        <f t="shared" si="31"/>
        <v>0</v>
      </c>
    </row>
    <row r="92" spans="1:28" x14ac:dyDescent="0.3">
      <c r="A92" s="14">
        <f t="shared" si="32"/>
        <v>45740</v>
      </c>
      <c r="B92" s="15" t="str">
        <f t="shared" si="23"/>
        <v>segunda-feira</v>
      </c>
      <c r="C92" s="15">
        <f t="shared" si="33"/>
        <v>2</v>
      </c>
      <c r="D92" s="15"/>
      <c r="E92" s="16">
        <f t="shared" si="38"/>
        <v>1666</v>
      </c>
      <c r="F92" s="60">
        <f>IF(OR(B92="Saturday", B92="Sábado", B92="Sunday", B92="Domingo", E92=0), 0,
IF(MONTH(A92)&lt;&gt;MONTH(A91), E92, E92+SUMIF(A$8:A91, "&gt;="&amp;DATE(YEAR(A92), MONTH(A92), 1), F$8:F91)))</f>
        <v>7497</v>
      </c>
      <c r="G92" s="64">
        <v>32.41296518607443</v>
      </c>
      <c r="H92" s="40" t="s">
        <v>4</v>
      </c>
      <c r="I92" s="39">
        <f t="shared" si="22"/>
        <v>833</v>
      </c>
      <c r="J92" s="39">
        <f t="shared" si="24"/>
        <v>49980</v>
      </c>
      <c r="K92" s="40">
        <f t="shared" si="25"/>
        <v>27000</v>
      </c>
      <c r="L92" s="39">
        <v>0</v>
      </c>
      <c r="M92" s="40">
        <f t="shared" si="34"/>
        <v>0</v>
      </c>
      <c r="N92" s="40">
        <f t="shared" si="26"/>
        <v>0</v>
      </c>
      <c r="O92" s="41">
        <v>0.12</v>
      </c>
      <c r="P92" s="40">
        <f t="shared" si="27"/>
        <v>0</v>
      </c>
      <c r="Q92" s="40">
        <f t="shared" si="28"/>
        <v>0</v>
      </c>
      <c r="R92" s="11">
        <f t="shared" si="35"/>
        <v>54000</v>
      </c>
      <c r="S92" s="17"/>
      <c r="T92" s="17"/>
      <c r="U92" s="17">
        <f t="shared" si="39"/>
        <v>489.31899999994494</v>
      </c>
      <c r="V92" s="11">
        <v>35.412999999999997</v>
      </c>
      <c r="W92" s="11">
        <f t="shared" si="29"/>
        <v>3.0000348139255664</v>
      </c>
      <c r="X92" s="11">
        <f t="shared" si="36"/>
        <v>4998.0579999999936</v>
      </c>
      <c r="Y92" s="17">
        <f t="shared" si="37"/>
        <v>58998.057999999997</v>
      </c>
      <c r="Z92" s="17">
        <f t="shared" si="21"/>
        <v>59487.376999999949</v>
      </c>
      <c r="AA92" s="12">
        <f t="shared" si="30"/>
        <v>2</v>
      </c>
      <c r="AB92" s="13">
        <f t="shared" si="31"/>
        <v>-2</v>
      </c>
    </row>
    <row r="93" spans="1:28" x14ac:dyDescent="0.3">
      <c r="A93" s="14">
        <f t="shared" si="32"/>
        <v>45741</v>
      </c>
      <c r="B93" s="15" t="str">
        <f t="shared" si="23"/>
        <v>terça-feira</v>
      </c>
      <c r="C93" s="15">
        <f t="shared" si="33"/>
        <v>0</v>
      </c>
      <c r="D93" s="15">
        <v>0</v>
      </c>
      <c r="E93" s="16">
        <f t="shared" si="38"/>
        <v>0</v>
      </c>
      <c r="F93" s="60">
        <f>IF(OR(B93="Saturday", B93="Sábado", B93="Sunday", B93="Domingo", E93=0), 0,
IF(MONTH(A93)&lt;&gt;MONTH(A92), E93, E93+SUMIF(A$8:A92, "&gt;="&amp;DATE(YEAR(A93), MONTH(A93), 1), F$8:F92)))</f>
        <v>0</v>
      </c>
      <c r="G93" s="64">
        <v>32.41296518607443</v>
      </c>
      <c r="H93" s="40" t="s">
        <v>4</v>
      </c>
      <c r="I93" s="39">
        <f t="shared" si="22"/>
        <v>833</v>
      </c>
      <c r="J93" s="39">
        <f t="shared" si="24"/>
        <v>49980</v>
      </c>
      <c r="K93" s="40">
        <f t="shared" si="25"/>
        <v>27000</v>
      </c>
      <c r="L93" s="39">
        <v>0</v>
      </c>
      <c r="M93" s="40">
        <f t="shared" si="34"/>
        <v>0</v>
      </c>
      <c r="N93" s="40">
        <f t="shared" si="26"/>
        <v>0</v>
      </c>
      <c r="O93" s="41">
        <v>0.12</v>
      </c>
      <c r="P93" s="40">
        <f t="shared" si="27"/>
        <v>0</v>
      </c>
      <c r="Q93" s="40">
        <f t="shared" si="28"/>
        <v>0</v>
      </c>
      <c r="R93" s="11">
        <f t="shared" si="35"/>
        <v>0</v>
      </c>
      <c r="S93" s="17"/>
      <c r="T93" s="17"/>
      <c r="U93" s="17">
        <f t="shared" si="39"/>
        <v>0</v>
      </c>
      <c r="V93" s="11">
        <v>35.412999999999997</v>
      </c>
      <c r="W93" s="11">
        <f t="shared" si="29"/>
        <v>3.0000348139255664</v>
      </c>
      <c r="X93" s="11">
        <f t="shared" si="36"/>
        <v>0</v>
      </c>
      <c r="Y93" s="17">
        <f t="shared" si="37"/>
        <v>0</v>
      </c>
      <c r="Z93" s="17">
        <f t="shared" si="21"/>
        <v>59487.376999999949</v>
      </c>
      <c r="AA93" s="12">
        <f t="shared" si="30"/>
        <v>2</v>
      </c>
      <c r="AB93" s="13">
        <f t="shared" si="31"/>
        <v>0</v>
      </c>
    </row>
    <row r="94" spans="1:28" x14ac:dyDescent="0.3">
      <c r="A94" s="14">
        <f t="shared" si="32"/>
        <v>45742</v>
      </c>
      <c r="B94" s="15" t="str">
        <f t="shared" si="23"/>
        <v>quarta-feira</v>
      </c>
      <c r="C94" s="15">
        <f t="shared" si="33"/>
        <v>0</v>
      </c>
      <c r="D94" s="15">
        <v>0</v>
      </c>
      <c r="E94" s="16">
        <f t="shared" si="38"/>
        <v>0</v>
      </c>
      <c r="F94" s="60">
        <f>IF(OR(B94="Saturday", B94="Sábado", B94="Sunday", B94="Domingo", E94=0), 0,
IF(MONTH(A94)&lt;&gt;MONTH(A93), E94, E94+SUMIF(A$8:A93, "&gt;="&amp;DATE(YEAR(A94), MONTH(A94), 1), F$8:F93)))</f>
        <v>0</v>
      </c>
      <c r="G94" s="64">
        <v>32.41296518607443</v>
      </c>
      <c r="H94" s="40" t="s">
        <v>4</v>
      </c>
      <c r="I94" s="39">
        <f t="shared" si="22"/>
        <v>833</v>
      </c>
      <c r="J94" s="39">
        <f t="shared" si="24"/>
        <v>49980</v>
      </c>
      <c r="K94" s="40">
        <f t="shared" si="25"/>
        <v>27000</v>
      </c>
      <c r="L94" s="39">
        <v>0</v>
      </c>
      <c r="M94" s="40">
        <f t="shared" si="34"/>
        <v>0</v>
      </c>
      <c r="N94" s="40">
        <f t="shared" si="26"/>
        <v>0</v>
      </c>
      <c r="O94" s="41">
        <v>0.12</v>
      </c>
      <c r="P94" s="40">
        <f t="shared" si="27"/>
        <v>0</v>
      </c>
      <c r="Q94" s="40">
        <f t="shared" si="28"/>
        <v>0</v>
      </c>
      <c r="R94" s="11">
        <f t="shared" si="35"/>
        <v>0</v>
      </c>
      <c r="S94" s="17"/>
      <c r="T94" s="17"/>
      <c r="U94" s="17">
        <f t="shared" si="39"/>
        <v>0</v>
      </c>
      <c r="V94" s="11">
        <v>35.412999999999997</v>
      </c>
      <c r="W94" s="11">
        <f t="shared" si="29"/>
        <v>3.0000348139255664</v>
      </c>
      <c r="X94" s="11">
        <f t="shared" si="36"/>
        <v>0</v>
      </c>
      <c r="Y94" s="17">
        <f t="shared" si="37"/>
        <v>0</v>
      </c>
      <c r="Z94" s="17">
        <f t="shared" si="21"/>
        <v>59487.376999999949</v>
      </c>
      <c r="AA94" s="12">
        <f t="shared" si="30"/>
        <v>2</v>
      </c>
      <c r="AB94" s="13">
        <f t="shared" si="31"/>
        <v>0</v>
      </c>
    </row>
    <row r="95" spans="1:28" x14ac:dyDescent="0.3">
      <c r="A95" s="14">
        <f t="shared" si="32"/>
        <v>45743</v>
      </c>
      <c r="B95" s="15" t="str">
        <f t="shared" si="23"/>
        <v>quinta-feira</v>
      </c>
      <c r="C95" s="15">
        <f t="shared" si="33"/>
        <v>0</v>
      </c>
      <c r="D95" s="15">
        <v>0</v>
      </c>
      <c r="E95" s="16">
        <f t="shared" si="38"/>
        <v>0</v>
      </c>
      <c r="F95" s="60">
        <f>IF(OR(B95="Saturday", B95="Sábado", B95="Sunday", B95="Domingo", E95=0), 0,
IF(MONTH(A95)&lt;&gt;MONTH(A94), E95, E95+SUMIF(A$8:A94, "&gt;="&amp;DATE(YEAR(A95), MONTH(A95), 1), F$8:F94)))</f>
        <v>0</v>
      </c>
      <c r="G95" s="64">
        <v>32.41296518607443</v>
      </c>
      <c r="H95" s="40" t="s">
        <v>4</v>
      </c>
      <c r="I95" s="39">
        <f t="shared" si="22"/>
        <v>833</v>
      </c>
      <c r="J95" s="39">
        <f t="shared" si="24"/>
        <v>49980</v>
      </c>
      <c r="K95" s="40">
        <f t="shared" si="25"/>
        <v>27000</v>
      </c>
      <c r="L95" s="39">
        <v>0</v>
      </c>
      <c r="M95" s="40">
        <f t="shared" si="34"/>
        <v>0</v>
      </c>
      <c r="N95" s="40">
        <f t="shared" si="26"/>
        <v>0</v>
      </c>
      <c r="O95" s="41">
        <v>0.12</v>
      </c>
      <c r="P95" s="40">
        <f t="shared" si="27"/>
        <v>0</v>
      </c>
      <c r="Q95" s="40">
        <f t="shared" si="28"/>
        <v>0</v>
      </c>
      <c r="R95" s="11">
        <f t="shared" si="35"/>
        <v>0</v>
      </c>
      <c r="S95" s="17"/>
      <c r="T95" s="17"/>
      <c r="U95" s="17">
        <f t="shared" si="39"/>
        <v>0</v>
      </c>
      <c r="V95" s="11">
        <v>35.412999999999997</v>
      </c>
      <c r="W95" s="11">
        <f t="shared" si="29"/>
        <v>3.0000348139255664</v>
      </c>
      <c r="X95" s="11">
        <f t="shared" si="36"/>
        <v>0</v>
      </c>
      <c r="Y95" s="17">
        <f t="shared" si="37"/>
        <v>0</v>
      </c>
      <c r="Z95" s="17">
        <f t="shared" si="21"/>
        <v>59487.376999999949</v>
      </c>
      <c r="AA95" s="12">
        <f t="shared" si="30"/>
        <v>2</v>
      </c>
      <c r="AB95" s="13">
        <f t="shared" si="31"/>
        <v>0</v>
      </c>
    </row>
    <row r="96" spans="1:28" x14ac:dyDescent="0.3">
      <c r="A96" s="14">
        <f t="shared" si="32"/>
        <v>45744</v>
      </c>
      <c r="B96" s="15" t="str">
        <f t="shared" si="23"/>
        <v>sexta-feira</v>
      </c>
      <c r="C96" s="15">
        <f t="shared" si="33"/>
        <v>0</v>
      </c>
      <c r="D96" s="15">
        <v>0</v>
      </c>
      <c r="E96" s="16">
        <f t="shared" si="38"/>
        <v>0</v>
      </c>
      <c r="F96" s="60">
        <f>IF(OR(B96="Saturday", B96="Sábado", B96="Sunday", B96="Domingo", E96=0), 0,
IF(MONTH(A96)&lt;&gt;MONTH(A95), E96, E96+SUMIF(A$8:A95, "&gt;="&amp;DATE(YEAR(A96), MONTH(A96), 1), F$8:F95)))</f>
        <v>0</v>
      </c>
      <c r="G96" s="64">
        <v>32.41296518607443</v>
      </c>
      <c r="H96" s="40" t="s">
        <v>4</v>
      </c>
      <c r="I96" s="39">
        <f t="shared" si="22"/>
        <v>833</v>
      </c>
      <c r="J96" s="39">
        <f t="shared" si="24"/>
        <v>49980</v>
      </c>
      <c r="K96" s="40">
        <f t="shared" si="25"/>
        <v>27000</v>
      </c>
      <c r="L96" s="39">
        <v>0</v>
      </c>
      <c r="M96" s="40">
        <f t="shared" si="34"/>
        <v>0</v>
      </c>
      <c r="N96" s="40">
        <f t="shared" si="26"/>
        <v>0</v>
      </c>
      <c r="O96" s="41">
        <v>0.12</v>
      </c>
      <c r="P96" s="40">
        <f t="shared" si="27"/>
        <v>0</v>
      </c>
      <c r="Q96" s="40">
        <f t="shared" si="28"/>
        <v>0</v>
      </c>
      <c r="R96" s="11">
        <f t="shared" si="35"/>
        <v>0</v>
      </c>
      <c r="S96" s="17"/>
      <c r="T96" s="17"/>
      <c r="U96" s="17">
        <f t="shared" si="39"/>
        <v>0</v>
      </c>
      <c r="V96" s="11">
        <v>35.412999999999997</v>
      </c>
      <c r="W96" s="11">
        <f t="shared" si="29"/>
        <v>3.0000348139255664</v>
      </c>
      <c r="X96" s="11">
        <f t="shared" si="36"/>
        <v>0</v>
      </c>
      <c r="Y96" s="17">
        <f t="shared" si="37"/>
        <v>0</v>
      </c>
      <c r="Z96" s="17">
        <f t="shared" si="21"/>
        <v>59487.376999999949</v>
      </c>
      <c r="AA96" s="12">
        <f t="shared" si="30"/>
        <v>2</v>
      </c>
      <c r="AB96" s="13">
        <f t="shared" si="31"/>
        <v>0</v>
      </c>
    </row>
    <row r="97" spans="1:28" x14ac:dyDescent="0.3">
      <c r="A97" s="14">
        <f t="shared" si="32"/>
        <v>45745</v>
      </c>
      <c r="B97" s="15" t="str">
        <f t="shared" si="23"/>
        <v>sábado</v>
      </c>
      <c r="C97" s="15">
        <f t="shared" si="33"/>
        <v>0</v>
      </c>
      <c r="D97" s="15"/>
      <c r="E97" s="16">
        <f t="shared" si="38"/>
        <v>0</v>
      </c>
      <c r="F97" s="60">
        <f>IF(OR(B97="Saturday", B97="Sábado", B97="Sunday", B97="Domingo", E97=0), 0,
IF(MONTH(A97)&lt;&gt;MONTH(A96), E97, E97+SUMIF(A$8:A96, "&gt;="&amp;DATE(YEAR(A97), MONTH(A97), 1), F$8:F96)))</f>
        <v>0</v>
      </c>
      <c r="G97" s="64">
        <v>32.41296518607443</v>
      </c>
      <c r="H97" s="40" t="s">
        <v>4</v>
      </c>
      <c r="I97" s="39">
        <f t="shared" si="22"/>
        <v>833</v>
      </c>
      <c r="J97" s="39">
        <f t="shared" si="24"/>
        <v>49980</v>
      </c>
      <c r="K97" s="40">
        <f t="shared" si="25"/>
        <v>27000</v>
      </c>
      <c r="L97" s="39">
        <v>0</v>
      </c>
      <c r="M97" s="40">
        <f t="shared" si="34"/>
        <v>0</v>
      </c>
      <c r="N97" s="40">
        <f t="shared" si="26"/>
        <v>0</v>
      </c>
      <c r="O97" s="41">
        <v>0.12</v>
      </c>
      <c r="P97" s="40">
        <f t="shared" si="27"/>
        <v>0</v>
      </c>
      <c r="Q97" s="40">
        <f t="shared" si="28"/>
        <v>0</v>
      </c>
      <c r="R97" s="11">
        <f t="shared" si="35"/>
        <v>0</v>
      </c>
      <c r="S97" s="17"/>
      <c r="T97" s="17"/>
      <c r="U97" s="17">
        <f t="shared" si="39"/>
        <v>0</v>
      </c>
      <c r="V97" s="11">
        <v>35.412999999999997</v>
      </c>
      <c r="W97" s="11">
        <f t="shared" si="29"/>
        <v>3.0000348139255664</v>
      </c>
      <c r="X97" s="11">
        <f t="shared" si="36"/>
        <v>0</v>
      </c>
      <c r="Y97" s="17">
        <f t="shared" si="37"/>
        <v>0</v>
      </c>
      <c r="Z97" s="17">
        <f t="shared" si="21"/>
        <v>59487.376999999949</v>
      </c>
      <c r="AA97" s="12">
        <f t="shared" si="30"/>
        <v>2</v>
      </c>
      <c r="AB97" s="13">
        <f t="shared" si="31"/>
        <v>0</v>
      </c>
    </row>
    <row r="98" spans="1:28" x14ac:dyDescent="0.3">
      <c r="A98" s="14">
        <f t="shared" si="32"/>
        <v>45746</v>
      </c>
      <c r="B98" s="15" t="str">
        <f t="shared" si="23"/>
        <v>domingo</v>
      </c>
      <c r="C98" s="15">
        <f t="shared" si="33"/>
        <v>0</v>
      </c>
      <c r="D98" s="15"/>
      <c r="E98" s="16">
        <f t="shared" si="38"/>
        <v>0</v>
      </c>
      <c r="F98" s="60">
        <f>IF(OR(B98="Saturday", B98="Sábado", B98="Sunday", B98="Domingo", E98=0), 0,
IF(MONTH(A98)&lt;&gt;MONTH(A97), E98, E98+SUMIF(A$8:A97, "&gt;="&amp;DATE(YEAR(A98), MONTH(A98), 1), F$8:F97)))</f>
        <v>0</v>
      </c>
      <c r="G98" s="64">
        <v>32.41296518607443</v>
      </c>
      <c r="H98" s="40" t="s">
        <v>4</v>
      </c>
      <c r="I98" s="39">
        <f t="shared" si="22"/>
        <v>833</v>
      </c>
      <c r="J98" s="39">
        <f t="shared" si="24"/>
        <v>49980</v>
      </c>
      <c r="K98" s="40">
        <f t="shared" si="25"/>
        <v>27000</v>
      </c>
      <c r="L98" s="39">
        <v>0</v>
      </c>
      <c r="M98" s="40">
        <f t="shared" si="34"/>
        <v>0</v>
      </c>
      <c r="N98" s="40">
        <f t="shared" si="26"/>
        <v>0</v>
      </c>
      <c r="O98" s="41">
        <v>0.12</v>
      </c>
      <c r="P98" s="40">
        <f t="shared" si="27"/>
        <v>0</v>
      </c>
      <c r="Q98" s="40">
        <f t="shared" si="28"/>
        <v>0</v>
      </c>
      <c r="R98" s="11">
        <f t="shared" si="35"/>
        <v>0</v>
      </c>
      <c r="S98" s="17"/>
      <c r="T98" s="17"/>
      <c r="U98" s="17">
        <f t="shared" si="39"/>
        <v>0</v>
      </c>
      <c r="V98" s="11">
        <v>35.412999999999997</v>
      </c>
      <c r="W98" s="11">
        <f t="shared" si="29"/>
        <v>3.0000348139255664</v>
      </c>
      <c r="X98" s="11">
        <f t="shared" si="36"/>
        <v>0</v>
      </c>
      <c r="Y98" s="17">
        <f t="shared" si="37"/>
        <v>0</v>
      </c>
      <c r="Z98" s="17">
        <f t="shared" si="21"/>
        <v>59487.376999999949</v>
      </c>
      <c r="AA98" s="12">
        <f t="shared" si="30"/>
        <v>2</v>
      </c>
      <c r="AB98" s="13">
        <f t="shared" si="31"/>
        <v>0</v>
      </c>
    </row>
    <row r="99" spans="1:28" x14ac:dyDescent="0.3">
      <c r="A99" s="14">
        <f t="shared" si="32"/>
        <v>45747</v>
      </c>
      <c r="B99" s="15" t="str">
        <f t="shared" si="23"/>
        <v>segunda-feira</v>
      </c>
      <c r="C99" s="15">
        <f t="shared" si="33"/>
        <v>2</v>
      </c>
      <c r="D99" s="15"/>
      <c r="E99" s="16">
        <f t="shared" si="38"/>
        <v>1666</v>
      </c>
      <c r="F99" s="60">
        <f>IF(OR(B99="Saturday", B99="Sábado", B99="Sunday", B99="Domingo", E99=0), 0,
IF(MONTH(A99)&lt;&gt;MONTH(A98), E99, E99+SUMIF(A$8:A98, "&gt;="&amp;DATE(YEAR(A99), MONTH(A99), 1), F$8:F98)))</f>
        <v>14994</v>
      </c>
      <c r="G99" s="64">
        <v>32.41296518607443</v>
      </c>
      <c r="H99" s="40" t="s">
        <v>4</v>
      </c>
      <c r="I99" s="39">
        <f t="shared" si="22"/>
        <v>833</v>
      </c>
      <c r="J99" s="39">
        <f t="shared" si="24"/>
        <v>49980</v>
      </c>
      <c r="K99" s="40">
        <f t="shared" si="25"/>
        <v>27000</v>
      </c>
      <c r="L99" s="39">
        <v>0</v>
      </c>
      <c r="M99" s="40">
        <f t="shared" si="34"/>
        <v>0</v>
      </c>
      <c r="N99" s="40">
        <f t="shared" si="26"/>
        <v>0</v>
      </c>
      <c r="O99" s="41">
        <v>0.12</v>
      </c>
      <c r="P99" s="40">
        <f t="shared" si="27"/>
        <v>0</v>
      </c>
      <c r="Q99" s="40">
        <f t="shared" si="28"/>
        <v>0</v>
      </c>
      <c r="R99" s="11">
        <f t="shared" si="35"/>
        <v>54000</v>
      </c>
      <c r="S99" s="17"/>
      <c r="T99" s="17"/>
      <c r="U99" s="17">
        <f t="shared" si="39"/>
        <v>5487.3769999999495</v>
      </c>
      <c r="V99" s="11">
        <v>35.412999999999997</v>
      </c>
      <c r="W99" s="11">
        <f t="shared" si="29"/>
        <v>3.0000348139255664</v>
      </c>
      <c r="X99" s="11">
        <f t="shared" si="36"/>
        <v>4998.0579999999936</v>
      </c>
      <c r="Y99" s="17">
        <f t="shared" si="37"/>
        <v>58998.057999999997</v>
      </c>
      <c r="Z99" s="17">
        <f t="shared" si="21"/>
        <v>64485.434999999939</v>
      </c>
      <c r="AA99" s="12">
        <f t="shared" si="30"/>
        <v>2</v>
      </c>
      <c r="AB99" s="13">
        <f t="shared" si="31"/>
        <v>-2</v>
      </c>
    </row>
    <row r="100" spans="1:28" x14ac:dyDescent="0.3">
      <c r="A100" s="27">
        <f t="shared" si="32"/>
        <v>45748</v>
      </c>
      <c r="B100" s="28" t="str">
        <f t="shared" si="23"/>
        <v>terça-feira</v>
      </c>
      <c r="C100" s="15">
        <f t="shared" si="33"/>
        <v>0</v>
      </c>
      <c r="D100" s="28">
        <v>0</v>
      </c>
      <c r="E100" s="16">
        <f t="shared" si="38"/>
        <v>0</v>
      </c>
      <c r="F100" s="60">
        <f>IF(OR(B100="Saturday", B100="Sábado", B100="Sunday", B100="Domingo", E100=0), 0,
IF(MONTH(A100)&lt;&gt;MONTH(A99), E100, E100+SUMIF(A$8:A99, "&gt;="&amp;DATE(YEAR(A100), MONTH(A100), 1), F$8:F99)))</f>
        <v>0</v>
      </c>
      <c r="G100" s="64">
        <v>32.41296518607443</v>
      </c>
      <c r="H100" s="40" t="s">
        <v>4</v>
      </c>
      <c r="I100" s="39">
        <f t="shared" si="22"/>
        <v>833</v>
      </c>
      <c r="J100" s="39">
        <f t="shared" si="24"/>
        <v>49980</v>
      </c>
      <c r="K100" s="40">
        <f t="shared" si="25"/>
        <v>27000</v>
      </c>
      <c r="L100" s="39">
        <v>0</v>
      </c>
      <c r="M100" s="40">
        <f t="shared" si="34"/>
        <v>0</v>
      </c>
      <c r="N100" s="40">
        <f t="shared" si="26"/>
        <v>0</v>
      </c>
      <c r="O100" s="41">
        <v>0.12</v>
      </c>
      <c r="P100" s="40">
        <f t="shared" si="27"/>
        <v>0</v>
      </c>
      <c r="Q100" s="40">
        <f t="shared" si="28"/>
        <v>0</v>
      </c>
      <c r="R100" s="11">
        <f t="shared" si="35"/>
        <v>0</v>
      </c>
      <c r="S100" s="30"/>
      <c r="T100" s="30"/>
      <c r="U100" s="17">
        <f t="shared" si="39"/>
        <v>0</v>
      </c>
      <c r="V100" s="11">
        <v>35.412999999999997</v>
      </c>
      <c r="W100" s="11">
        <f t="shared" si="29"/>
        <v>3.0000348139255664</v>
      </c>
      <c r="X100" s="11">
        <f t="shared" si="36"/>
        <v>0</v>
      </c>
      <c r="Y100" s="17">
        <f t="shared" si="37"/>
        <v>0</v>
      </c>
      <c r="Z100" s="30">
        <f t="shared" si="21"/>
        <v>64485.434999999939</v>
      </c>
      <c r="AA100" s="12">
        <f t="shared" si="30"/>
        <v>2</v>
      </c>
      <c r="AB100" s="13">
        <f t="shared" si="31"/>
        <v>0</v>
      </c>
    </row>
    <row r="101" spans="1:28" x14ac:dyDescent="0.3">
      <c r="A101" s="27">
        <f t="shared" si="32"/>
        <v>45749</v>
      </c>
      <c r="B101" s="28" t="str">
        <f t="shared" si="23"/>
        <v>quarta-feira</v>
      </c>
      <c r="C101" s="15">
        <f t="shared" si="33"/>
        <v>0</v>
      </c>
      <c r="D101" s="28">
        <v>0</v>
      </c>
      <c r="E101" s="16">
        <f t="shared" si="38"/>
        <v>0</v>
      </c>
      <c r="F101" s="60">
        <f>IF(OR(B101="Saturday", B101="Sábado", B101="Sunday", B101="Domingo", E101=0), 0,
IF(MONTH(A101)&lt;&gt;MONTH(A100), E101, E101+SUMIF(A$8:A100, "&gt;="&amp;DATE(YEAR(A101), MONTH(A101), 1), F$8:F100)))</f>
        <v>0</v>
      </c>
      <c r="G101" s="64">
        <v>32.41296518607443</v>
      </c>
      <c r="H101" s="40" t="s">
        <v>4</v>
      </c>
      <c r="I101" s="39">
        <f t="shared" si="22"/>
        <v>833</v>
      </c>
      <c r="J101" s="39">
        <f t="shared" si="24"/>
        <v>49980</v>
      </c>
      <c r="K101" s="40">
        <f t="shared" si="25"/>
        <v>27000</v>
      </c>
      <c r="L101" s="39">
        <v>0</v>
      </c>
      <c r="M101" s="40">
        <f t="shared" si="34"/>
        <v>0</v>
      </c>
      <c r="N101" s="40">
        <f t="shared" si="26"/>
        <v>0</v>
      </c>
      <c r="O101" s="41">
        <v>0.12</v>
      </c>
      <c r="P101" s="40">
        <f t="shared" si="27"/>
        <v>0</v>
      </c>
      <c r="Q101" s="40">
        <f t="shared" si="28"/>
        <v>0</v>
      </c>
      <c r="R101" s="11">
        <f t="shared" si="35"/>
        <v>0</v>
      </c>
      <c r="S101" s="30"/>
      <c r="T101" s="30"/>
      <c r="U101" s="17">
        <f t="shared" si="39"/>
        <v>0</v>
      </c>
      <c r="V101" s="11">
        <v>35.412999999999997</v>
      </c>
      <c r="W101" s="11">
        <f t="shared" si="29"/>
        <v>3.0000348139255664</v>
      </c>
      <c r="X101" s="11">
        <f t="shared" si="36"/>
        <v>0</v>
      </c>
      <c r="Y101" s="17">
        <f t="shared" si="37"/>
        <v>0</v>
      </c>
      <c r="Z101" s="30">
        <f t="shared" si="21"/>
        <v>64485.434999999939</v>
      </c>
      <c r="AA101" s="12">
        <f t="shared" si="30"/>
        <v>2</v>
      </c>
      <c r="AB101" s="13">
        <f t="shared" si="31"/>
        <v>0</v>
      </c>
    </row>
    <row r="102" spans="1:28" x14ac:dyDescent="0.3">
      <c r="A102" s="27">
        <f t="shared" si="32"/>
        <v>45750</v>
      </c>
      <c r="B102" s="28" t="str">
        <f t="shared" si="23"/>
        <v>quinta-feira</v>
      </c>
      <c r="C102" s="15">
        <f t="shared" si="33"/>
        <v>0</v>
      </c>
      <c r="D102" s="28">
        <v>0</v>
      </c>
      <c r="E102" s="16">
        <f t="shared" si="38"/>
        <v>0</v>
      </c>
      <c r="F102" s="60">
        <f>IF(OR(B102="Saturday", B102="Sábado", B102="Sunday", B102="Domingo", E102=0), 0,
IF(MONTH(A102)&lt;&gt;MONTH(A101), E102, E102+SUMIF(A$8:A101, "&gt;="&amp;DATE(YEAR(A102), MONTH(A102), 1), F$8:F101)))</f>
        <v>0</v>
      </c>
      <c r="G102" s="64">
        <v>32.41296518607443</v>
      </c>
      <c r="H102" s="40" t="s">
        <v>4</v>
      </c>
      <c r="I102" s="39">
        <f t="shared" si="22"/>
        <v>833</v>
      </c>
      <c r="J102" s="39">
        <f t="shared" si="24"/>
        <v>49980</v>
      </c>
      <c r="K102" s="40">
        <f t="shared" si="25"/>
        <v>27000</v>
      </c>
      <c r="L102" s="39">
        <v>0</v>
      </c>
      <c r="M102" s="40">
        <f t="shared" si="34"/>
        <v>0</v>
      </c>
      <c r="N102" s="40">
        <f t="shared" si="26"/>
        <v>0</v>
      </c>
      <c r="O102" s="41">
        <v>0.12</v>
      </c>
      <c r="P102" s="40">
        <f t="shared" si="27"/>
        <v>0</v>
      </c>
      <c r="Q102" s="40">
        <f t="shared" si="28"/>
        <v>0</v>
      </c>
      <c r="R102" s="11">
        <f t="shared" si="35"/>
        <v>0</v>
      </c>
      <c r="S102" s="30"/>
      <c r="T102" s="30"/>
      <c r="U102" s="17">
        <f t="shared" si="39"/>
        <v>0</v>
      </c>
      <c r="V102" s="11">
        <v>35.412999999999997</v>
      </c>
      <c r="W102" s="11">
        <f t="shared" si="29"/>
        <v>3.0000348139255664</v>
      </c>
      <c r="X102" s="11">
        <f t="shared" si="36"/>
        <v>0</v>
      </c>
      <c r="Y102" s="17">
        <f t="shared" si="37"/>
        <v>0</v>
      </c>
      <c r="Z102" s="30">
        <f t="shared" si="21"/>
        <v>64485.434999999939</v>
      </c>
      <c r="AA102" s="12">
        <f t="shared" si="30"/>
        <v>2</v>
      </c>
      <c r="AB102" s="13">
        <f t="shared" si="31"/>
        <v>0</v>
      </c>
    </row>
    <row r="103" spans="1:28" x14ac:dyDescent="0.3">
      <c r="A103" s="27">
        <f t="shared" si="32"/>
        <v>45751</v>
      </c>
      <c r="B103" s="28" t="str">
        <f t="shared" si="23"/>
        <v>sexta-feira</v>
      </c>
      <c r="C103" s="15">
        <f t="shared" si="33"/>
        <v>0</v>
      </c>
      <c r="D103" s="28">
        <v>0</v>
      </c>
      <c r="E103" s="16">
        <f t="shared" si="38"/>
        <v>0</v>
      </c>
      <c r="F103" s="60">
        <f>IF(OR(B103="Saturday", B103="Sábado", B103="Sunday", B103="Domingo", E103=0), 0,
IF(MONTH(A103)&lt;&gt;MONTH(A102), E103, E103+SUMIF(A$8:A102, "&gt;="&amp;DATE(YEAR(A103), MONTH(A103), 1), F$8:F102)))</f>
        <v>0</v>
      </c>
      <c r="G103" s="64">
        <v>32.41296518607443</v>
      </c>
      <c r="H103" s="40" t="s">
        <v>4</v>
      </c>
      <c r="I103" s="39">
        <f t="shared" si="22"/>
        <v>833</v>
      </c>
      <c r="J103" s="39">
        <f t="shared" si="24"/>
        <v>49980</v>
      </c>
      <c r="K103" s="40">
        <f t="shared" si="25"/>
        <v>27000</v>
      </c>
      <c r="L103" s="39">
        <v>0</v>
      </c>
      <c r="M103" s="40">
        <f t="shared" si="34"/>
        <v>0</v>
      </c>
      <c r="N103" s="40">
        <f t="shared" si="26"/>
        <v>0</v>
      </c>
      <c r="O103" s="41">
        <v>0.12</v>
      </c>
      <c r="P103" s="40">
        <f t="shared" si="27"/>
        <v>0</v>
      </c>
      <c r="Q103" s="40">
        <f t="shared" si="28"/>
        <v>0</v>
      </c>
      <c r="R103" s="11">
        <f t="shared" si="35"/>
        <v>0</v>
      </c>
      <c r="S103" s="30"/>
      <c r="T103" s="30"/>
      <c r="U103" s="17">
        <f t="shared" si="39"/>
        <v>0</v>
      </c>
      <c r="V103" s="11">
        <v>35.412999999999997</v>
      </c>
      <c r="W103" s="11">
        <f t="shared" si="29"/>
        <v>3.0000348139255664</v>
      </c>
      <c r="X103" s="11">
        <f t="shared" si="36"/>
        <v>0</v>
      </c>
      <c r="Y103" s="17">
        <f t="shared" si="37"/>
        <v>0</v>
      </c>
      <c r="Z103" s="30">
        <f t="shared" si="21"/>
        <v>64485.434999999939</v>
      </c>
      <c r="AA103" s="12">
        <f t="shared" si="30"/>
        <v>2</v>
      </c>
      <c r="AB103" s="13">
        <f t="shared" si="31"/>
        <v>0</v>
      </c>
    </row>
    <row r="104" spans="1:28" x14ac:dyDescent="0.3">
      <c r="A104" s="27">
        <f t="shared" si="32"/>
        <v>45752</v>
      </c>
      <c r="B104" s="28" t="str">
        <f t="shared" si="23"/>
        <v>sábado</v>
      </c>
      <c r="C104" s="15">
        <f t="shared" si="33"/>
        <v>0</v>
      </c>
      <c r="D104" s="28"/>
      <c r="E104" s="16">
        <f t="shared" si="38"/>
        <v>0</v>
      </c>
      <c r="F104" s="60">
        <f>IF(OR(B104="Saturday", B104="Sábado", B104="Sunday", B104="Domingo", E104=0), 0,
IF(MONTH(A104)&lt;&gt;MONTH(A103), E104, E104+SUMIF(A$8:A103, "&gt;="&amp;DATE(YEAR(A104), MONTH(A104), 1), F$8:F103)))</f>
        <v>0</v>
      </c>
      <c r="G104" s="64">
        <v>32.41296518607443</v>
      </c>
      <c r="H104" s="40" t="s">
        <v>4</v>
      </c>
      <c r="I104" s="39">
        <f t="shared" si="22"/>
        <v>833</v>
      </c>
      <c r="J104" s="39">
        <f t="shared" si="24"/>
        <v>49980</v>
      </c>
      <c r="K104" s="40">
        <f t="shared" si="25"/>
        <v>27000</v>
      </c>
      <c r="L104" s="39">
        <v>0</v>
      </c>
      <c r="M104" s="40">
        <f t="shared" si="34"/>
        <v>0</v>
      </c>
      <c r="N104" s="40">
        <f t="shared" si="26"/>
        <v>0</v>
      </c>
      <c r="O104" s="41">
        <v>0.12</v>
      </c>
      <c r="P104" s="40">
        <f t="shared" si="27"/>
        <v>0</v>
      </c>
      <c r="Q104" s="40">
        <f t="shared" si="28"/>
        <v>0</v>
      </c>
      <c r="R104" s="11">
        <f t="shared" si="35"/>
        <v>0</v>
      </c>
      <c r="S104" s="30"/>
      <c r="T104" s="30"/>
      <c r="U104" s="17">
        <f t="shared" si="39"/>
        <v>0</v>
      </c>
      <c r="V104" s="11">
        <v>35.412999999999997</v>
      </c>
      <c r="W104" s="11">
        <f t="shared" si="29"/>
        <v>3.0000348139255664</v>
      </c>
      <c r="X104" s="11">
        <f t="shared" si="36"/>
        <v>0</v>
      </c>
      <c r="Y104" s="17">
        <f t="shared" si="37"/>
        <v>0</v>
      </c>
      <c r="Z104" s="30">
        <f t="shared" si="21"/>
        <v>64485.434999999939</v>
      </c>
      <c r="AA104" s="12">
        <f t="shared" si="30"/>
        <v>2</v>
      </c>
      <c r="AB104" s="13">
        <f t="shared" si="31"/>
        <v>0</v>
      </c>
    </row>
    <row r="105" spans="1:28" x14ac:dyDescent="0.3">
      <c r="A105" s="27">
        <f t="shared" si="32"/>
        <v>45753</v>
      </c>
      <c r="B105" s="28" t="str">
        <f t="shared" si="23"/>
        <v>domingo</v>
      </c>
      <c r="C105" s="15">
        <f t="shared" si="33"/>
        <v>0</v>
      </c>
      <c r="D105" s="28"/>
      <c r="E105" s="16">
        <f t="shared" si="38"/>
        <v>0</v>
      </c>
      <c r="F105" s="60">
        <f>IF(OR(B105="Saturday", B105="Sábado", B105="Sunday", B105="Domingo", E105=0), 0,
IF(MONTH(A105)&lt;&gt;MONTH(A104), E105, E105+SUMIF(A$8:A104, "&gt;="&amp;DATE(YEAR(A105), MONTH(A105), 1), F$8:F104)))</f>
        <v>0</v>
      </c>
      <c r="G105" s="64">
        <v>32.41296518607443</v>
      </c>
      <c r="H105" s="40" t="s">
        <v>4</v>
      </c>
      <c r="I105" s="39">
        <f t="shared" si="22"/>
        <v>833</v>
      </c>
      <c r="J105" s="39">
        <f t="shared" si="24"/>
        <v>49980</v>
      </c>
      <c r="K105" s="40">
        <f t="shared" si="25"/>
        <v>27000</v>
      </c>
      <c r="L105" s="39">
        <v>0</v>
      </c>
      <c r="M105" s="40">
        <f t="shared" si="34"/>
        <v>0</v>
      </c>
      <c r="N105" s="40">
        <f t="shared" si="26"/>
        <v>0</v>
      </c>
      <c r="O105" s="41">
        <v>0.12</v>
      </c>
      <c r="P105" s="40">
        <f t="shared" si="27"/>
        <v>0</v>
      </c>
      <c r="Q105" s="40">
        <f t="shared" si="28"/>
        <v>0</v>
      </c>
      <c r="R105" s="11">
        <f t="shared" si="35"/>
        <v>0</v>
      </c>
      <c r="S105" s="30"/>
      <c r="T105" s="30"/>
      <c r="U105" s="17">
        <f t="shared" si="39"/>
        <v>0</v>
      </c>
      <c r="V105" s="11">
        <v>35.412999999999997</v>
      </c>
      <c r="W105" s="11">
        <f t="shared" si="29"/>
        <v>3.0000348139255664</v>
      </c>
      <c r="X105" s="11">
        <f t="shared" si="36"/>
        <v>0</v>
      </c>
      <c r="Y105" s="17">
        <f t="shared" si="37"/>
        <v>0</v>
      </c>
      <c r="Z105" s="30">
        <f t="shared" si="21"/>
        <v>64485.434999999939</v>
      </c>
      <c r="AA105" s="12">
        <f t="shared" si="30"/>
        <v>2</v>
      </c>
      <c r="AB105" s="13">
        <f t="shared" si="31"/>
        <v>0</v>
      </c>
    </row>
    <row r="106" spans="1:28" x14ac:dyDescent="0.3">
      <c r="A106" s="27">
        <f t="shared" si="32"/>
        <v>45754</v>
      </c>
      <c r="B106" s="28" t="str">
        <f t="shared" si="23"/>
        <v>segunda-feira</v>
      </c>
      <c r="C106" s="15">
        <f t="shared" si="33"/>
        <v>2</v>
      </c>
      <c r="D106" s="28"/>
      <c r="E106" s="16">
        <f t="shared" si="38"/>
        <v>1666</v>
      </c>
      <c r="F106" s="60">
        <f>IF(OR(B106="Saturday", B106="Sábado", B106="Sunday", B106="Domingo", E106=0), 0,
IF(MONTH(A106)&lt;&gt;MONTH(A105), E106, E106+SUMIF(A$8:A105, "&gt;="&amp;DATE(YEAR(A106), MONTH(A106), 1), F$8:F105)))</f>
        <v>1666</v>
      </c>
      <c r="G106" s="64">
        <v>32.41296518607443</v>
      </c>
      <c r="H106" s="40" t="s">
        <v>4</v>
      </c>
      <c r="I106" s="39">
        <f t="shared" si="22"/>
        <v>833</v>
      </c>
      <c r="J106" s="39">
        <f t="shared" si="24"/>
        <v>49980</v>
      </c>
      <c r="K106" s="40">
        <f t="shared" si="25"/>
        <v>27000</v>
      </c>
      <c r="L106" s="39">
        <v>0</v>
      </c>
      <c r="M106" s="40">
        <f t="shared" si="34"/>
        <v>0</v>
      </c>
      <c r="N106" s="40">
        <f t="shared" si="26"/>
        <v>0</v>
      </c>
      <c r="O106" s="41">
        <v>0.12</v>
      </c>
      <c r="P106" s="40">
        <f t="shared" si="27"/>
        <v>0</v>
      </c>
      <c r="Q106" s="40">
        <f t="shared" si="28"/>
        <v>0</v>
      </c>
      <c r="R106" s="11">
        <f t="shared" si="35"/>
        <v>54000</v>
      </c>
      <c r="S106" s="30"/>
      <c r="T106" s="30"/>
      <c r="U106" s="17">
        <f t="shared" si="39"/>
        <v>10485.434999999939</v>
      </c>
      <c r="V106" s="11">
        <v>35.412999999999997</v>
      </c>
      <c r="W106" s="11">
        <f t="shared" si="29"/>
        <v>3.0000348139255664</v>
      </c>
      <c r="X106" s="11">
        <f t="shared" si="36"/>
        <v>4998.0579999999936</v>
      </c>
      <c r="Y106" s="17">
        <f t="shared" si="37"/>
        <v>58998.057999999997</v>
      </c>
      <c r="Z106" s="30">
        <f t="shared" si="21"/>
        <v>69483.492999999929</v>
      </c>
      <c r="AA106" s="12">
        <f t="shared" si="30"/>
        <v>2</v>
      </c>
      <c r="AB106" s="13">
        <f t="shared" si="31"/>
        <v>-2</v>
      </c>
    </row>
    <row r="107" spans="1:28" x14ac:dyDescent="0.3">
      <c r="A107" s="27">
        <f t="shared" si="32"/>
        <v>45755</v>
      </c>
      <c r="B107" s="28" t="str">
        <f t="shared" si="23"/>
        <v>terça-feira</v>
      </c>
      <c r="C107" s="15">
        <f t="shared" si="33"/>
        <v>0</v>
      </c>
      <c r="D107" s="28">
        <v>0</v>
      </c>
      <c r="E107" s="16">
        <f t="shared" si="38"/>
        <v>0</v>
      </c>
      <c r="F107" s="60">
        <f>IF(OR(B107="Saturday", B107="Sábado", B107="Sunday", B107="Domingo", E107=0), 0,
IF(MONTH(A107)&lt;&gt;MONTH(A106), E107, E107+SUMIF(A$8:A106, "&gt;="&amp;DATE(YEAR(A107), MONTH(A107), 1), F$8:F106)))</f>
        <v>0</v>
      </c>
      <c r="G107" s="64">
        <v>32.41296518607443</v>
      </c>
      <c r="H107" s="40" t="s">
        <v>4</v>
      </c>
      <c r="I107" s="39">
        <f t="shared" si="22"/>
        <v>833</v>
      </c>
      <c r="J107" s="39">
        <f t="shared" si="24"/>
        <v>49980</v>
      </c>
      <c r="K107" s="40">
        <f t="shared" si="25"/>
        <v>27000</v>
      </c>
      <c r="L107" s="39">
        <v>0</v>
      </c>
      <c r="M107" s="40">
        <f t="shared" si="34"/>
        <v>0</v>
      </c>
      <c r="N107" s="40">
        <f t="shared" si="26"/>
        <v>0</v>
      </c>
      <c r="O107" s="41">
        <v>0.12</v>
      </c>
      <c r="P107" s="40">
        <f t="shared" si="27"/>
        <v>0</v>
      </c>
      <c r="Q107" s="40">
        <f t="shared" si="28"/>
        <v>0</v>
      </c>
      <c r="R107" s="11">
        <f t="shared" si="35"/>
        <v>0</v>
      </c>
      <c r="S107" s="30"/>
      <c r="T107" s="30"/>
      <c r="U107" s="17">
        <f t="shared" si="39"/>
        <v>0</v>
      </c>
      <c r="V107" s="11">
        <v>35.412999999999997</v>
      </c>
      <c r="W107" s="11">
        <f t="shared" si="29"/>
        <v>3.0000348139255664</v>
      </c>
      <c r="X107" s="11">
        <f t="shared" si="36"/>
        <v>0</v>
      </c>
      <c r="Y107" s="17">
        <f t="shared" si="37"/>
        <v>0</v>
      </c>
      <c r="Z107" s="30">
        <f t="shared" si="21"/>
        <v>69483.492999999929</v>
      </c>
      <c r="AA107" s="12">
        <f t="shared" si="30"/>
        <v>2</v>
      </c>
      <c r="AB107" s="13">
        <f t="shared" si="31"/>
        <v>0</v>
      </c>
    </row>
    <row r="108" spans="1:28" x14ac:dyDescent="0.3">
      <c r="A108" s="27">
        <f t="shared" si="32"/>
        <v>45756</v>
      </c>
      <c r="B108" s="28" t="str">
        <f t="shared" si="23"/>
        <v>quarta-feira</v>
      </c>
      <c r="C108" s="15">
        <f t="shared" si="33"/>
        <v>0</v>
      </c>
      <c r="D108" s="28">
        <v>0</v>
      </c>
      <c r="E108" s="16">
        <f t="shared" si="38"/>
        <v>0</v>
      </c>
      <c r="F108" s="60">
        <f>IF(OR(B108="Saturday", B108="Sábado", B108="Sunday", B108="Domingo", E108=0), 0,
IF(MONTH(A108)&lt;&gt;MONTH(A107), E108, E108+SUMIF(A$8:A107, "&gt;="&amp;DATE(YEAR(A108), MONTH(A108), 1), F$8:F107)))</f>
        <v>0</v>
      </c>
      <c r="G108" s="64">
        <v>32.41296518607443</v>
      </c>
      <c r="H108" s="40" t="s">
        <v>4</v>
      </c>
      <c r="I108" s="39">
        <f t="shared" si="22"/>
        <v>833</v>
      </c>
      <c r="J108" s="39">
        <f t="shared" si="24"/>
        <v>49980</v>
      </c>
      <c r="K108" s="40">
        <f t="shared" si="25"/>
        <v>27000</v>
      </c>
      <c r="L108" s="39">
        <v>0</v>
      </c>
      <c r="M108" s="40">
        <f t="shared" si="34"/>
        <v>0</v>
      </c>
      <c r="N108" s="40">
        <f t="shared" si="26"/>
        <v>0</v>
      </c>
      <c r="O108" s="41">
        <v>0.12</v>
      </c>
      <c r="P108" s="40">
        <f t="shared" si="27"/>
        <v>0</v>
      </c>
      <c r="Q108" s="40">
        <f t="shared" si="28"/>
        <v>0</v>
      </c>
      <c r="R108" s="11">
        <f t="shared" si="35"/>
        <v>0</v>
      </c>
      <c r="S108" s="30"/>
      <c r="T108" s="30"/>
      <c r="U108" s="17">
        <f t="shared" si="39"/>
        <v>0</v>
      </c>
      <c r="V108" s="11">
        <v>35.412999999999997</v>
      </c>
      <c r="W108" s="11">
        <f t="shared" si="29"/>
        <v>3.0000348139255664</v>
      </c>
      <c r="X108" s="11">
        <f t="shared" si="36"/>
        <v>0</v>
      </c>
      <c r="Y108" s="17">
        <f t="shared" si="37"/>
        <v>0</v>
      </c>
      <c r="Z108" s="30">
        <f t="shared" si="21"/>
        <v>69483.492999999929</v>
      </c>
      <c r="AA108" s="12">
        <f t="shared" si="30"/>
        <v>2</v>
      </c>
      <c r="AB108" s="13">
        <f t="shared" si="31"/>
        <v>0</v>
      </c>
    </row>
    <row r="109" spans="1:28" s="21" customFormat="1" x14ac:dyDescent="0.3">
      <c r="A109" s="18">
        <f t="shared" si="32"/>
        <v>45757</v>
      </c>
      <c r="B109" s="19" t="str">
        <f t="shared" si="23"/>
        <v>quinta-feira</v>
      </c>
      <c r="C109" s="15">
        <f t="shared" si="33"/>
        <v>0</v>
      </c>
      <c r="D109" s="19">
        <v>0</v>
      </c>
      <c r="E109" s="16">
        <f t="shared" si="38"/>
        <v>0</v>
      </c>
      <c r="F109" s="60">
        <f>IF(OR(B109="Saturday", B109="Sábado", B109="Sunday", B109="Domingo", E109=0), 0,
IF(MONTH(A109)&lt;&gt;MONTH(A108), E109, E109+SUMIF(A$8:A108, "&gt;="&amp;DATE(YEAR(A109), MONTH(A109), 1), F$8:F108)))</f>
        <v>0</v>
      </c>
      <c r="G109" s="64">
        <v>32.41296518607443</v>
      </c>
      <c r="H109" s="40" t="s">
        <v>4</v>
      </c>
      <c r="I109" s="39">
        <f t="shared" si="22"/>
        <v>833</v>
      </c>
      <c r="J109" s="39">
        <f t="shared" si="24"/>
        <v>49980</v>
      </c>
      <c r="K109" s="40">
        <f t="shared" si="25"/>
        <v>27000</v>
      </c>
      <c r="L109" s="39">
        <v>0</v>
      </c>
      <c r="M109" s="40">
        <f t="shared" si="34"/>
        <v>0</v>
      </c>
      <c r="N109" s="40">
        <f t="shared" si="26"/>
        <v>0</v>
      </c>
      <c r="O109" s="41">
        <v>0.12</v>
      </c>
      <c r="P109" s="40">
        <f t="shared" si="27"/>
        <v>0</v>
      </c>
      <c r="Q109" s="40">
        <f t="shared" si="28"/>
        <v>0</v>
      </c>
      <c r="R109" s="11">
        <f t="shared" si="35"/>
        <v>0</v>
      </c>
      <c r="S109" s="20"/>
      <c r="T109" s="20">
        <f>T78</f>
        <v>0</v>
      </c>
      <c r="U109" s="17">
        <f t="shared" si="39"/>
        <v>0</v>
      </c>
      <c r="V109" s="11">
        <v>35.412999999999997</v>
      </c>
      <c r="W109" s="11">
        <f t="shared" si="29"/>
        <v>3.0000348139255664</v>
      </c>
      <c r="X109" s="11">
        <f t="shared" si="36"/>
        <v>0</v>
      </c>
      <c r="Y109" s="17">
        <f t="shared" si="37"/>
        <v>0</v>
      </c>
      <c r="Z109" s="20">
        <f t="shared" si="21"/>
        <v>69483.492999999929</v>
      </c>
      <c r="AA109" s="12">
        <f t="shared" si="30"/>
        <v>2</v>
      </c>
      <c r="AB109" s="13">
        <f t="shared" si="31"/>
        <v>0</v>
      </c>
    </row>
    <row r="110" spans="1:28" x14ac:dyDescent="0.3">
      <c r="A110" s="27">
        <f t="shared" si="32"/>
        <v>45758</v>
      </c>
      <c r="B110" s="28" t="str">
        <f t="shared" si="23"/>
        <v>sexta-feira</v>
      </c>
      <c r="C110" s="15">
        <f t="shared" si="33"/>
        <v>0</v>
      </c>
      <c r="D110" s="28">
        <v>0</v>
      </c>
      <c r="E110" s="16">
        <f t="shared" si="38"/>
        <v>0</v>
      </c>
      <c r="F110" s="60">
        <f>IF(OR(B110="Saturday", B110="Sábado", B110="Sunday", B110="Domingo", E110=0), 0,
IF(MONTH(A110)&lt;&gt;MONTH(A109), E110, E110+SUMIF(A$8:A109, "&gt;="&amp;DATE(YEAR(A110), MONTH(A110), 1), F$8:F109)))</f>
        <v>0</v>
      </c>
      <c r="G110" s="64">
        <v>32.41296518607443</v>
      </c>
      <c r="H110" s="40" t="s">
        <v>4</v>
      </c>
      <c r="I110" s="39">
        <f t="shared" si="22"/>
        <v>833</v>
      </c>
      <c r="J110" s="39">
        <f t="shared" si="24"/>
        <v>49980</v>
      </c>
      <c r="K110" s="40">
        <f t="shared" si="25"/>
        <v>27000</v>
      </c>
      <c r="L110" s="39">
        <v>0</v>
      </c>
      <c r="M110" s="40">
        <f t="shared" si="34"/>
        <v>0</v>
      </c>
      <c r="N110" s="40">
        <f t="shared" si="26"/>
        <v>0</v>
      </c>
      <c r="O110" s="41">
        <v>0.12</v>
      </c>
      <c r="P110" s="40">
        <f t="shared" si="27"/>
        <v>0</v>
      </c>
      <c r="Q110" s="40">
        <f t="shared" si="28"/>
        <v>0</v>
      </c>
      <c r="R110" s="11">
        <f t="shared" si="35"/>
        <v>0</v>
      </c>
      <c r="S110" s="30"/>
      <c r="T110" s="30"/>
      <c r="U110" s="17">
        <f t="shared" si="39"/>
        <v>0</v>
      </c>
      <c r="V110" s="11">
        <v>35.412999999999997</v>
      </c>
      <c r="W110" s="11">
        <f t="shared" si="29"/>
        <v>3.0000348139255664</v>
      </c>
      <c r="X110" s="11">
        <f t="shared" si="36"/>
        <v>0</v>
      </c>
      <c r="Y110" s="17">
        <f t="shared" si="37"/>
        <v>0</v>
      </c>
      <c r="Z110" s="30">
        <f t="shared" si="21"/>
        <v>69483.492999999929</v>
      </c>
      <c r="AA110" s="12">
        <f t="shared" si="30"/>
        <v>2</v>
      </c>
      <c r="AB110" s="13">
        <f t="shared" si="31"/>
        <v>0</v>
      </c>
    </row>
    <row r="111" spans="1:28" x14ac:dyDescent="0.3">
      <c r="A111" s="27">
        <f t="shared" si="32"/>
        <v>45759</v>
      </c>
      <c r="B111" s="28" t="str">
        <f t="shared" si="23"/>
        <v>sábado</v>
      </c>
      <c r="C111" s="15">
        <f t="shared" si="33"/>
        <v>0</v>
      </c>
      <c r="D111" s="28"/>
      <c r="E111" s="16">
        <f t="shared" si="38"/>
        <v>0</v>
      </c>
      <c r="F111" s="60">
        <f>IF(OR(B111="Saturday", B111="Sábado", B111="Sunday", B111="Domingo", E111=0), 0,
IF(MONTH(A111)&lt;&gt;MONTH(A110), E111, E111+SUMIF(A$8:A110, "&gt;="&amp;DATE(YEAR(A111), MONTH(A111), 1), F$8:F110)))</f>
        <v>0</v>
      </c>
      <c r="G111" s="64">
        <v>32.41296518607443</v>
      </c>
      <c r="H111" s="40" t="s">
        <v>4</v>
      </c>
      <c r="I111" s="39">
        <f t="shared" si="22"/>
        <v>833</v>
      </c>
      <c r="J111" s="39">
        <f t="shared" si="24"/>
        <v>49980</v>
      </c>
      <c r="K111" s="40">
        <f t="shared" si="25"/>
        <v>27000</v>
      </c>
      <c r="L111" s="39">
        <v>0</v>
      </c>
      <c r="M111" s="40">
        <f t="shared" si="34"/>
        <v>0</v>
      </c>
      <c r="N111" s="40">
        <f t="shared" si="26"/>
        <v>0</v>
      </c>
      <c r="O111" s="41">
        <v>0.12</v>
      </c>
      <c r="P111" s="40">
        <f t="shared" si="27"/>
        <v>0</v>
      </c>
      <c r="Q111" s="40">
        <f t="shared" si="28"/>
        <v>0</v>
      </c>
      <c r="R111" s="11">
        <f t="shared" si="35"/>
        <v>0</v>
      </c>
      <c r="S111" s="30"/>
      <c r="T111" s="30"/>
      <c r="U111" s="17">
        <f t="shared" si="39"/>
        <v>0</v>
      </c>
      <c r="V111" s="11">
        <v>35.412999999999997</v>
      </c>
      <c r="W111" s="11">
        <f t="shared" si="29"/>
        <v>3.0000348139255664</v>
      </c>
      <c r="X111" s="11">
        <f t="shared" si="36"/>
        <v>0</v>
      </c>
      <c r="Y111" s="17">
        <f t="shared" si="37"/>
        <v>0</v>
      </c>
      <c r="Z111" s="30">
        <f t="shared" si="21"/>
        <v>69483.492999999929</v>
      </c>
      <c r="AA111" s="12">
        <f t="shared" si="30"/>
        <v>2</v>
      </c>
      <c r="AB111" s="13">
        <f t="shared" si="31"/>
        <v>0</v>
      </c>
    </row>
    <row r="112" spans="1:28" x14ac:dyDescent="0.3">
      <c r="A112" s="27">
        <f t="shared" si="32"/>
        <v>45760</v>
      </c>
      <c r="B112" s="28" t="str">
        <f t="shared" si="23"/>
        <v>domingo</v>
      </c>
      <c r="C112" s="15">
        <f t="shared" si="33"/>
        <v>0</v>
      </c>
      <c r="D112" s="28"/>
      <c r="E112" s="16">
        <f t="shared" si="38"/>
        <v>0</v>
      </c>
      <c r="F112" s="60">
        <f>IF(OR(B112="Saturday", B112="Sábado", B112="Sunday", B112="Domingo", E112=0), 0,
IF(MONTH(A112)&lt;&gt;MONTH(A111), E112, E112+SUMIF(A$8:A111, "&gt;="&amp;DATE(YEAR(A112), MONTH(A112), 1), F$8:F111)))</f>
        <v>0</v>
      </c>
      <c r="G112" s="64">
        <v>32.41296518607443</v>
      </c>
      <c r="H112" s="40" t="s">
        <v>4</v>
      </c>
      <c r="I112" s="39">
        <f t="shared" si="22"/>
        <v>833</v>
      </c>
      <c r="J112" s="39">
        <f t="shared" si="24"/>
        <v>49980</v>
      </c>
      <c r="K112" s="40">
        <f t="shared" si="25"/>
        <v>27000</v>
      </c>
      <c r="L112" s="39">
        <v>0</v>
      </c>
      <c r="M112" s="40">
        <f t="shared" si="34"/>
        <v>0</v>
      </c>
      <c r="N112" s="40">
        <f t="shared" si="26"/>
        <v>0</v>
      </c>
      <c r="O112" s="41">
        <v>0.12</v>
      </c>
      <c r="P112" s="40">
        <f t="shared" si="27"/>
        <v>0</v>
      </c>
      <c r="Q112" s="40">
        <f t="shared" si="28"/>
        <v>0</v>
      </c>
      <c r="R112" s="11">
        <f t="shared" si="35"/>
        <v>0</v>
      </c>
      <c r="S112" s="30"/>
      <c r="T112" s="30"/>
      <c r="U112" s="17">
        <f t="shared" si="39"/>
        <v>0</v>
      </c>
      <c r="V112" s="11">
        <v>35.412999999999997</v>
      </c>
      <c r="W112" s="11">
        <f t="shared" si="29"/>
        <v>3.0000348139255664</v>
      </c>
      <c r="X112" s="11">
        <f t="shared" si="36"/>
        <v>0</v>
      </c>
      <c r="Y112" s="17">
        <f t="shared" si="37"/>
        <v>0</v>
      </c>
      <c r="Z112" s="30">
        <f t="shared" si="21"/>
        <v>69483.492999999929</v>
      </c>
      <c r="AA112" s="12">
        <f t="shared" si="30"/>
        <v>2</v>
      </c>
      <c r="AB112" s="13">
        <f t="shared" si="31"/>
        <v>0</v>
      </c>
    </row>
    <row r="113" spans="1:28" x14ac:dyDescent="0.3">
      <c r="A113" s="27">
        <f t="shared" si="32"/>
        <v>45761</v>
      </c>
      <c r="B113" s="28" t="str">
        <f t="shared" si="23"/>
        <v>segunda-feira</v>
      </c>
      <c r="C113" s="15">
        <f t="shared" si="33"/>
        <v>2</v>
      </c>
      <c r="D113" s="28"/>
      <c r="E113" s="16">
        <f t="shared" si="38"/>
        <v>1666</v>
      </c>
      <c r="F113" s="60">
        <f>IF(OR(B113="Saturday", B113="Sábado", B113="Sunday", B113="Domingo", E113=0), 0,
IF(MONTH(A113)&lt;&gt;MONTH(A112), E113, E113+SUMIF(A$8:A112, "&gt;="&amp;DATE(YEAR(A113), MONTH(A113), 1), F$8:F112)))</f>
        <v>3332</v>
      </c>
      <c r="G113" s="64">
        <v>32.41296518607443</v>
      </c>
      <c r="H113" s="40" t="s">
        <v>4</v>
      </c>
      <c r="I113" s="39">
        <f t="shared" si="22"/>
        <v>833</v>
      </c>
      <c r="J113" s="39">
        <f t="shared" si="24"/>
        <v>49980</v>
      </c>
      <c r="K113" s="40">
        <f t="shared" si="25"/>
        <v>27000</v>
      </c>
      <c r="L113" s="39">
        <v>0</v>
      </c>
      <c r="M113" s="40">
        <f t="shared" si="34"/>
        <v>0</v>
      </c>
      <c r="N113" s="40">
        <f t="shared" si="26"/>
        <v>0</v>
      </c>
      <c r="O113" s="41">
        <v>0.12</v>
      </c>
      <c r="P113" s="40">
        <f t="shared" si="27"/>
        <v>0</v>
      </c>
      <c r="Q113" s="40">
        <f t="shared" si="28"/>
        <v>0</v>
      </c>
      <c r="R113" s="11">
        <f t="shared" si="35"/>
        <v>54000</v>
      </c>
      <c r="S113" s="30"/>
      <c r="T113" s="30"/>
      <c r="U113" s="17">
        <f t="shared" si="39"/>
        <v>15483.492999999929</v>
      </c>
      <c r="V113" s="11">
        <v>35.412999999999997</v>
      </c>
      <c r="W113" s="11">
        <f t="shared" si="29"/>
        <v>3.0000348139255664</v>
      </c>
      <c r="X113" s="11">
        <f t="shared" si="36"/>
        <v>4998.0579999999936</v>
      </c>
      <c r="Y113" s="17">
        <f t="shared" si="37"/>
        <v>58998.057999999997</v>
      </c>
      <c r="Z113" s="30">
        <f t="shared" si="21"/>
        <v>74481.550999999919</v>
      </c>
      <c r="AA113" s="12">
        <f t="shared" si="30"/>
        <v>2</v>
      </c>
      <c r="AB113" s="13">
        <f t="shared" si="31"/>
        <v>-2</v>
      </c>
    </row>
    <row r="114" spans="1:28" x14ac:dyDescent="0.3">
      <c r="A114" s="27">
        <f t="shared" si="32"/>
        <v>45762</v>
      </c>
      <c r="B114" s="28" t="str">
        <f t="shared" si="23"/>
        <v>terça-feira</v>
      </c>
      <c r="C114" s="15">
        <f t="shared" si="33"/>
        <v>0</v>
      </c>
      <c r="D114" s="28">
        <v>0</v>
      </c>
      <c r="E114" s="16">
        <f t="shared" si="38"/>
        <v>0</v>
      </c>
      <c r="F114" s="60">
        <f>IF(OR(B114="Saturday", B114="Sábado", B114="Sunday", B114="Domingo", E114=0), 0,
IF(MONTH(A114)&lt;&gt;MONTH(A113), E114, E114+SUMIF(A$8:A113, "&gt;="&amp;DATE(YEAR(A114), MONTH(A114), 1), F$8:F113)))</f>
        <v>0</v>
      </c>
      <c r="G114" s="64">
        <v>32.41296518607443</v>
      </c>
      <c r="H114" s="40" t="s">
        <v>4</v>
      </c>
      <c r="I114" s="39">
        <f t="shared" si="22"/>
        <v>833</v>
      </c>
      <c r="J114" s="39">
        <f t="shared" si="24"/>
        <v>49980</v>
      </c>
      <c r="K114" s="40">
        <f t="shared" si="25"/>
        <v>27000</v>
      </c>
      <c r="L114" s="39">
        <v>0</v>
      </c>
      <c r="M114" s="40">
        <f t="shared" si="34"/>
        <v>0</v>
      </c>
      <c r="N114" s="40">
        <f t="shared" si="26"/>
        <v>0</v>
      </c>
      <c r="O114" s="41">
        <v>0.12</v>
      </c>
      <c r="P114" s="40">
        <f t="shared" si="27"/>
        <v>0</v>
      </c>
      <c r="Q114" s="40">
        <f t="shared" si="28"/>
        <v>0</v>
      </c>
      <c r="R114" s="11">
        <f t="shared" si="35"/>
        <v>0</v>
      </c>
      <c r="S114" s="30"/>
      <c r="T114" s="30"/>
      <c r="U114" s="17">
        <f t="shared" si="39"/>
        <v>0</v>
      </c>
      <c r="V114" s="11">
        <v>35.412999999999997</v>
      </c>
      <c r="W114" s="11">
        <f t="shared" si="29"/>
        <v>3.0000348139255664</v>
      </c>
      <c r="X114" s="11">
        <f t="shared" si="36"/>
        <v>0</v>
      </c>
      <c r="Y114" s="17">
        <f t="shared" si="37"/>
        <v>0</v>
      </c>
      <c r="Z114" s="30">
        <f t="shared" si="21"/>
        <v>74481.550999999919</v>
      </c>
      <c r="AA114" s="12">
        <f t="shared" si="30"/>
        <v>2</v>
      </c>
      <c r="AB114" s="13">
        <f t="shared" si="31"/>
        <v>0</v>
      </c>
    </row>
    <row r="115" spans="1:28" x14ac:dyDescent="0.3">
      <c r="A115" s="27">
        <f t="shared" si="32"/>
        <v>45763</v>
      </c>
      <c r="B115" s="28" t="str">
        <f t="shared" si="23"/>
        <v>quarta-feira</v>
      </c>
      <c r="C115" s="15">
        <f t="shared" si="33"/>
        <v>0</v>
      </c>
      <c r="D115" s="28">
        <v>0</v>
      </c>
      <c r="E115" s="16">
        <f t="shared" si="38"/>
        <v>0</v>
      </c>
      <c r="F115" s="60">
        <f>IF(OR(B115="Saturday", B115="Sábado", B115="Sunday", B115="Domingo", E115=0), 0,
IF(MONTH(A115)&lt;&gt;MONTH(A114), E115, E115+SUMIF(A$8:A114, "&gt;="&amp;DATE(YEAR(A115), MONTH(A115), 1), F$8:F114)))</f>
        <v>0</v>
      </c>
      <c r="G115" s="64">
        <v>32.41296518607443</v>
      </c>
      <c r="H115" s="40" t="s">
        <v>4</v>
      </c>
      <c r="I115" s="39">
        <f t="shared" si="22"/>
        <v>833</v>
      </c>
      <c r="J115" s="39">
        <f t="shared" si="24"/>
        <v>49980</v>
      </c>
      <c r="K115" s="40">
        <f t="shared" si="25"/>
        <v>27000</v>
      </c>
      <c r="L115" s="39">
        <v>0</v>
      </c>
      <c r="M115" s="40">
        <f t="shared" si="34"/>
        <v>0</v>
      </c>
      <c r="N115" s="40">
        <f t="shared" si="26"/>
        <v>0</v>
      </c>
      <c r="O115" s="41">
        <v>0.12</v>
      </c>
      <c r="P115" s="40">
        <f t="shared" si="27"/>
        <v>0</v>
      </c>
      <c r="Q115" s="40">
        <f t="shared" si="28"/>
        <v>0</v>
      </c>
      <c r="R115" s="11">
        <f t="shared" si="35"/>
        <v>0</v>
      </c>
      <c r="S115" s="30"/>
      <c r="T115" s="30"/>
      <c r="U115" s="17">
        <f t="shared" si="39"/>
        <v>0</v>
      </c>
      <c r="V115" s="11">
        <v>35.412999999999997</v>
      </c>
      <c r="W115" s="11">
        <f t="shared" si="29"/>
        <v>3.0000348139255664</v>
      </c>
      <c r="X115" s="11">
        <f t="shared" si="36"/>
        <v>0</v>
      </c>
      <c r="Y115" s="17">
        <f t="shared" si="37"/>
        <v>0</v>
      </c>
      <c r="Z115" s="30">
        <f t="shared" si="21"/>
        <v>74481.550999999919</v>
      </c>
      <c r="AA115" s="12">
        <f t="shared" si="30"/>
        <v>2</v>
      </c>
      <c r="AB115" s="13">
        <f t="shared" si="31"/>
        <v>0</v>
      </c>
    </row>
    <row r="116" spans="1:28" x14ac:dyDescent="0.3">
      <c r="A116" s="27">
        <f t="shared" si="32"/>
        <v>45764</v>
      </c>
      <c r="B116" s="28" t="str">
        <f t="shared" si="23"/>
        <v>quinta-feira</v>
      </c>
      <c r="C116" s="15">
        <f t="shared" si="33"/>
        <v>0</v>
      </c>
      <c r="D116" s="28">
        <v>0</v>
      </c>
      <c r="E116" s="16">
        <f t="shared" si="38"/>
        <v>0</v>
      </c>
      <c r="F116" s="60">
        <f>IF(OR(B116="Saturday", B116="Sábado", B116="Sunday", B116="Domingo", E116=0), 0,
IF(MONTH(A116)&lt;&gt;MONTH(A115), E116, E116+SUMIF(A$8:A115, "&gt;="&amp;DATE(YEAR(A116), MONTH(A116), 1), F$8:F115)))</f>
        <v>0</v>
      </c>
      <c r="G116" s="64">
        <v>32.41296518607443</v>
      </c>
      <c r="H116" s="40" t="s">
        <v>4</v>
      </c>
      <c r="I116" s="39">
        <f t="shared" si="22"/>
        <v>833</v>
      </c>
      <c r="J116" s="39">
        <f t="shared" si="24"/>
        <v>49980</v>
      </c>
      <c r="K116" s="40">
        <f t="shared" si="25"/>
        <v>27000</v>
      </c>
      <c r="L116" s="39">
        <v>0</v>
      </c>
      <c r="M116" s="40">
        <f t="shared" si="34"/>
        <v>0</v>
      </c>
      <c r="N116" s="40">
        <f t="shared" si="26"/>
        <v>0</v>
      </c>
      <c r="O116" s="41">
        <v>0.12</v>
      </c>
      <c r="P116" s="40">
        <f t="shared" si="27"/>
        <v>0</v>
      </c>
      <c r="Q116" s="40">
        <f t="shared" si="28"/>
        <v>0</v>
      </c>
      <c r="R116" s="11">
        <f t="shared" si="35"/>
        <v>0</v>
      </c>
      <c r="S116" s="30"/>
      <c r="T116" s="30"/>
      <c r="U116" s="17">
        <f t="shared" si="39"/>
        <v>0</v>
      </c>
      <c r="V116" s="11">
        <v>35.412999999999997</v>
      </c>
      <c r="W116" s="11">
        <f t="shared" si="29"/>
        <v>3.0000348139255664</v>
      </c>
      <c r="X116" s="11">
        <f t="shared" si="36"/>
        <v>0</v>
      </c>
      <c r="Y116" s="17">
        <f t="shared" si="37"/>
        <v>0</v>
      </c>
      <c r="Z116" s="30">
        <f t="shared" si="21"/>
        <v>74481.550999999919</v>
      </c>
      <c r="AA116" s="12">
        <f t="shared" si="30"/>
        <v>2</v>
      </c>
      <c r="AB116" s="13">
        <f t="shared" si="31"/>
        <v>0</v>
      </c>
    </row>
    <row r="117" spans="1:28" x14ac:dyDescent="0.3">
      <c r="A117" s="27">
        <f t="shared" si="32"/>
        <v>45765</v>
      </c>
      <c r="B117" s="28" t="str">
        <f t="shared" si="23"/>
        <v>sexta-feira</v>
      </c>
      <c r="C117" s="15">
        <f t="shared" si="33"/>
        <v>0</v>
      </c>
      <c r="D117" s="28">
        <v>0</v>
      </c>
      <c r="E117" s="16">
        <f t="shared" si="38"/>
        <v>0</v>
      </c>
      <c r="F117" s="60">
        <f>IF(OR(B117="Saturday", B117="Sábado", B117="Sunday", B117="Domingo", E117=0), 0,
IF(MONTH(A117)&lt;&gt;MONTH(A116), E117, E117+SUMIF(A$8:A116, "&gt;="&amp;DATE(YEAR(A117), MONTH(A117), 1), F$8:F116)))</f>
        <v>0</v>
      </c>
      <c r="G117" s="64">
        <v>32.41296518607443</v>
      </c>
      <c r="H117" s="40" t="s">
        <v>4</v>
      </c>
      <c r="I117" s="39">
        <f t="shared" si="22"/>
        <v>833</v>
      </c>
      <c r="J117" s="39">
        <f t="shared" si="24"/>
        <v>49980</v>
      </c>
      <c r="K117" s="40">
        <f t="shared" si="25"/>
        <v>27000</v>
      </c>
      <c r="L117" s="39">
        <v>0</v>
      </c>
      <c r="M117" s="40">
        <f t="shared" si="34"/>
        <v>0</v>
      </c>
      <c r="N117" s="40">
        <f t="shared" si="26"/>
        <v>0</v>
      </c>
      <c r="O117" s="41">
        <v>0.12</v>
      </c>
      <c r="P117" s="40">
        <f t="shared" si="27"/>
        <v>0</v>
      </c>
      <c r="Q117" s="40">
        <f t="shared" si="28"/>
        <v>0</v>
      </c>
      <c r="R117" s="11">
        <f t="shared" si="35"/>
        <v>0</v>
      </c>
      <c r="S117" s="30"/>
      <c r="T117" s="30"/>
      <c r="U117" s="17">
        <f t="shared" si="39"/>
        <v>0</v>
      </c>
      <c r="V117" s="11">
        <v>35.412999999999997</v>
      </c>
      <c r="W117" s="11">
        <f t="shared" si="29"/>
        <v>3.0000348139255664</v>
      </c>
      <c r="X117" s="11">
        <f t="shared" si="36"/>
        <v>0</v>
      </c>
      <c r="Y117" s="17">
        <f t="shared" si="37"/>
        <v>0</v>
      </c>
      <c r="Z117" s="30">
        <f t="shared" si="21"/>
        <v>74481.550999999919</v>
      </c>
      <c r="AA117" s="12">
        <f t="shared" si="30"/>
        <v>2</v>
      </c>
      <c r="AB117" s="13">
        <f t="shared" si="31"/>
        <v>0</v>
      </c>
    </row>
    <row r="118" spans="1:28" x14ac:dyDescent="0.3">
      <c r="A118" s="27">
        <f t="shared" si="32"/>
        <v>45766</v>
      </c>
      <c r="B118" s="28" t="str">
        <f t="shared" si="23"/>
        <v>sábado</v>
      </c>
      <c r="C118" s="15">
        <f t="shared" si="33"/>
        <v>0</v>
      </c>
      <c r="D118" s="28"/>
      <c r="E118" s="16">
        <f t="shared" si="38"/>
        <v>0</v>
      </c>
      <c r="F118" s="60">
        <f>IF(OR(B118="Saturday", B118="Sábado", B118="Sunday", B118="Domingo", E118=0), 0,
IF(MONTH(A118)&lt;&gt;MONTH(A117), E118, E118+SUMIF(A$8:A117, "&gt;="&amp;DATE(YEAR(A118), MONTH(A118), 1), F$8:F117)))</f>
        <v>0</v>
      </c>
      <c r="G118" s="64">
        <v>32.41296518607443</v>
      </c>
      <c r="H118" s="40" t="s">
        <v>4</v>
      </c>
      <c r="I118" s="39">
        <f t="shared" si="22"/>
        <v>833</v>
      </c>
      <c r="J118" s="39">
        <f t="shared" si="24"/>
        <v>49980</v>
      </c>
      <c r="K118" s="40">
        <f t="shared" si="25"/>
        <v>27000</v>
      </c>
      <c r="L118" s="39">
        <v>0</v>
      </c>
      <c r="M118" s="40">
        <f t="shared" si="34"/>
        <v>0</v>
      </c>
      <c r="N118" s="40">
        <f t="shared" si="26"/>
        <v>0</v>
      </c>
      <c r="O118" s="41">
        <v>0.12</v>
      </c>
      <c r="P118" s="40">
        <f t="shared" si="27"/>
        <v>0</v>
      </c>
      <c r="Q118" s="40">
        <f t="shared" si="28"/>
        <v>0</v>
      </c>
      <c r="R118" s="11">
        <f t="shared" si="35"/>
        <v>0</v>
      </c>
      <c r="S118" s="30"/>
      <c r="T118" s="30"/>
      <c r="U118" s="17">
        <f t="shared" si="39"/>
        <v>0</v>
      </c>
      <c r="V118" s="11">
        <v>35.412999999999997</v>
      </c>
      <c r="W118" s="11">
        <f t="shared" si="29"/>
        <v>3.0000348139255664</v>
      </c>
      <c r="X118" s="11">
        <f t="shared" si="36"/>
        <v>0</v>
      </c>
      <c r="Y118" s="17">
        <f t="shared" si="37"/>
        <v>0</v>
      </c>
      <c r="Z118" s="30">
        <f t="shared" si="21"/>
        <v>74481.550999999919</v>
      </c>
      <c r="AA118" s="12">
        <f t="shared" si="30"/>
        <v>2</v>
      </c>
      <c r="AB118" s="13">
        <f t="shared" si="31"/>
        <v>0</v>
      </c>
    </row>
    <row r="119" spans="1:28" x14ac:dyDescent="0.3">
      <c r="A119" s="27">
        <f t="shared" si="32"/>
        <v>45767</v>
      </c>
      <c r="B119" s="28" t="str">
        <f t="shared" si="23"/>
        <v>domingo</v>
      </c>
      <c r="C119" s="15">
        <f t="shared" si="33"/>
        <v>0</v>
      </c>
      <c r="D119" s="28"/>
      <c r="E119" s="16">
        <f t="shared" si="38"/>
        <v>0</v>
      </c>
      <c r="F119" s="60">
        <f>IF(OR(B119="Saturday", B119="Sábado", B119="Sunday", B119="Domingo", E119=0), 0,
IF(MONTH(A119)&lt;&gt;MONTH(A118), E119, E119+SUMIF(A$8:A118, "&gt;="&amp;DATE(YEAR(A119), MONTH(A119), 1), F$8:F118)))</f>
        <v>0</v>
      </c>
      <c r="G119" s="64">
        <v>32.41296518607443</v>
      </c>
      <c r="H119" s="40" t="s">
        <v>4</v>
      </c>
      <c r="I119" s="39">
        <f t="shared" si="22"/>
        <v>833</v>
      </c>
      <c r="J119" s="39">
        <f t="shared" si="24"/>
        <v>49980</v>
      </c>
      <c r="K119" s="40">
        <f t="shared" si="25"/>
        <v>27000</v>
      </c>
      <c r="L119" s="39">
        <v>0</v>
      </c>
      <c r="M119" s="40">
        <f t="shared" si="34"/>
        <v>0</v>
      </c>
      <c r="N119" s="40">
        <f t="shared" si="26"/>
        <v>0</v>
      </c>
      <c r="O119" s="41">
        <v>0.12</v>
      </c>
      <c r="P119" s="40">
        <f t="shared" si="27"/>
        <v>0</v>
      </c>
      <c r="Q119" s="40">
        <f t="shared" si="28"/>
        <v>0</v>
      </c>
      <c r="R119" s="11">
        <f t="shared" si="35"/>
        <v>0</v>
      </c>
      <c r="S119" s="30"/>
      <c r="T119" s="30"/>
      <c r="U119" s="17">
        <f t="shared" si="39"/>
        <v>0</v>
      </c>
      <c r="V119" s="11">
        <v>35.412999999999997</v>
      </c>
      <c r="W119" s="11">
        <f t="shared" si="29"/>
        <v>3.0000348139255664</v>
      </c>
      <c r="X119" s="11">
        <f t="shared" si="36"/>
        <v>0</v>
      </c>
      <c r="Y119" s="17">
        <f t="shared" si="37"/>
        <v>0</v>
      </c>
      <c r="Z119" s="30">
        <f t="shared" si="21"/>
        <v>74481.550999999919</v>
      </c>
      <c r="AA119" s="12">
        <f t="shared" si="30"/>
        <v>2</v>
      </c>
      <c r="AB119" s="13">
        <f t="shared" si="31"/>
        <v>0</v>
      </c>
    </row>
    <row r="120" spans="1:28" x14ac:dyDescent="0.3">
      <c r="A120" s="27">
        <f t="shared" si="32"/>
        <v>45768</v>
      </c>
      <c r="B120" s="28" t="str">
        <f t="shared" si="23"/>
        <v>segunda-feira</v>
      </c>
      <c r="C120" s="15">
        <f t="shared" si="33"/>
        <v>2</v>
      </c>
      <c r="D120" s="28"/>
      <c r="E120" s="16">
        <f t="shared" si="38"/>
        <v>1666</v>
      </c>
      <c r="F120" s="60">
        <f>IF(OR(B120="Saturday", B120="Sábado", B120="Sunday", B120="Domingo", E120=0), 0,
IF(MONTH(A120)&lt;&gt;MONTH(A119), E120, E120+SUMIF(A$8:A119, "&gt;="&amp;DATE(YEAR(A120), MONTH(A120), 1), F$8:F119)))</f>
        <v>6664</v>
      </c>
      <c r="G120" s="64">
        <v>32.41296518607443</v>
      </c>
      <c r="H120" s="40" t="s">
        <v>4</v>
      </c>
      <c r="I120" s="39">
        <f t="shared" si="22"/>
        <v>833</v>
      </c>
      <c r="J120" s="39">
        <f t="shared" si="24"/>
        <v>49980</v>
      </c>
      <c r="K120" s="40">
        <f t="shared" si="25"/>
        <v>27000</v>
      </c>
      <c r="L120" s="39">
        <v>0</v>
      </c>
      <c r="M120" s="40">
        <f t="shared" si="34"/>
        <v>0</v>
      </c>
      <c r="N120" s="40">
        <f t="shared" si="26"/>
        <v>0</v>
      </c>
      <c r="O120" s="41">
        <v>0.12</v>
      </c>
      <c r="P120" s="40">
        <f t="shared" si="27"/>
        <v>0</v>
      </c>
      <c r="Q120" s="40">
        <f t="shared" si="28"/>
        <v>0</v>
      </c>
      <c r="R120" s="11">
        <f t="shared" si="35"/>
        <v>54000</v>
      </c>
      <c r="S120" s="30"/>
      <c r="T120" s="30"/>
      <c r="U120" s="17">
        <f t="shared" si="39"/>
        <v>20481.550999999919</v>
      </c>
      <c r="V120" s="11">
        <v>35.412999999999997</v>
      </c>
      <c r="W120" s="11">
        <f t="shared" si="29"/>
        <v>3.0000348139255664</v>
      </c>
      <c r="X120" s="11">
        <f t="shared" si="36"/>
        <v>4998.0579999999936</v>
      </c>
      <c r="Y120" s="17">
        <f t="shared" si="37"/>
        <v>58998.057999999997</v>
      </c>
      <c r="Z120" s="30">
        <f t="shared" si="21"/>
        <v>79479.608999999909</v>
      </c>
      <c r="AA120" s="12">
        <f t="shared" si="30"/>
        <v>2</v>
      </c>
      <c r="AB120" s="13">
        <f t="shared" si="31"/>
        <v>-2</v>
      </c>
    </row>
    <row r="121" spans="1:28" x14ac:dyDescent="0.3">
      <c r="A121" s="27">
        <f t="shared" si="32"/>
        <v>45769</v>
      </c>
      <c r="B121" s="28" t="str">
        <f t="shared" si="23"/>
        <v>terça-feira</v>
      </c>
      <c r="C121" s="15">
        <f t="shared" si="33"/>
        <v>0</v>
      </c>
      <c r="D121" s="28">
        <v>0</v>
      </c>
      <c r="E121" s="16">
        <f t="shared" si="38"/>
        <v>0</v>
      </c>
      <c r="F121" s="60">
        <f>IF(OR(B121="Saturday", B121="Sábado", B121="Sunday", B121="Domingo", E121=0), 0,
IF(MONTH(A121)&lt;&gt;MONTH(A120), E121, E121+SUMIF(A$8:A120, "&gt;="&amp;DATE(YEAR(A121), MONTH(A121), 1), F$8:F120)))</f>
        <v>0</v>
      </c>
      <c r="G121" s="64">
        <v>32.41296518607443</v>
      </c>
      <c r="H121" s="40" t="s">
        <v>4</v>
      </c>
      <c r="I121" s="39">
        <f t="shared" si="22"/>
        <v>833</v>
      </c>
      <c r="J121" s="39">
        <f t="shared" si="24"/>
        <v>49980</v>
      </c>
      <c r="K121" s="40">
        <f t="shared" si="25"/>
        <v>27000</v>
      </c>
      <c r="L121" s="39">
        <v>0</v>
      </c>
      <c r="M121" s="40">
        <f t="shared" si="34"/>
        <v>0</v>
      </c>
      <c r="N121" s="40">
        <f t="shared" si="26"/>
        <v>0</v>
      </c>
      <c r="O121" s="41">
        <v>0.12</v>
      </c>
      <c r="P121" s="40">
        <f t="shared" si="27"/>
        <v>0</v>
      </c>
      <c r="Q121" s="40">
        <f t="shared" si="28"/>
        <v>0</v>
      </c>
      <c r="R121" s="11">
        <f t="shared" si="35"/>
        <v>0</v>
      </c>
      <c r="S121" s="30"/>
      <c r="T121" s="30"/>
      <c r="U121" s="17">
        <f t="shared" si="39"/>
        <v>0</v>
      </c>
      <c r="V121" s="11">
        <v>35.412999999999997</v>
      </c>
      <c r="W121" s="11">
        <f t="shared" si="29"/>
        <v>3.0000348139255664</v>
      </c>
      <c r="X121" s="11">
        <f t="shared" si="36"/>
        <v>0</v>
      </c>
      <c r="Y121" s="17">
        <f t="shared" si="37"/>
        <v>0</v>
      </c>
      <c r="Z121" s="30">
        <f t="shared" si="21"/>
        <v>79479.608999999909</v>
      </c>
      <c r="AA121" s="12">
        <f t="shared" si="30"/>
        <v>2</v>
      </c>
      <c r="AB121" s="13">
        <f t="shared" si="31"/>
        <v>0</v>
      </c>
    </row>
    <row r="122" spans="1:28" x14ac:dyDescent="0.3">
      <c r="A122" s="27">
        <f t="shared" si="32"/>
        <v>45770</v>
      </c>
      <c r="B122" s="28" t="str">
        <f t="shared" si="23"/>
        <v>quarta-feira</v>
      </c>
      <c r="C122" s="15">
        <f t="shared" si="33"/>
        <v>0</v>
      </c>
      <c r="D122" s="28">
        <v>0</v>
      </c>
      <c r="E122" s="16">
        <f t="shared" si="38"/>
        <v>0</v>
      </c>
      <c r="F122" s="60">
        <f>IF(OR(B122="Saturday", B122="Sábado", B122="Sunday", B122="Domingo", E122=0), 0,
IF(MONTH(A122)&lt;&gt;MONTH(A121), E122, E122+SUMIF(A$8:A121, "&gt;="&amp;DATE(YEAR(A122), MONTH(A122), 1), F$8:F121)))</f>
        <v>0</v>
      </c>
      <c r="G122" s="64">
        <v>32.41296518607443</v>
      </c>
      <c r="H122" s="40" t="s">
        <v>4</v>
      </c>
      <c r="I122" s="39">
        <f t="shared" si="22"/>
        <v>833</v>
      </c>
      <c r="J122" s="39">
        <f t="shared" si="24"/>
        <v>49980</v>
      </c>
      <c r="K122" s="40">
        <f t="shared" si="25"/>
        <v>27000</v>
      </c>
      <c r="L122" s="39">
        <v>0</v>
      </c>
      <c r="M122" s="40">
        <f t="shared" si="34"/>
        <v>0</v>
      </c>
      <c r="N122" s="40">
        <f t="shared" si="26"/>
        <v>0</v>
      </c>
      <c r="O122" s="41">
        <v>0.12</v>
      </c>
      <c r="P122" s="40">
        <f t="shared" si="27"/>
        <v>0</v>
      </c>
      <c r="Q122" s="40">
        <f t="shared" si="28"/>
        <v>0</v>
      </c>
      <c r="R122" s="11">
        <f t="shared" si="35"/>
        <v>0</v>
      </c>
      <c r="S122" s="30"/>
      <c r="T122" s="30"/>
      <c r="U122" s="17">
        <f t="shared" si="39"/>
        <v>0</v>
      </c>
      <c r="V122" s="11">
        <v>35.412999999999997</v>
      </c>
      <c r="W122" s="11">
        <f t="shared" si="29"/>
        <v>3.0000348139255664</v>
      </c>
      <c r="X122" s="11">
        <f t="shared" si="36"/>
        <v>0</v>
      </c>
      <c r="Y122" s="17">
        <f t="shared" si="37"/>
        <v>0</v>
      </c>
      <c r="Z122" s="30">
        <f t="shared" si="21"/>
        <v>79479.608999999909</v>
      </c>
      <c r="AA122" s="12">
        <f t="shared" si="30"/>
        <v>2</v>
      </c>
      <c r="AB122" s="13">
        <f t="shared" si="31"/>
        <v>0</v>
      </c>
    </row>
    <row r="123" spans="1:28" x14ac:dyDescent="0.3">
      <c r="A123" s="27">
        <f t="shared" si="32"/>
        <v>45771</v>
      </c>
      <c r="B123" s="28" t="str">
        <f t="shared" si="23"/>
        <v>quinta-feira</v>
      </c>
      <c r="C123" s="15">
        <f t="shared" si="33"/>
        <v>0</v>
      </c>
      <c r="D123" s="28">
        <v>0</v>
      </c>
      <c r="E123" s="16">
        <f t="shared" si="38"/>
        <v>0</v>
      </c>
      <c r="F123" s="60">
        <f>IF(OR(B123="Saturday", B123="Sábado", B123="Sunday", B123="Domingo", E123=0), 0,
IF(MONTH(A123)&lt;&gt;MONTH(A122), E123, E123+SUMIF(A$8:A122, "&gt;="&amp;DATE(YEAR(A123), MONTH(A123), 1), F$8:F122)))</f>
        <v>0</v>
      </c>
      <c r="G123" s="64">
        <v>32.41296518607443</v>
      </c>
      <c r="H123" s="40" t="s">
        <v>4</v>
      </c>
      <c r="I123" s="39">
        <f t="shared" si="22"/>
        <v>833</v>
      </c>
      <c r="J123" s="39">
        <f t="shared" si="24"/>
        <v>49980</v>
      </c>
      <c r="K123" s="40">
        <f t="shared" si="25"/>
        <v>27000</v>
      </c>
      <c r="L123" s="39">
        <v>0</v>
      </c>
      <c r="M123" s="40">
        <f t="shared" si="34"/>
        <v>0</v>
      </c>
      <c r="N123" s="40">
        <f t="shared" si="26"/>
        <v>0</v>
      </c>
      <c r="O123" s="41">
        <v>0.12</v>
      </c>
      <c r="P123" s="40">
        <f t="shared" si="27"/>
        <v>0</v>
      </c>
      <c r="Q123" s="40">
        <f t="shared" si="28"/>
        <v>0</v>
      </c>
      <c r="R123" s="11">
        <f t="shared" si="35"/>
        <v>0</v>
      </c>
      <c r="S123" s="30"/>
      <c r="T123" s="30"/>
      <c r="U123" s="17">
        <f t="shared" si="39"/>
        <v>0</v>
      </c>
      <c r="V123" s="11">
        <v>35.412999999999997</v>
      </c>
      <c r="W123" s="11">
        <f t="shared" si="29"/>
        <v>3.0000348139255664</v>
      </c>
      <c r="X123" s="11">
        <f t="shared" si="36"/>
        <v>0</v>
      </c>
      <c r="Y123" s="17">
        <f t="shared" si="37"/>
        <v>0</v>
      </c>
      <c r="Z123" s="30">
        <f t="shared" si="21"/>
        <v>79479.608999999909</v>
      </c>
      <c r="AA123" s="12">
        <f t="shared" si="30"/>
        <v>2</v>
      </c>
      <c r="AB123" s="13">
        <f t="shared" si="31"/>
        <v>0</v>
      </c>
    </row>
    <row r="124" spans="1:28" x14ac:dyDescent="0.3">
      <c r="A124" s="27">
        <f t="shared" si="32"/>
        <v>45772</v>
      </c>
      <c r="B124" s="28" t="str">
        <f t="shared" si="23"/>
        <v>sexta-feira</v>
      </c>
      <c r="C124" s="15">
        <f t="shared" si="33"/>
        <v>0</v>
      </c>
      <c r="D124" s="28">
        <v>0</v>
      </c>
      <c r="E124" s="16">
        <f t="shared" si="38"/>
        <v>0</v>
      </c>
      <c r="F124" s="60">
        <f>IF(OR(B124="Saturday", B124="Sábado", B124="Sunday", B124="Domingo", E124=0), 0,
IF(MONTH(A124)&lt;&gt;MONTH(A123), E124, E124+SUMIF(A$8:A123, "&gt;="&amp;DATE(YEAR(A124), MONTH(A124), 1), F$8:F123)))</f>
        <v>0</v>
      </c>
      <c r="G124" s="64">
        <v>32.41296518607443</v>
      </c>
      <c r="H124" s="40" t="s">
        <v>4</v>
      </c>
      <c r="I124" s="39">
        <f t="shared" si="22"/>
        <v>833</v>
      </c>
      <c r="J124" s="39">
        <f t="shared" si="24"/>
        <v>49980</v>
      </c>
      <c r="K124" s="40">
        <f t="shared" si="25"/>
        <v>27000</v>
      </c>
      <c r="L124" s="39">
        <v>0</v>
      </c>
      <c r="M124" s="40">
        <f t="shared" si="34"/>
        <v>0</v>
      </c>
      <c r="N124" s="40">
        <f t="shared" si="26"/>
        <v>0</v>
      </c>
      <c r="O124" s="41">
        <v>0.12</v>
      </c>
      <c r="P124" s="40">
        <f t="shared" si="27"/>
        <v>0</v>
      </c>
      <c r="Q124" s="40">
        <f t="shared" si="28"/>
        <v>0</v>
      </c>
      <c r="R124" s="11">
        <f t="shared" si="35"/>
        <v>0</v>
      </c>
      <c r="S124" s="30"/>
      <c r="T124" s="30"/>
      <c r="U124" s="17">
        <f t="shared" si="39"/>
        <v>0</v>
      </c>
      <c r="V124" s="11">
        <v>35.412999999999997</v>
      </c>
      <c r="W124" s="11">
        <f t="shared" si="29"/>
        <v>3.0000348139255664</v>
      </c>
      <c r="X124" s="11">
        <f t="shared" si="36"/>
        <v>0</v>
      </c>
      <c r="Y124" s="17">
        <f t="shared" si="37"/>
        <v>0</v>
      </c>
      <c r="Z124" s="30">
        <f t="shared" si="21"/>
        <v>79479.608999999909</v>
      </c>
      <c r="AA124" s="12">
        <f t="shared" si="30"/>
        <v>2</v>
      </c>
      <c r="AB124" s="13">
        <f t="shared" si="31"/>
        <v>0</v>
      </c>
    </row>
    <row r="125" spans="1:28" x14ac:dyDescent="0.3">
      <c r="A125" s="27">
        <f t="shared" si="32"/>
        <v>45773</v>
      </c>
      <c r="B125" s="28" t="str">
        <f t="shared" si="23"/>
        <v>sábado</v>
      </c>
      <c r="C125" s="15">
        <f t="shared" si="33"/>
        <v>0</v>
      </c>
      <c r="D125" s="28"/>
      <c r="E125" s="16">
        <f t="shared" si="38"/>
        <v>0</v>
      </c>
      <c r="F125" s="60">
        <f>IF(OR(B125="Saturday", B125="Sábado", B125="Sunday", B125="Domingo", E125=0), 0,
IF(MONTH(A125)&lt;&gt;MONTH(A124), E125, E125+SUMIF(A$8:A124, "&gt;="&amp;DATE(YEAR(A125), MONTH(A125), 1), F$8:F124)))</f>
        <v>0</v>
      </c>
      <c r="G125" s="64">
        <v>32.41296518607443</v>
      </c>
      <c r="H125" s="40" t="s">
        <v>4</v>
      </c>
      <c r="I125" s="39">
        <f t="shared" si="22"/>
        <v>833</v>
      </c>
      <c r="J125" s="39">
        <f t="shared" si="24"/>
        <v>49980</v>
      </c>
      <c r="K125" s="40">
        <f t="shared" si="25"/>
        <v>27000</v>
      </c>
      <c r="L125" s="39">
        <v>0</v>
      </c>
      <c r="M125" s="40">
        <f t="shared" si="34"/>
        <v>0</v>
      </c>
      <c r="N125" s="40">
        <f t="shared" si="26"/>
        <v>0</v>
      </c>
      <c r="O125" s="41">
        <v>0.12</v>
      </c>
      <c r="P125" s="40">
        <f t="shared" si="27"/>
        <v>0</v>
      </c>
      <c r="Q125" s="40">
        <f t="shared" si="28"/>
        <v>0</v>
      </c>
      <c r="R125" s="11">
        <f t="shared" si="35"/>
        <v>0</v>
      </c>
      <c r="S125" s="30"/>
      <c r="T125" s="30"/>
      <c r="U125" s="17">
        <f t="shared" si="39"/>
        <v>0</v>
      </c>
      <c r="V125" s="11">
        <v>35.412999999999997</v>
      </c>
      <c r="W125" s="11">
        <f t="shared" si="29"/>
        <v>3.0000348139255664</v>
      </c>
      <c r="X125" s="11">
        <f t="shared" si="36"/>
        <v>0</v>
      </c>
      <c r="Y125" s="17">
        <f t="shared" si="37"/>
        <v>0</v>
      </c>
      <c r="Z125" s="30">
        <f t="shared" si="21"/>
        <v>79479.608999999909</v>
      </c>
      <c r="AA125" s="12">
        <f t="shared" si="30"/>
        <v>2</v>
      </c>
      <c r="AB125" s="13">
        <f t="shared" si="31"/>
        <v>0</v>
      </c>
    </row>
    <row r="126" spans="1:28" x14ac:dyDescent="0.3">
      <c r="A126" s="27">
        <f t="shared" si="32"/>
        <v>45774</v>
      </c>
      <c r="B126" s="28" t="str">
        <f t="shared" si="23"/>
        <v>domingo</v>
      </c>
      <c r="C126" s="15">
        <f t="shared" si="33"/>
        <v>0</v>
      </c>
      <c r="D126" s="28"/>
      <c r="E126" s="16">
        <f t="shared" si="38"/>
        <v>0</v>
      </c>
      <c r="F126" s="60">
        <f>IF(OR(B126="Saturday", B126="Sábado", B126="Sunday", B126="Domingo", E126=0), 0,
IF(MONTH(A126)&lt;&gt;MONTH(A125), E126, E126+SUMIF(A$8:A125, "&gt;="&amp;DATE(YEAR(A126), MONTH(A126), 1), F$8:F125)))</f>
        <v>0</v>
      </c>
      <c r="G126" s="64">
        <v>32.41296518607443</v>
      </c>
      <c r="H126" s="40" t="s">
        <v>4</v>
      </c>
      <c r="I126" s="39">
        <f t="shared" si="22"/>
        <v>833</v>
      </c>
      <c r="J126" s="39">
        <f t="shared" si="24"/>
        <v>49980</v>
      </c>
      <c r="K126" s="40">
        <f t="shared" si="25"/>
        <v>27000</v>
      </c>
      <c r="L126" s="39">
        <v>0</v>
      </c>
      <c r="M126" s="40">
        <f t="shared" si="34"/>
        <v>0</v>
      </c>
      <c r="N126" s="40">
        <f t="shared" si="26"/>
        <v>0</v>
      </c>
      <c r="O126" s="41">
        <v>0.12</v>
      </c>
      <c r="P126" s="40">
        <f t="shared" si="27"/>
        <v>0</v>
      </c>
      <c r="Q126" s="40">
        <f t="shared" si="28"/>
        <v>0</v>
      </c>
      <c r="R126" s="11">
        <f t="shared" si="35"/>
        <v>0</v>
      </c>
      <c r="S126" s="30"/>
      <c r="T126" s="30"/>
      <c r="U126" s="17">
        <f t="shared" si="39"/>
        <v>0</v>
      </c>
      <c r="V126" s="11">
        <v>35.412999999999997</v>
      </c>
      <c r="W126" s="11">
        <f t="shared" si="29"/>
        <v>3.0000348139255664</v>
      </c>
      <c r="X126" s="11">
        <f t="shared" si="36"/>
        <v>0</v>
      </c>
      <c r="Y126" s="17">
        <f t="shared" si="37"/>
        <v>0</v>
      </c>
      <c r="Z126" s="30">
        <f t="shared" si="21"/>
        <v>79479.608999999909</v>
      </c>
      <c r="AA126" s="12">
        <f t="shared" si="30"/>
        <v>2</v>
      </c>
      <c r="AB126" s="13">
        <f t="shared" si="31"/>
        <v>0</v>
      </c>
    </row>
    <row r="127" spans="1:28" x14ac:dyDescent="0.3">
      <c r="A127" s="27">
        <f t="shared" si="32"/>
        <v>45775</v>
      </c>
      <c r="B127" s="28" t="str">
        <f t="shared" si="23"/>
        <v>segunda-feira</v>
      </c>
      <c r="C127" s="15">
        <f t="shared" si="33"/>
        <v>2</v>
      </c>
      <c r="D127" s="28"/>
      <c r="E127" s="16">
        <f t="shared" si="38"/>
        <v>1666</v>
      </c>
      <c r="F127" s="60">
        <f>IF(OR(B127="Saturday", B127="Sábado", B127="Sunday", B127="Domingo", E127=0), 0,
IF(MONTH(A127)&lt;&gt;MONTH(A126), E127, E127+SUMIF(A$8:A126, "&gt;="&amp;DATE(YEAR(A127), MONTH(A127), 1), F$8:F126)))</f>
        <v>13328</v>
      </c>
      <c r="G127" s="64">
        <v>32.41296518607443</v>
      </c>
      <c r="H127" s="40" t="s">
        <v>4</v>
      </c>
      <c r="I127" s="39">
        <f t="shared" si="22"/>
        <v>833</v>
      </c>
      <c r="J127" s="39">
        <f t="shared" si="24"/>
        <v>49980</v>
      </c>
      <c r="K127" s="40">
        <f t="shared" si="25"/>
        <v>27000</v>
      </c>
      <c r="L127" s="39">
        <v>0</v>
      </c>
      <c r="M127" s="40">
        <f t="shared" si="34"/>
        <v>0</v>
      </c>
      <c r="N127" s="40">
        <f t="shared" si="26"/>
        <v>0</v>
      </c>
      <c r="O127" s="41">
        <v>0.12</v>
      </c>
      <c r="P127" s="40">
        <f t="shared" si="27"/>
        <v>0</v>
      </c>
      <c r="Q127" s="40">
        <f t="shared" si="28"/>
        <v>0</v>
      </c>
      <c r="R127" s="11">
        <f t="shared" si="35"/>
        <v>54000</v>
      </c>
      <c r="S127" s="30"/>
      <c r="T127" s="30"/>
      <c r="U127" s="17">
        <f t="shared" si="39"/>
        <v>25479.608999999909</v>
      </c>
      <c r="V127" s="11">
        <v>35.412999999999997</v>
      </c>
      <c r="W127" s="11">
        <f t="shared" si="29"/>
        <v>3.0000348139255664</v>
      </c>
      <c r="X127" s="11">
        <f t="shared" si="36"/>
        <v>4998.0579999999936</v>
      </c>
      <c r="Y127" s="17">
        <f t="shared" si="37"/>
        <v>58998.057999999997</v>
      </c>
      <c r="Z127" s="30">
        <f t="shared" si="21"/>
        <v>84477.666999999899</v>
      </c>
      <c r="AA127" s="12">
        <f t="shared" si="30"/>
        <v>3</v>
      </c>
      <c r="AB127" s="13">
        <f t="shared" si="31"/>
        <v>-2</v>
      </c>
    </row>
    <row r="128" spans="1:28" x14ac:dyDescent="0.3">
      <c r="A128" s="27">
        <f t="shared" si="32"/>
        <v>45776</v>
      </c>
      <c r="B128" s="28" t="str">
        <f t="shared" si="23"/>
        <v>terça-feira</v>
      </c>
      <c r="C128" s="15">
        <f t="shared" si="33"/>
        <v>0</v>
      </c>
      <c r="D128" s="28">
        <v>0</v>
      </c>
      <c r="E128" s="16">
        <f t="shared" si="38"/>
        <v>0</v>
      </c>
      <c r="F128" s="60">
        <f>IF(OR(B128="Saturday", B128="Sábado", B128="Sunday", B128="Domingo", E128=0), 0,
IF(MONTH(A128)&lt;&gt;MONTH(A127), E128, E128+SUMIF(A$8:A127, "&gt;="&amp;DATE(YEAR(A128), MONTH(A128), 1), F$8:F127)))</f>
        <v>0</v>
      </c>
      <c r="G128" s="64">
        <v>32.41296518607443</v>
      </c>
      <c r="H128" s="40" t="s">
        <v>4</v>
      </c>
      <c r="I128" s="39">
        <f t="shared" si="22"/>
        <v>833</v>
      </c>
      <c r="J128" s="39">
        <f t="shared" si="24"/>
        <v>49980</v>
      </c>
      <c r="K128" s="40">
        <f t="shared" si="25"/>
        <v>27000</v>
      </c>
      <c r="L128" s="39">
        <v>0</v>
      </c>
      <c r="M128" s="40">
        <f t="shared" si="34"/>
        <v>0</v>
      </c>
      <c r="N128" s="40">
        <f t="shared" si="26"/>
        <v>0</v>
      </c>
      <c r="O128" s="41">
        <v>0.12</v>
      </c>
      <c r="P128" s="40">
        <f t="shared" si="27"/>
        <v>0</v>
      </c>
      <c r="Q128" s="40">
        <f t="shared" si="28"/>
        <v>0</v>
      </c>
      <c r="R128" s="11">
        <f t="shared" si="35"/>
        <v>0</v>
      </c>
      <c r="S128" s="30"/>
      <c r="T128" s="30"/>
      <c r="U128" s="17">
        <f t="shared" si="39"/>
        <v>0</v>
      </c>
      <c r="V128" s="11">
        <v>35.412999999999997</v>
      </c>
      <c r="W128" s="11">
        <f t="shared" si="29"/>
        <v>3.0000348139255664</v>
      </c>
      <c r="X128" s="11">
        <f t="shared" si="36"/>
        <v>0</v>
      </c>
      <c r="Y128" s="17">
        <f t="shared" si="37"/>
        <v>0</v>
      </c>
      <c r="Z128" s="30">
        <f t="shared" si="21"/>
        <v>84477.666999999899</v>
      </c>
      <c r="AA128" s="12">
        <f t="shared" si="30"/>
        <v>3</v>
      </c>
      <c r="AB128" s="13">
        <f t="shared" si="31"/>
        <v>0</v>
      </c>
    </row>
    <row r="129" spans="1:28" x14ac:dyDescent="0.3">
      <c r="A129" s="27">
        <f t="shared" si="32"/>
        <v>45777</v>
      </c>
      <c r="B129" s="28" t="str">
        <f t="shared" si="23"/>
        <v>quarta-feira</v>
      </c>
      <c r="C129" s="15">
        <f t="shared" si="33"/>
        <v>0</v>
      </c>
      <c r="D129" s="28">
        <v>0</v>
      </c>
      <c r="E129" s="16">
        <f t="shared" si="38"/>
        <v>0</v>
      </c>
      <c r="F129" s="60">
        <f>IF(OR(B129="Saturday", B129="Sábado", B129="Sunday", B129="Domingo", E129=0), 0,
IF(MONTH(A129)&lt;&gt;MONTH(A128), E129, E129+SUMIF(A$8:A128, "&gt;="&amp;DATE(YEAR(A129), MONTH(A129), 1), F$8:F128)))</f>
        <v>0</v>
      </c>
      <c r="G129" s="64">
        <v>32.41296518607443</v>
      </c>
      <c r="H129" s="40" t="s">
        <v>4</v>
      </c>
      <c r="I129" s="39">
        <f t="shared" si="22"/>
        <v>833</v>
      </c>
      <c r="J129" s="39">
        <f t="shared" si="24"/>
        <v>49980</v>
      </c>
      <c r="K129" s="40">
        <f t="shared" si="25"/>
        <v>27000</v>
      </c>
      <c r="L129" s="39">
        <v>0</v>
      </c>
      <c r="M129" s="40">
        <f t="shared" si="34"/>
        <v>0</v>
      </c>
      <c r="N129" s="40">
        <f t="shared" si="26"/>
        <v>0</v>
      </c>
      <c r="O129" s="41">
        <v>0.12</v>
      </c>
      <c r="P129" s="40">
        <f t="shared" si="27"/>
        <v>0</v>
      </c>
      <c r="Q129" s="40">
        <f t="shared" si="28"/>
        <v>0</v>
      </c>
      <c r="R129" s="11">
        <f t="shared" si="35"/>
        <v>0</v>
      </c>
      <c r="S129" s="30"/>
      <c r="T129" s="30"/>
      <c r="U129" s="17">
        <f t="shared" si="39"/>
        <v>0</v>
      </c>
      <c r="V129" s="11">
        <v>35.412999999999997</v>
      </c>
      <c r="W129" s="11">
        <f t="shared" si="29"/>
        <v>3.0000348139255664</v>
      </c>
      <c r="X129" s="11">
        <f t="shared" si="36"/>
        <v>0</v>
      </c>
      <c r="Y129" s="17">
        <f t="shared" si="37"/>
        <v>0</v>
      </c>
      <c r="Z129" s="30">
        <f t="shared" si="21"/>
        <v>84477.666999999899</v>
      </c>
      <c r="AA129" s="12">
        <f t="shared" si="30"/>
        <v>3</v>
      </c>
      <c r="AB129" s="13">
        <f t="shared" si="31"/>
        <v>0</v>
      </c>
    </row>
    <row r="130" spans="1:28" x14ac:dyDescent="0.3">
      <c r="A130" s="14">
        <f t="shared" si="32"/>
        <v>45778</v>
      </c>
      <c r="B130" s="15" t="str">
        <f t="shared" si="23"/>
        <v>quinta-feira</v>
      </c>
      <c r="C130" s="15">
        <f t="shared" si="33"/>
        <v>0</v>
      </c>
      <c r="D130" s="15">
        <v>0</v>
      </c>
      <c r="E130" s="16">
        <f t="shared" si="38"/>
        <v>0</v>
      </c>
      <c r="F130" s="60">
        <f>IF(OR(B130="Saturday", B130="Sábado", B130="Sunday", B130="Domingo", E130=0), 0,
IF(MONTH(A130)&lt;&gt;MONTH(A129), E130, E130+SUMIF(A$8:A129, "&gt;="&amp;DATE(YEAR(A130), MONTH(A130), 1), F$8:F129)))</f>
        <v>0</v>
      </c>
      <c r="G130" s="64">
        <v>32.41296518607443</v>
      </c>
      <c r="H130" s="40" t="s">
        <v>4</v>
      </c>
      <c r="I130" s="39">
        <f t="shared" si="22"/>
        <v>833</v>
      </c>
      <c r="J130" s="39">
        <f t="shared" si="24"/>
        <v>49980</v>
      </c>
      <c r="K130" s="40">
        <f t="shared" si="25"/>
        <v>27000</v>
      </c>
      <c r="L130" s="39">
        <v>0</v>
      </c>
      <c r="M130" s="40">
        <f t="shared" si="34"/>
        <v>0</v>
      </c>
      <c r="N130" s="40">
        <f t="shared" si="26"/>
        <v>0</v>
      </c>
      <c r="O130" s="41">
        <v>0.12</v>
      </c>
      <c r="P130" s="40">
        <f t="shared" si="27"/>
        <v>0</v>
      </c>
      <c r="Q130" s="40">
        <f t="shared" si="28"/>
        <v>0</v>
      </c>
      <c r="R130" s="11">
        <f t="shared" si="35"/>
        <v>0</v>
      </c>
      <c r="S130" s="17"/>
      <c r="T130" s="17"/>
      <c r="U130" s="17">
        <f t="shared" si="39"/>
        <v>0</v>
      </c>
      <c r="V130" s="11">
        <v>35.412999999999997</v>
      </c>
      <c r="W130" s="11">
        <f t="shared" si="29"/>
        <v>3.0000348139255664</v>
      </c>
      <c r="X130" s="11">
        <f t="shared" si="36"/>
        <v>0</v>
      </c>
      <c r="Y130" s="17">
        <f t="shared" si="37"/>
        <v>0</v>
      </c>
      <c r="Z130" s="17">
        <f t="shared" si="21"/>
        <v>84477.666999999899</v>
      </c>
      <c r="AA130" s="12">
        <f t="shared" si="30"/>
        <v>3</v>
      </c>
      <c r="AB130" s="13">
        <f t="shared" si="31"/>
        <v>0</v>
      </c>
    </row>
    <row r="131" spans="1:28" x14ac:dyDescent="0.3">
      <c r="A131" s="14">
        <f t="shared" si="32"/>
        <v>45779</v>
      </c>
      <c r="B131" s="15" t="str">
        <f t="shared" si="23"/>
        <v>sexta-feira</v>
      </c>
      <c r="C131" s="15">
        <f t="shared" si="33"/>
        <v>0</v>
      </c>
      <c r="D131" s="15">
        <v>0</v>
      </c>
      <c r="E131" s="16">
        <f t="shared" si="38"/>
        <v>0</v>
      </c>
      <c r="F131" s="60">
        <f>IF(OR(B131="Saturday", B131="Sábado", B131="Sunday", B131="Domingo", E131=0), 0,
IF(MONTH(A131)&lt;&gt;MONTH(A130), E131, E131+SUMIF(A$8:A130, "&gt;="&amp;DATE(YEAR(A131), MONTH(A131), 1), F$8:F130)))</f>
        <v>0</v>
      </c>
      <c r="G131" s="64">
        <v>32.41296518607443</v>
      </c>
      <c r="H131" s="40" t="s">
        <v>4</v>
      </c>
      <c r="I131" s="39">
        <f t="shared" si="22"/>
        <v>833</v>
      </c>
      <c r="J131" s="39">
        <f t="shared" si="24"/>
        <v>49980</v>
      </c>
      <c r="K131" s="40">
        <f t="shared" si="25"/>
        <v>27000</v>
      </c>
      <c r="L131" s="39">
        <v>0</v>
      </c>
      <c r="M131" s="40">
        <f t="shared" si="34"/>
        <v>0</v>
      </c>
      <c r="N131" s="40">
        <f t="shared" si="26"/>
        <v>0</v>
      </c>
      <c r="O131" s="41">
        <v>0.12</v>
      </c>
      <c r="P131" s="40">
        <f t="shared" si="27"/>
        <v>0</v>
      </c>
      <c r="Q131" s="40">
        <f t="shared" si="28"/>
        <v>0</v>
      </c>
      <c r="R131" s="11">
        <f t="shared" si="35"/>
        <v>0</v>
      </c>
      <c r="S131" s="17"/>
      <c r="T131" s="17"/>
      <c r="U131" s="17">
        <f t="shared" si="39"/>
        <v>0</v>
      </c>
      <c r="V131" s="11">
        <v>35.412999999999997</v>
      </c>
      <c r="W131" s="11">
        <f t="shared" si="29"/>
        <v>3.0000348139255664</v>
      </c>
      <c r="X131" s="11">
        <f t="shared" si="36"/>
        <v>0</v>
      </c>
      <c r="Y131" s="17">
        <f t="shared" si="37"/>
        <v>0</v>
      </c>
      <c r="Z131" s="17">
        <f t="shared" si="21"/>
        <v>84477.666999999899</v>
      </c>
      <c r="AA131" s="12">
        <f t="shared" si="30"/>
        <v>3</v>
      </c>
      <c r="AB131" s="13">
        <f t="shared" si="31"/>
        <v>0</v>
      </c>
    </row>
    <row r="132" spans="1:28" x14ac:dyDescent="0.3">
      <c r="A132" s="14">
        <f t="shared" si="32"/>
        <v>45780</v>
      </c>
      <c r="B132" s="15" t="str">
        <f t="shared" si="23"/>
        <v>sábado</v>
      </c>
      <c r="C132" s="15">
        <f t="shared" si="33"/>
        <v>0</v>
      </c>
      <c r="D132" s="15"/>
      <c r="E132" s="16">
        <f t="shared" si="38"/>
        <v>0</v>
      </c>
      <c r="F132" s="60">
        <f>IF(OR(B132="Saturday", B132="Sábado", B132="Sunday", B132="Domingo", E132=0), 0,
IF(MONTH(A132)&lt;&gt;MONTH(A131), E132, E132+SUMIF(A$8:A131, "&gt;="&amp;DATE(YEAR(A132), MONTH(A132), 1), F$8:F131)))</f>
        <v>0</v>
      </c>
      <c r="G132" s="64">
        <v>32.41296518607443</v>
      </c>
      <c r="H132" s="40" t="s">
        <v>4</v>
      </c>
      <c r="I132" s="39">
        <f t="shared" si="22"/>
        <v>833</v>
      </c>
      <c r="J132" s="39">
        <f t="shared" si="24"/>
        <v>49980</v>
      </c>
      <c r="K132" s="40">
        <f t="shared" si="25"/>
        <v>27000</v>
      </c>
      <c r="L132" s="39">
        <v>0</v>
      </c>
      <c r="M132" s="40">
        <f t="shared" si="34"/>
        <v>0</v>
      </c>
      <c r="N132" s="40">
        <f t="shared" si="26"/>
        <v>0</v>
      </c>
      <c r="O132" s="41">
        <v>0.12</v>
      </c>
      <c r="P132" s="40">
        <f t="shared" si="27"/>
        <v>0</v>
      </c>
      <c r="Q132" s="40">
        <f t="shared" si="28"/>
        <v>0</v>
      </c>
      <c r="R132" s="11">
        <f t="shared" si="35"/>
        <v>0</v>
      </c>
      <c r="S132" s="17"/>
      <c r="T132" s="17"/>
      <c r="U132" s="17">
        <f t="shared" si="39"/>
        <v>0</v>
      </c>
      <c r="V132" s="11">
        <v>35.412999999999997</v>
      </c>
      <c r="W132" s="11">
        <f t="shared" si="29"/>
        <v>3.0000348139255664</v>
      </c>
      <c r="X132" s="11">
        <f t="shared" si="36"/>
        <v>0</v>
      </c>
      <c r="Y132" s="17">
        <f t="shared" si="37"/>
        <v>0</v>
      </c>
      <c r="Z132" s="17">
        <f t="shared" si="21"/>
        <v>84477.666999999899</v>
      </c>
      <c r="AA132" s="12">
        <f t="shared" si="30"/>
        <v>3</v>
      </c>
      <c r="AB132" s="13">
        <f t="shared" si="31"/>
        <v>0</v>
      </c>
    </row>
    <row r="133" spans="1:28" x14ac:dyDescent="0.3">
      <c r="A133" s="14">
        <f t="shared" si="32"/>
        <v>45781</v>
      </c>
      <c r="B133" s="15" t="str">
        <f t="shared" si="23"/>
        <v>domingo</v>
      </c>
      <c r="C133" s="15">
        <f t="shared" si="33"/>
        <v>0</v>
      </c>
      <c r="D133" s="15"/>
      <c r="E133" s="16">
        <f t="shared" si="38"/>
        <v>0</v>
      </c>
      <c r="F133" s="60">
        <f>IF(OR(B133="Saturday", B133="Sábado", B133="Sunday", B133="Domingo", E133=0), 0,
IF(MONTH(A133)&lt;&gt;MONTH(A132), E133, E133+SUMIF(A$8:A132, "&gt;="&amp;DATE(YEAR(A133), MONTH(A133), 1), F$8:F132)))</f>
        <v>0</v>
      </c>
      <c r="G133" s="64">
        <v>32.41296518607443</v>
      </c>
      <c r="H133" s="40" t="s">
        <v>4</v>
      </c>
      <c r="I133" s="39">
        <f t="shared" si="22"/>
        <v>833</v>
      </c>
      <c r="J133" s="39">
        <f t="shared" si="24"/>
        <v>49980</v>
      </c>
      <c r="K133" s="40">
        <f t="shared" si="25"/>
        <v>27000</v>
      </c>
      <c r="L133" s="39">
        <v>0</v>
      </c>
      <c r="M133" s="40">
        <f t="shared" si="34"/>
        <v>0</v>
      </c>
      <c r="N133" s="40">
        <f t="shared" si="26"/>
        <v>0</v>
      </c>
      <c r="O133" s="41">
        <v>0.12</v>
      </c>
      <c r="P133" s="40">
        <f t="shared" si="27"/>
        <v>0</v>
      </c>
      <c r="Q133" s="40">
        <f t="shared" si="28"/>
        <v>0</v>
      </c>
      <c r="R133" s="11">
        <f t="shared" si="35"/>
        <v>0</v>
      </c>
      <c r="S133" s="17"/>
      <c r="T133" s="17"/>
      <c r="U133" s="17">
        <f t="shared" si="39"/>
        <v>0</v>
      </c>
      <c r="V133" s="11">
        <v>35.412999999999997</v>
      </c>
      <c r="W133" s="11">
        <f t="shared" si="29"/>
        <v>3.0000348139255664</v>
      </c>
      <c r="X133" s="11">
        <f t="shared" si="36"/>
        <v>0</v>
      </c>
      <c r="Y133" s="17">
        <f t="shared" si="37"/>
        <v>0</v>
      </c>
      <c r="Z133" s="17">
        <f t="shared" ref="Z133:Z196" si="40">IF(A133="",0,Z132+Y133-R133-T133)</f>
        <v>84477.666999999899</v>
      </c>
      <c r="AA133" s="12">
        <f t="shared" si="30"/>
        <v>3</v>
      </c>
      <c r="AB133" s="13">
        <f t="shared" si="31"/>
        <v>0</v>
      </c>
    </row>
    <row r="134" spans="1:28" x14ac:dyDescent="0.3">
      <c r="A134" s="14">
        <f t="shared" si="32"/>
        <v>45782</v>
      </c>
      <c r="B134" s="15" t="str">
        <f t="shared" si="23"/>
        <v>segunda-feira</v>
      </c>
      <c r="C134" s="15">
        <f t="shared" si="33"/>
        <v>3</v>
      </c>
      <c r="D134" s="15"/>
      <c r="E134" s="16">
        <f t="shared" si="38"/>
        <v>2499</v>
      </c>
      <c r="F134" s="60">
        <f>IF(OR(B134="Saturday", B134="Sábado", B134="Sunday", B134="Domingo", E134=0), 0,
IF(MONTH(A134)&lt;&gt;MONTH(A133), E134, E134+SUMIF(A$8:A133, "&gt;="&amp;DATE(YEAR(A134), MONTH(A134), 1), F$8:F133)))</f>
        <v>2499</v>
      </c>
      <c r="G134" s="64">
        <v>32.41296518607443</v>
      </c>
      <c r="H134" s="40" t="s">
        <v>4</v>
      </c>
      <c r="I134" s="39">
        <f t="shared" si="22"/>
        <v>833</v>
      </c>
      <c r="J134" s="39">
        <f t="shared" si="24"/>
        <v>49980</v>
      </c>
      <c r="K134" s="40">
        <f t="shared" si="25"/>
        <v>27000</v>
      </c>
      <c r="L134" s="39">
        <v>0</v>
      </c>
      <c r="M134" s="40">
        <f t="shared" si="34"/>
        <v>0</v>
      </c>
      <c r="N134" s="40">
        <f t="shared" si="26"/>
        <v>0</v>
      </c>
      <c r="O134" s="41">
        <v>0.12</v>
      </c>
      <c r="P134" s="40">
        <f t="shared" si="27"/>
        <v>0</v>
      </c>
      <c r="Q134" s="40">
        <f t="shared" si="28"/>
        <v>0</v>
      </c>
      <c r="R134" s="11">
        <f t="shared" si="35"/>
        <v>81000</v>
      </c>
      <c r="S134" s="17"/>
      <c r="T134" s="17"/>
      <c r="U134" s="17">
        <f t="shared" si="39"/>
        <v>3477.6669999998994</v>
      </c>
      <c r="V134" s="11">
        <v>35.412999999999997</v>
      </c>
      <c r="W134" s="11">
        <f t="shared" si="29"/>
        <v>3.0000348139255664</v>
      </c>
      <c r="X134" s="11">
        <f t="shared" si="36"/>
        <v>7497.0869999999904</v>
      </c>
      <c r="Y134" s="17">
        <f t="shared" si="37"/>
        <v>88497.086999999985</v>
      </c>
      <c r="Z134" s="17">
        <f t="shared" si="40"/>
        <v>91974.753999999899</v>
      </c>
      <c r="AA134" s="12">
        <f t="shared" si="30"/>
        <v>3</v>
      </c>
      <c r="AB134" s="13">
        <f t="shared" si="31"/>
        <v>-3</v>
      </c>
    </row>
    <row r="135" spans="1:28" x14ac:dyDescent="0.3">
      <c r="A135" s="14">
        <f t="shared" si="32"/>
        <v>45783</v>
      </c>
      <c r="B135" s="15" t="str">
        <f t="shared" si="23"/>
        <v>terça-feira</v>
      </c>
      <c r="C135" s="15">
        <f t="shared" si="33"/>
        <v>0</v>
      </c>
      <c r="D135" s="15">
        <v>0</v>
      </c>
      <c r="E135" s="16">
        <f t="shared" si="38"/>
        <v>0</v>
      </c>
      <c r="F135" s="60">
        <f>IF(OR(B135="Saturday", B135="Sábado", B135="Sunday", B135="Domingo", E135=0), 0,
IF(MONTH(A135)&lt;&gt;MONTH(A134), E135, E135+SUMIF(A$8:A134, "&gt;="&amp;DATE(YEAR(A135), MONTH(A135), 1), F$8:F134)))</f>
        <v>0</v>
      </c>
      <c r="G135" s="64">
        <v>32.41296518607443</v>
      </c>
      <c r="H135" s="40" t="s">
        <v>4</v>
      </c>
      <c r="I135" s="39">
        <f t="shared" si="22"/>
        <v>833</v>
      </c>
      <c r="J135" s="39">
        <f t="shared" si="24"/>
        <v>49980</v>
      </c>
      <c r="K135" s="40">
        <f t="shared" si="25"/>
        <v>27000</v>
      </c>
      <c r="L135" s="39">
        <v>0</v>
      </c>
      <c r="M135" s="40">
        <f t="shared" si="34"/>
        <v>0</v>
      </c>
      <c r="N135" s="40">
        <f t="shared" si="26"/>
        <v>0</v>
      </c>
      <c r="O135" s="41">
        <v>0.12</v>
      </c>
      <c r="P135" s="40">
        <f t="shared" si="27"/>
        <v>0</v>
      </c>
      <c r="Q135" s="40">
        <f t="shared" si="28"/>
        <v>0</v>
      </c>
      <c r="R135" s="11">
        <f t="shared" si="35"/>
        <v>0</v>
      </c>
      <c r="S135" s="17"/>
      <c r="T135" s="17"/>
      <c r="U135" s="17">
        <f t="shared" si="39"/>
        <v>0</v>
      </c>
      <c r="V135" s="11">
        <v>35.412999999999997</v>
      </c>
      <c r="W135" s="11">
        <f t="shared" si="29"/>
        <v>3.0000348139255664</v>
      </c>
      <c r="X135" s="11">
        <f t="shared" si="36"/>
        <v>0</v>
      </c>
      <c r="Y135" s="17">
        <f t="shared" si="37"/>
        <v>0</v>
      </c>
      <c r="Z135" s="17">
        <f t="shared" si="40"/>
        <v>91974.753999999899</v>
      </c>
      <c r="AA135" s="12">
        <f t="shared" si="30"/>
        <v>3</v>
      </c>
      <c r="AB135" s="13">
        <f t="shared" si="31"/>
        <v>0</v>
      </c>
    </row>
    <row r="136" spans="1:28" x14ac:dyDescent="0.3">
      <c r="A136" s="14">
        <f t="shared" si="32"/>
        <v>45784</v>
      </c>
      <c r="B136" s="15" t="str">
        <f t="shared" si="23"/>
        <v>quarta-feira</v>
      </c>
      <c r="C136" s="15">
        <f t="shared" si="33"/>
        <v>0</v>
      </c>
      <c r="D136" s="15">
        <v>0</v>
      </c>
      <c r="E136" s="16">
        <f t="shared" si="38"/>
        <v>0</v>
      </c>
      <c r="F136" s="60">
        <f>IF(OR(B136="Saturday", B136="Sábado", B136="Sunday", B136="Domingo", E136=0), 0,
IF(MONTH(A136)&lt;&gt;MONTH(A135), E136, E136+SUMIF(A$8:A135, "&gt;="&amp;DATE(YEAR(A136), MONTH(A136), 1), F$8:F135)))</f>
        <v>0</v>
      </c>
      <c r="G136" s="64">
        <v>32.41296518607443</v>
      </c>
      <c r="H136" s="40" t="s">
        <v>4</v>
      </c>
      <c r="I136" s="39">
        <f t="shared" ref="I136:I199" si="41">IFERROR(VLOOKUP(H136,Volume_caminhao,2,0),0)</f>
        <v>833</v>
      </c>
      <c r="J136" s="39">
        <f t="shared" si="24"/>
        <v>49980</v>
      </c>
      <c r="K136" s="40">
        <f t="shared" si="25"/>
        <v>27000</v>
      </c>
      <c r="L136" s="39">
        <v>0</v>
      </c>
      <c r="M136" s="40">
        <f t="shared" si="34"/>
        <v>0</v>
      </c>
      <c r="N136" s="40">
        <f t="shared" si="26"/>
        <v>0</v>
      </c>
      <c r="O136" s="41">
        <v>0.12</v>
      </c>
      <c r="P136" s="40">
        <f t="shared" si="27"/>
        <v>0</v>
      </c>
      <c r="Q136" s="40">
        <f t="shared" si="28"/>
        <v>0</v>
      </c>
      <c r="R136" s="11">
        <f t="shared" si="35"/>
        <v>0</v>
      </c>
      <c r="S136" s="17"/>
      <c r="T136" s="17"/>
      <c r="U136" s="17">
        <f t="shared" si="39"/>
        <v>0</v>
      </c>
      <c r="V136" s="11">
        <v>35.412999999999997</v>
      </c>
      <c r="W136" s="11">
        <f t="shared" si="29"/>
        <v>3.0000348139255664</v>
      </c>
      <c r="X136" s="11">
        <f t="shared" si="36"/>
        <v>0</v>
      </c>
      <c r="Y136" s="17">
        <f t="shared" si="37"/>
        <v>0</v>
      </c>
      <c r="Z136" s="17">
        <f t="shared" si="40"/>
        <v>91974.753999999899</v>
      </c>
      <c r="AA136" s="12">
        <f t="shared" si="30"/>
        <v>3</v>
      </c>
      <c r="AB136" s="13">
        <f t="shared" si="31"/>
        <v>0</v>
      </c>
    </row>
    <row r="137" spans="1:28" x14ac:dyDescent="0.3">
      <c r="A137" s="14">
        <f t="shared" si="32"/>
        <v>45785</v>
      </c>
      <c r="B137" s="15" t="str">
        <f t="shared" ref="B137:B200" si="42">IF(A137="","",TEXT(A137,"dddd"))</f>
        <v>quinta-feira</v>
      </c>
      <c r="C137" s="15">
        <f t="shared" si="33"/>
        <v>0</v>
      </c>
      <c r="D137" s="15">
        <v>0</v>
      </c>
      <c r="E137" s="16">
        <f t="shared" si="38"/>
        <v>0</v>
      </c>
      <c r="F137" s="60">
        <f>IF(OR(B137="Saturday", B137="Sábado", B137="Sunday", B137="Domingo", E137=0), 0,
IF(MONTH(A137)&lt;&gt;MONTH(A136), E137, E137+SUMIF(A$8:A136, "&gt;="&amp;DATE(YEAR(A137), MONTH(A137), 1), F$8:F136)))</f>
        <v>0</v>
      </c>
      <c r="G137" s="64">
        <v>32.41296518607443</v>
      </c>
      <c r="H137" s="40" t="s">
        <v>4</v>
      </c>
      <c r="I137" s="39">
        <f t="shared" si="41"/>
        <v>833</v>
      </c>
      <c r="J137" s="39">
        <f t="shared" ref="J137:J200" si="43">I137*60</f>
        <v>49980</v>
      </c>
      <c r="K137" s="40">
        <f t="shared" ref="K137:K200" si="44">I137*G137</f>
        <v>27000</v>
      </c>
      <c r="L137" s="39">
        <v>0</v>
      </c>
      <c r="M137" s="40">
        <f t="shared" si="34"/>
        <v>0</v>
      </c>
      <c r="N137" s="40">
        <f t="shared" ref="N137:N200" si="45">IF(L137=0,0,(I137*G137)*0.002)</f>
        <v>0</v>
      </c>
      <c r="O137" s="41">
        <v>0.12</v>
      </c>
      <c r="P137" s="40">
        <f t="shared" ref="P137:P200" si="46">O137*M137</f>
        <v>0</v>
      </c>
      <c r="Q137" s="40">
        <f t="shared" ref="Q137:Q200" si="47">IF(E137=0,0,SUM(P137,M137:N137))</f>
        <v>0</v>
      </c>
      <c r="R137" s="11">
        <f t="shared" si="35"/>
        <v>0</v>
      </c>
      <c r="S137" s="17"/>
      <c r="T137" s="17"/>
      <c r="U137" s="17">
        <f t="shared" si="39"/>
        <v>0</v>
      </c>
      <c r="V137" s="11">
        <v>35.412999999999997</v>
      </c>
      <c r="W137" s="11">
        <f t="shared" ref="W137:W200" si="48">V137-G137</f>
        <v>3.0000348139255664</v>
      </c>
      <c r="X137" s="11">
        <f t="shared" si="36"/>
        <v>0</v>
      </c>
      <c r="Y137" s="17">
        <f t="shared" si="37"/>
        <v>0</v>
      </c>
      <c r="Z137" s="17">
        <f t="shared" si="40"/>
        <v>91974.753999999899</v>
      </c>
      <c r="AA137" s="12">
        <f t="shared" ref="AA137:AA200" si="49">IFERROR(MIN(INT(Z137/K137),$B$4),0)</f>
        <v>3</v>
      </c>
      <c r="AB137" s="13">
        <f t="shared" ref="AB137:AB200" si="50">IF(Z137 &gt; (I137 * 135), MIN(50 - C137,INT(Z137 / (I137 * 135))), 0)-C137</f>
        <v>0</v>
      </c>
    </row>
    <row r="138" spans="1:28" x14ac:dyDescent="0.3">
      <c r="A138" s="14">
        <f t="shared" ref="A138:A201" si="51">A137+1</f>
        <v>45786</v>
      </c>
      <c r="B138" s="15" t="str">
        <f t="shared" si="42"/>
        <v>sexta-feira</v>
      </c>
      <c r="C138" s="15">
        <f t="shared" ref="C138:C201" si="52">IF(OR(D138&lt;&gt;"",OR(B138="Saturday",B138="Sábado",B138="Sunday",B138="Domingo")),0,AA137)</f>
        <v>0</v>
      </c>
      <c r="D138" s="15">
        <v>0</v>
      </c>
      <c r="E138" s="16">
        <f t="shared" si="38"/>
        <v>0</v>
      </c>
      <c r="F138" s="60">
        <f>IF(OR(B138="Saturday", B138="Sábado", B138="Sunday", B138="Domingo", E138=0), 0,
IF(MONTH(A138)&lt;&gt;MONTH(A137), E138, E138+SUMIF(A$8:A137, "&gt;="&amp;DATE(YEAR(A138), MONTH(A138), 1), F$8:F137)))</f>
        <v>0</v>
      </c>
      <c r="G138" s="64">
        <v>32.41296518607443</v>
      </c>
      <c r="H138" s="40" t="s">
        <v>4</v>
      </c>
      <c r="I138" s="39">
        <f t="shared" si="41"/>
        <v>833</v>
      </c>
      <c r="J138" s="39">
        <f t="shared" si="43"/>
        <v>49980</v>
      </c>
      <c r="K138" s="40">
        <f t="shared" si="44"/>
        <v>27000</v>
      </c>
      <c r="L138" s="39">
        <v>0</v>
      </c>
      <c r="M138" s="40">
        <f t="shared" ref="M138:M201" si="53">J138/1000*L138*0.18</f>
        <v>0</v>
      </c>
      <c r="N138" s="40">
        <f t="shared" si="45"/>
        <v>0</v>
      </c>
      <c r="O138" s="41">
        <v>0.12</v>
      </c>
      <c r="P138" s="40">
        <f t="shared" si="46"/>
        <v>0</v>
      </c>
      <c r="Q138" s="40">
        <f t="shared" si="47"/>
        <v>0</v>
      </c>
      <c r="R138" s="11">
        <f t="shared" ref="R138:R201" si="54">E138*G138+Q138</f>
        <v>0</v>
      </c>
      <c r="S138" s="17"/>
      <c r="T138" s="17"/>
      <c r="U138" s="17">
        <f t="shared" si="39"/>
        <v>0</v>
      </c>
      <c r="V138" s="11">
        <v>35.412999999999997</v>
      </c>
      <c r="W138" s="11">
        <f t="shared" si="48"/>
        <v>3.0000348139255664</v>
      </c>
      <c r="X138" s="11">
        <f t="shared" ref="X138:X201" si="55">E138*$W$8</f>
        <v>0</v>
      </c>
      <c r="Y138" s="17">
        <f t="shared" ref="Y138:Y201" si="56">E138*$V$9</f>
        <v>0</v>
      </c>
      <c r="Z138" s="17">
        <f t="shared" si="40"/>
        <v>91974.753999999899</v>
      </c>
      <c r="AA138" s="12">
        <f t="shared" si="49"/>
        <v>3</v>
      </c>
      <c r="AB138" s="13">
        <f t="shared" si="50"/>
        <v>0</v>
      </c>
    </row>
    <row r="139" spans="1:28" x14ac:dyDescent="0.3">
      <c r="A139" s="14">
        <f t="shared" si="51"/>
        <v>45787</v>
      </c>
      <c r="B139" s="15" t="str">
        <f t="shared" si="42"/>
        <v>sábado</v>
      </c>
      <c r="C139" s="15">
        <f t="shared" si="52"/>
        <v>0</v>
      </c>
      <c r="D139" s="15"/>
      <c r="E139" s="16">
        <f t="shared" ref="E139:E202" si="57">IFERROR(IF(D139&gt;0,D139*I139,C139*I139),0)</f>
        <v>0</v>
      </c>
      <c r="F139" s="60">
        <f>IF(OR(B139="Saturday", B139="Sábado", B139="Sunday", B139="Domingo", E139=0), 0,
IF(MONTH(A139)&lt;&gt;MONTH(A138), E139, E139+SUMIF(A$8:A138, "&gt;="&amp;DATE(YEAR(A139), MONTH(A139), 1), F$8:F138)))</f>
        <v>0</v>
      </c>
      <c r="G139" s="64">
        <v>32.41296518607443</v>
      </c>
      <c r="H139" s="40" t="s">
        <v>4</v>
      </c>
      <c r="I139" s="39">
        <f t="shared" si="41"/>
        <v>833</v>
      </c>
      <c r="J139" s="39">
        <f t="shared" si="43"/>
        <v>49980</v>
      </c>
      <c r="K139" s="40">
        <f t="shared" si="44"/>
        <v>27000</v>
      </c>
      <c r="L139" s="39">
        <v>0</v>
      </c>
      <c r="M139" s="40">
        <f t="shared" si="53"/>
        <v>0</v>
      </c>
      <c r="N139" s="40">
        <f t="shared" si="45"/>
        <v>0</v>
      </c>
      <c r="O139" s="41">
        <v>0.12</v>
      </c>
      <c r="P139" s="40">
        <f t="shared" si="46"/>
        <v>0</v>
      </c>
      <c r="Q139" s="40">
        <f t="shared" si="47"/>
        <v>0</v>
      </c>
      <c r="R139" s="11">
        <f t="shared" si="54"/>
        <v>0</v>
      </c>
      <c r="S139" s="17"/>
      <c r="T139" s="17"/>
      <c r="U139" s="17">
        <f t="shared" ref="U139:U202" si="58">IF(E139=0,0,Z138-R139)</f>
        <v>0</v>
      </c>
      <c r="V139" s="11">
        <v>35.412999999999997</v>
      </c>
      <c r="W139" s="11">
        <f t="shared" si="48"/>
        <v>3.0000348139255664</v>
      </c>
      <c r="X139" s="11">
        <f t="shared" si="55"/>
        <v>0</v>
      </c>
      <c r="Y139" s="17">
        <f t="shared" si="56"/>
        <v>0</v>
      </c>
      <c r="Z139" s="17">
        <f t="shared" si="40"/>
        <v>91974.753999999899</v>
      </c>
      <c r="AA139" s="12">
        <f t="shared" si="49"/>
        <v>3</v>
      </c>
      <c r="AB139" s="13">
        <f t="shared" si="50"/>
        <v>0</v>
      </c>
    </row>
    <row r="140" spans="1:28" x14ac:dyDescent="0.3">
      <c r="A140" s="14">
        <f t="shared" si="51"/>
        <v>45788</v>
      </c>
      <c r="B140" s="15" t="str">
        <f t="shared" si="42"/>
        <v>domingo</v>
      </c>
      <c r="C140" s="15">
        <f t="shared" si="52"/>
        <v>0</v>
      </c>
      <c r="D140" s="15"/>
      <c r="E140" s="16">
        <f t="shared" si="57"/>
        <v>0</v>
      </c>
      <c r="F140" s="60">
        <f>IF(OR(B140="Saturday", B140="Sábado", B140="Sunday", B140="Domingo", E140=0), 0,
IF(MONTH(A140)&lt;&gt;MONTH(A139), E140, E140+SUMIF(A$8:A139, "&gt;="&amp;DATE(YEAR(A140), MONTH(A140), 1), F$8:F139)))</f>
        <v>0</v>
      </c>
      <c r="G140" s="64">
        <v>32.41296518607443</v>
      </c>
      <c r="H140" s="40" t="s">
        <v>4</v>
      </c>
      <c r="I140" s="39">
        <f t="shared" si="41"/>
        <v>833</v>
      </c>
      <c r="J140" s="39">
        <f t="shared" si="43"/>
        <v>49980</v>
      </c>
      <c r="K140" s="40">
        <f t="shared" si="44"/>
        <v>27000</v>
      </c>
      <c r="L140" s="39">
        <v>0</v>
      </c>
      <c r="M140" s="40">
        <f t="shared" si="53"/>
        <v>0</v>
      </c>
      <c r="N140" s="40">
        <f t="shared" si="45"/>
        <v>0</v>
      </c>
      <c r="O140" s="41">
        <v>0.12</v>
      </c>
      <c r="P140" s="40">
        <f t="shared" si="46"/>
        <v>0</v>
      </c>
      <c r="Q140" s="40">
        <f t="shared" si="47"/>
        <v>0</v>
      </c>
      <c r="R140" s="11">
        <f t="shared" si="54"/>
        <v>0</v>
      </c>
      <c r="S140" s="17"/>
      <c r="T140" s="17"/>
      <c r="U140" s="17">
        <f t="shared" si="58"/>
        <v>0</v>
      </c>
      <c r="V140" s="11">
        <v>35.412999999999997</v>
      </c>
      <c r="W140" s="11">
        <f t="shared" si="48"/>
        <v>3.0000348139255664</v>
      </c>
      <c r="X140" s="11">
        <f t="shared" si="55"/>
        <v>0</v>
      </c>
      <c r="Y140" s="17">
        <f t="shared" si="56"/>
        <v>0</v>
      </c>
      <c r="Z140" s="17">
        <f t="shared" si="40"/>
        <v>91974.753999999899</v>
      </c>
      <c r="AA140" s="12">
        <f t="shared" si="49"/>
        <v>3</v>
      </c>
      <c r="AB140" s="13">
        <f t="shared" si="50"/>
        <v>0</v>
      </c>
    </row>
    <row r="141" spans="1:28" s="21" customFormat="1" x14ac:dyDescent="0.3">
      <c r="A141" s="18">
        <f t="shared" si="51"/>
        <v>45789</v>
      </c>
      <c r="B141" s="19" t="str">
        <f t="shared" si="42"/>
        <v>segunda-feira</v>
      </c>
      <c r="C141" s="15">
        <f t="shared" si="52"/>
        <v>3</v>
      </c>
      <c r="D141" s="19"/>
      <c r="E141" s="16">
        <f t="shared" si="57"/>
        <v>2499</v>
      </c>
      <c r="F141" s="60">
        <f>IF(OR(B141="Saturday", B141="Sábado", B141="Sunday", B141="Domingo", E141=0), 0,
IF(MONTH(A141)&lt;&gt;MONTH(A140), E141, E141+SUMIF(A$8:A140, "&gt;="&amp;DATE(YEAR(A141), MONTH(A141), 1), F$8:F140)))</f>
        <v>4998</v>
      </c>
      <c r="G141" s="64">
        <v>32.41296518607443</v>
      </c>
      <c r="H141" s="40" t="s">
        <v>4</v>
      </c>
      <c r="I141" s="39">
        <f t="shared" si="41"/>
        <v>833</v>
      </c>
      <c r="J141" s="39">
        <f t="shared" si="43"/>
        <v>49980</v>
      </c>
      <c r="K141" s="40">
        <f t="shared" si="44"/>
        <v>27000</v>
      </c>
      <c r="L141" s="39">
        <v>0</v>
      </c>
      <c r="M141" s="40">
        <f t="shared" si="53"/>
        <v>0</v>
      </c>
      <c r="N141" s="40">
        <f t="shared" si="45"/>
        <v>0</v>
      </c>
      <c r="O141" s="41">
        <v>0.12</v>
      </c>
      <c r="P141" s="40">
        <f t="shared" si="46"/>
        <v>0</v>
      </c>
      <c r="Q141" s="40">
        <f t="shared" si="47"/>
        <v>0</v>
      </c>
      <c r="R141" s="11">
        <f t="shared" si="54"/>
        <v>81000</v>
      </c>
      <c r="S141" s="20"/>
      <c r="T141" s="20">
        <f>T109</f>
        <v>0</v>
      </c>
      <c r="U141" s="17">
        <f t="shared" si="58"/>
        <v>10974.753999999899</v>
      </c>
      <c r="V141" s="11">
        <v>35.412999999999997</v>
      </c>
      <c r="W141" s="11">
        <f t="shared" si="48"/>
        <v>3.0000348139255664</v>
      </c>
      <c r="X141" s="11">
        <f t="shared" si="55"/>
        <v>7497.0869999999904</v>
      </c>
      <c r="Y141" s="17">
        <f t="shared" si="56"/>
        <v>88497.086999999985</v>
      </c>
      <c r="Z141" s="20">
        <f t="shared" si="40"/>
        <v>99471.840999999898</v>
      </c>
      <c r="AA141" s="12">
        <f t="shared" si="49"/>
        <v>3</v>
      </c>
      <c r="AB141" s="13">
        <f t="shared" si="50"/>
        <v>-3</v>
      </c>
    </row>
    <row r="142" spans="1:28" x14ac:dyDescent="0.3">
      <c r="A142" s="14">
        <f t="shared" si="51"/>
        <v>45790</v>
      </c>
      <c r="B142" s="15" t="str">
        <f t="shared" si="42"/>
        <v>terça-feira</v>
      </c>
      <c r="C142" s="15">
        <f t="shared" si="52"/>
        <v>0</v>
      </c>
      <c r="D142" s="15">
        <v>0</v>
      </c>
      <c r="E142" s="16">
        <f t="shared" si="57"/>
        <v>0</v>
      </c>
      <c r="F142" s="60">
        <f>IF(OR(B142="Saturday", B142="Sábado", B142="Sunday", B142="Domingo", E142=0), 0,
IF(MONTH(A142)&lt;&gt;MONTH(A141), E142, E142+SUMIF(A$8:A141, "&gt;="&amp;DATE(YEAR(A142), MONTH(A142), 1), F$8:F141)))</f>
        <v>0</v>
      </c>
      <c r="G142" s="64">
        <v>32.41296518607443</v>
      </c>
      <c r="H142" s="40" t="s">
        <v>4</v>
      </c>
      <c r="I142" s="39">
        <f t="shared" si="41"/>
        <v>833</v>
      </c>
      <c r="J142" s="39">
        <f t="shared" si="43"/>
        <v>49980</v>
      </c>
      <c r="K142" s="40">
        <f t="shared" si="44"/>
        <v>27000</v>
      </c>
      <c r="L142" s="39">
        <v>0</v>
      </c>
      <c r="M142" s="40">
        <f t="shared" si="53"/>
        <v>0</v>
      </c>
      <c r="N142" s="40">
        <f t="shared" si="45"/>
        <v>0</v>
      </c>
      <c r="O142" s="41">
        <v>0.12</v>
      </c>
      <c r="P142" s="40">
        <f t="shared" si="46"/>
        <v>0</v>
      </c>
      <c r="Q142" s="40">
        <f t="shared" si="47"/>
        <v>0</v>
      </c>
      <c r="R142" s="11">
        <f t="shared" si="54"/>
        <v>0</v>
      </c>
      <c r="S142" s="17"/>
      <c r="T142" s="17"/>
      <c r="U142" s="17">
        <f t="shared" si="58"/>
        <v>0</v>
      </c>
      <c r="V142" s="11">
        <v>35.412999999999997</v>
      </c>
      <c r="W142" s="11">
        <f t="shared" si="48"/>
        <v>3.0000348139255664</v>
      </c>
      <c r="X142" s="11">
        <f t="shared" si="55"/>
        <v>0</v>
      </c>
      <c r="Y142" s="17">
        <f t="shared" si="56"/>
        <v>0</v>
      </c>
      <c r="Z142" s="17">
        <f t="shared" si="40"/>
        <v>99471.840999999898</v>
      </c>
      <c r="AA142" s="12">
        <f t="shared" si="49"/>
        <v>3</v>
      </c>
      <c r="AB142" s="13">
        <f t="shared" si="50"/>
        <v>0</v>
      </c>
    </row>
    <row r="143" spans="1:28" x14ac:dyDescent="0.3">
      <c r="A143" s="14">
        <f t="shared" si="51"/>
        <v>45791</v>
      </c>
      <c r="B143" s="15" t="str">
        <f t="shared" si="42"/>
        <v>quarta-feira</v>
      </c>
      <c r="C143" s="15">
        <f t="shared" si="52"/>
        <v>0</v>
      </c>
      <c r="D143" s="15">
        <v>0</v>
      </c>
      <c r="E143" s="16">
        <f t="shared" si="57"/>
        <v>0</v>
      </c>
      <c r="F143" s="60">
        <f>IF(OR(B143="Saturday", B143="Sábado", B143="Sunday", B143="Domingo", E143=0), 0,
IF(MONTH(A143)&lt;&gt;MONTH(A142), E143, E143+SUMIF(A$8:A142, "&gt;="&amp;DATE(YEAR(A143), MONTH(A143), 1), F$8:F142)))</f>
        <v>0</v>
      </c>
      <c r="G143" s="64">
        <v>32.41296518607443</v>
      </c>
      <c r="H143" s="40" t="s">
        <v>4</v>
      </c>
      <c r="I143" s="39">
        <f t="shared" si="41"/>
        <v>833</v>
      </c>
      <c r="J143" s="39">
        <f t="shared" si="43"/>
        <v>49980</v>
      </c>
      <c r="K143" s="40">
        <f t="shared" si="44"/>
        <v>27000</v>
      </c>
      <c r="L143" s="39">
        <v>0</v>
      </c>
      <c r="M143" s="40">
        <f t="shared" si="53"/>
        <v>0</v>
      </c>
      <c r="N143" s="40">
        <f t="shared" si="45"/>
        <v>0</v>
      </c>
      <c r="O143" s="41">
        <v>0.12</v>
      </c>
      <c r="P143" s="40">
        <f t="shared" si="46"/>
        <v>0</v>
      </c>
      <c r="Q143" s="40">
        <f t="shared" si="47"/>
        <v>0</v>
      </c>
      <c r="R143" s="11">
        <f t="shared" si="54"/>
        <v>0</v>
      </c>
      <c r="S143" s="17"/>
      <c r="T143" s="17"/>
      <c r="U143" s="17">
        <f t="shared" si="58"/>
        <v>0</v>
      </c>
      <c r="V143" s="11">
        <v>35.412999999999997</v>
      </c>
      <c r="W143" s="11">
        <f t="shared" si="48"/>
        <v>3.0000348139255664</v>
      </c>
      <c r="X143" s="11">
        <f t="shared" si="55"/>
        <v>0</v>
      </c>
      <c r="Y143" s="17">
        <f t="shared" si="56"/>
        <v>0</v>
      </c>
      <c r="Z143" s="17">
        <f t="shared" si="40"/>
        <v>99471.840999999898</v>
      </c>
      <c r="AA143" s="12">
        <f t="shared" si="49"/>
        <v>3</v>
      </c>
      <c r="AB143" s="13">
        <f t="shared" si="50"/>
        <v>0</v>
      </c>
    </row>
    <row r="144" spans="1:28" x14ac:dyDescent="0.3">
      <c r="A144" s="14">
        <f t="shared" si="51"/>
        <v>45792</v>
      </c>
      <c r="B144" s="15" t="str">
        <f t="shared" si="42"/>
        <v>quinta-feira</v>
      </c>
      <c r="C144" s="15">
        <f t="shared" si="52"/>
        <v>0</v>
      </c>
      <c r="D144" s="15">
        <v>0</v>
      </c>
      <c r="E144" s="16">
        <f t="shared" si="57"/>
        <v>0</v>
      </c>
      <c r="F144" s="60">
        <f>IF(OR(B144="Saturday", B144="Sábado", B144="Sunday", B144="Domingo", E144=0), 0,
IF(MONTH(A144)&lt;&gt;MONTH(A143), E144, E144+SUMIF(A$8:A143, "&gt;="&amp;DATE(YEAR(A144), MONTH(A144), 1), F$8:F143)))</f>
        <v>0</v>
      </c>
      <c r="G144" s="64">
        <v>32.41296518607443</v>
      </c>
      <c r="H144" s="40" t="s">
        <v>4</v>
      </c>
      <c r="I144" s="39">
        <f t="shared" si="41"/>
        <v>833</v>
      </c>
      <c r="J144" s="39">
        <f t="shared" si="43"/>
        <v>49980</v>
      </c>
      <c r="K144" s="40">
        <f t="shared" si="44"/>
        <v>27000</v>
      </c>
      <c r="L144" s="39">
        <v>0</v>
      </c>
      <c r="M144" s="40">
        <f t="shared" si="53"/>
        <v>0</v>
      </c>
      <c r="N144" s="40">
        <f t="shared" si="45"/>
        <v>0</v>
      </c>
      <c r="O144" s="41">
        <v>0.12</v>
      </c>
      <c r="P144" s="40">
        <f t="shared" si="46"/>
        <v>0</v>
      </c>
      <c r="Q144" s="40">
        <f t="shared" si="47"/>
        <v>0</v>
      </c>
      <c r="R144" s="11">
        <f t="shared" si="54"/>
        <v>0</v>
      </c>
      <c r="S144" s="17"/>
      <c r="T144" s="17"/>
      <c r="U144" s="17">
        <f t="shared" si="58"/>
        <v>0</v>
      </c>
      <c r="V144" s="11">
        <v>35.412999999999997</v>
      </c>
      <c r="W144" s="11">
        <f t="shared" si="48"/>
        <v>3.0000348139255664</v>
      </c>
      <c r="X144" s="11">
        <f t="shared" si="55"/>
        <v>0</v>
      </c>
      <c r="Y144" s="17">
        <f t="shared" si="56"/>
        <v>0</v>
      </c>
      <c r="Z144" s="17">
        <f t="shared" si="40"/>
        <v>99471.840999999898</v>
      </c>
      <c r="AA144" s="12">
        <f t="shared" si="49"/>
        <v>3</v>
      </c>
      <c r="AB144" s="13">
        <f t="shared" si="50"/>
        <v>0</v>
      </c>
    </row>
    <row r="145" spans="1:28" x14ac:dyDescent="0.3">
      <c r="A145" s="14">
        <f t="shared" si="51"/>
        <v>45793</v>
      </c>
      <c r="B145" s="15" t="str">
        <f t="shared" si="42"/>
        <v>sexta-feira</v>
      </c>
      <c r="C145" s="15">
        <f t="shared" si="52"/>
        <v>0</v>
      </c>
      <c r="D145" s="15">
        <v>0</v>
      </c>
      <c r="E145" s="16">
        <f t="shared" si="57"/>
        <v>0</v>
      </c>
      <c r="F145" s="60">
        <f>IF(OR(B145="Saturday", B145="Sábado", B145="Sunday", B145="Domingo", E145=0), 0,
IF(MONTH(A145)&lt;&gt;MONTH(A144), E145, E145+SUMIF(A$8:A144, "&gt;="&amp;DATE(YEAR(A145), MONTH(A145), 1), F$8:F144)))</f>
        <v>0</v>
      </c>
      <c r="G145" s="64">
        <v>32.41296518607443</v>
      </c>
      <c r="H145" s="40" t="s">
        <v>4</v>
      </c>
      <c r="I145" s="39">
        <f t="shared" si="41"/>
        <v>833</v>
      </c>
      <c r="J145" s="39">
        <f t="shared" si="43"/>
        <v>49980</v>
      </c>
      <c r="K145" s="40">
        <f t="shared" si="44"/>
        <v>27000</v>
      </c>
      <c r="L145" s="39">
        <v>0</v>
      </c>
      <c r="M145" s="40">
        <f t="shared" si="53"/>
        <v>0</v>
      </c>
      <c r="N145" s="40">
        <f t="shared" si="45"/>
        <v>0</v>
      </c>
      <c r="O145" s="41">
        <v>0.12</v>
      </c>
      <c r="P145" s="40">
        <f t="shared" si="46"/>
        <v>0</v>
      </c>
      <c r="Q145" s="40">
        <f t="shared" si="47"/>
        <v>0</v>
      </c>
      <c r="R145" s="11">
        <f t="shared" si="54"/>
        <v>0</v>
      </c>
      <c r="S145" s="17"/>
      <c r="T145" s="17"/>
      <c r="U145" s="17">
        <f t="shared" si="58"/>
        <v>0</v>
      </c>
      <c r="V145" s="11">
        <v>35.412999999999997</v>
      </c>
      <c r="W145" s="11">
        <f t="shared" si="48"/>
        <v>3.0000348139255664</v>
      </c>
      <c r="X145" s="11">
        <f t="shared" si="55"/>
        <v>0</v>
      </c>
      <c r="Y145" s="17">
        <f t="shared" si="56"/>
        <v>0</v>
      </c>
      <c r="Z145" s="17">
        <f t="shared" si="40"/>
        <v>99471.840999999898</v>
      </c>
      <c r="AA145" s="12">
        <f t="shared" si="49"/>
        <v>3</v>
      </c>
      <c r="AB145" s="13">
        <f t="shared" si="50"/>
        <v>0</v>
      </c>
    </row>
    <row r="146" spans="1:28" x14ac:dyDescent="0.3">
      <c r="A146" s="14">
        <f t="shared" si="51"/>
        <v>45794</v>
      </c>
      <c r="B146" s="15" t="str">
        <f t="shared" si="42"/>
        <v>sábado</v>
      </c>
      <c r="C146" s="15">
        <f t="shared" si="52"/>
        <v>0</v>
      </c>
      <c r="D146" s="15"/>
      <c r="E146" s="16">
        <f t="shared" si="57"/>
        <v>0</v>
      </c>
      <c r="F146" s="60">
        <f>IF(OR(B146="Saturday", B146="Sábado", B146="Sunday", B146="Domingo", E146=0), 0,
IF(MONTH(A146)&lt;&gt;MONTH(A145), E146, E146+SUMIF(A$8:A145, "&gt;="&amp;DATE(YEAR(A146), MONTH(A146), 1), F$8:F145)))</f>
        <v>0</v>
      </c>
      <c r="G146" s="64">
        <v>32.41296518607443</v>
      </c>
      <c r="H146" s="40" t="s">
        <v>4</v>
      </c>
      <c r="I146" s="39">
        <f t="shared" si="41"/>
        <v>833</v>
      </c>
      <c r="J146" s="39">
        <f t="shared" si="43"/>
        <v>49980</v>
      </c>
      <c r="K146" s="40">
        <f t="shared" si="44"/>
        <v>27000</v>
      </c>
      <c r="L146" s="39">
        <v>0</v>
      </c>
      <c r="M146" s="40">
        <f t="shared" si="53"/>
        <v>0</v>
      </c>
      <c r="N146" s="40">
        <f t="shared" si="45"/>
        <v>0</v>
      </c>
      <c r="O146" s="41">
        <v>0.12</v>
      </c>
      <c r="P146" s="40">
        <f t="shared" si="46"/>
        <v>0</v>
      </c>
      <c r="Q146" s="40">
        <f t="shared" si="47"/>
        <v>0</v>
      </c>
      <c r="R146" s="11">
        <f t="shared" si="54"/>
        <v>0</v>
      </c>
      <c r="S146" s="17"/>
      <c r="T146" s="17"/>
      <c r="U146" s="17">
        <f t="shared" si="58"/>
        <v>0</v>
      </c>
      <c r="V146" s="11">
        <v>35.412999999999997</v>
      </c>
      <c r="W146" s="11">
        <f t="shared" si="48"/>
        <v>3.0000348139255664</v>
      </c>
      <c r="X146" s="11">
        <f t="shared" si="55"/>
        <v>0</v>
      </c>
      <c r="Y146" s="17">
        <f t="shared" si="56"/>
        <v>0</v>
      </c>
      <c r="Z146" s="17">
        <f t="shared" si="40"/>
        <v>99471.840999999898</v>
      </c>
      <c r="AA146" s="12">
        <f t="shared" si="49"/>
        <v>3</v>
      </c>
      <c r="AB146" s="13">
        <f t="shared" si="50"/>
        <v>0</v>
      </c>
    </row>
    <row r="147" spans="1:28" x14ac:dyDescent="0.3">
      <c r="A147" s="14">
        <f t="shared" si="51"/>
        <v>45795</v>
      </c>
      <c r="B147" s="15" t="str">
        <f t="shared" si="42"/>
        <v>domingo</v>
      </c>
      <c r="C147" s="15">
        <f t="shared" si="52"/>
        <v>0</v>
      </c>
      <c r="D147" s="15"/>
      <c r="E147" s="16">
        <f t="shared" si="57"/>
        <v>0</v>
      </c>
      <c r="F147" s="60">
        <f>IF(OR(B147="Saturday", B147="Sábado", B147="Sunday", B147="Domingo", E147=0), 0,
IF(MONTH(A147)&lt;&gt;MONTH(A146), E147, E147+SUMIF(A$8:A146, "&gt;="&amp;DATE(YEAR(A147), MONTH(A147), 1), F$8:F146)))</f>
        <v>0</v>
      </c>
      <c r="G147" s="64">
        <v>32.41296518607443</v>
      </c>
      <c r="H147" s="40" t="s">
        <v>4</v>
      </c>
      <c r="I147" s="39">
        <f t="shared" si="41"/>
        <v>833</v>
      </c>
      <c r="J147" s="39">
        <f t="shared" si="43"/>
        <v>49980</v>
      </c>
      <c r="K147" s="40">
        <f t="shared" si="44"/>
        <v>27000</v>
      </c>
      <c r="L147" s="39">
        <v>0</v>
      </c>
      <c r="M147" s="40">
        <f t="shared" si="53"/>
        <v>0</v>
      </c>
      <c r="N147" s="40">
        <f t="shared" si="45"/>
        <v>0</v>
      </c>
      <c r="O147" s="41">
        <v>0.12</v>
      </c>
      <c r="P147" s="40">
        <f t="shared" si="46"/>
        <v>0</v>
      </c>
      <c r="Q147" s="40">
        <f t="shared" si="47"/>
        <v>0</v>
      </c>
      <c r="R147" s="11">
        <f t="shared" si="54"/>
        <v>0</v>
      </c>
      <c r="S147" s="17"/>
      <c r="T147" s="17"/>
      <c r="U147" s="17">
        <f t="shared" si="58"/>
        <v>0</v>
      </c>
      <c r="V147" s="11">
        <v>35.412999999999997</v>
      </c>
      <c r="W147" s="11">
        <f t="shared" si="48"/>
        <v>3.0000348139255664</v>
      </c>
      <c r="X147" s="11">
        <f t="shared" si="55"/>
        <v>0</v>
      </c>
      <c r="Y147" s="17">
        <f t="shared" si="56"/>
        <v>0</v>
      </c>
      <c r="Z147" s="17">
        <f t="shared" si="40"/>
        <v>99471.840999999898</v>
      </c>
      <c r="AA147" s="12">
        <f t="shared" si="49"/>
        <v>3</v>
      </c>
      <c r="AB147" s="13">
        <f t="shared" si="50"/>
        <v>0</v>
      </c>
    </row>
    <row r="148" spans="1:28" x14ac:dyDescent="0.3">
      <c r="A148" s="14">
        <f t="shared" si="51"/>
        <v>45796</v>
      </c>
      <c r="B148" s="15" t="str">
        <f t="shared" si="42"/>
        <v>segunda-feira</v>
      </c>
      <c r="C148" s="15">
        <f t="shared" si="52"/>
        <v>3</v>
      </c>
      <c r="D148" s="15"/>
      <c r="E148" s="16">
        <f t="shared" si="57"/>
        <v>2499</v>
      </c>
      <c r="F148" s="60">
        <f>IF(OR(B148="Saturday", B148="Sábado", B148="Sunday", B148="Domingo", E148=0), 0,
IF(MONTH(A148)&lt;&gt;MONTH(A147), E148, E148+SUMIF(A$8:A147, "&gt;="&amp;DATE(YEAR(A148), MONTH(A148), 1), F$8:F147)))</f>
        <v>9996</v>
      </c>
      <c r="G148" s="64">
        <v>32.41296518607443</v>
      </c>
      <c r="H148" s="40" t="s">
        <v>4</v>
      </c>
      <c r="I148" s="39">
        <f t="shared" si="41"/>
        <v>833</v>
      </c>
      <c r="J148" s="39">
        <f t="shared" si="43"/>
        <v>49980</v>
      </c>
      <c r="K148" s="40">
        <f t="shared" si="44"/>
        <v>27000</v>
      </c>
      <c r="L148" s="39">
        <v>0</v>
      </c>
      <c r="M148" s="40">
        <f t="shared" si="53"/>
        <v>0</v>
      </c>
      <c r="N148" s="40">
        <f t="shared" si="45"/>
        <v>0</v>
      </c>
      <c r="O148" s="41">
        <v>0.12</v>
      </c>
      <c r="P148" s="40">
        <f t="shared" si="46"/>
        <v>0</v>
      </c>
      <c r="Q148" s="40">
        <f t="shared" si="47"/>
        <v>0</v>
      </c>
      <c r="R148" s="11">
        <f t="shared" si="54"/>
        <v>81000</v>
      </c>
      <c r="S148" s="17"/>
      <c r="T148" s="17"/>
      <c r="U148" s="17">
        <f t="shared" si="58"/>
        <v>18471.840999999898</v>
      </c>
      <c r="V148" s="11">
        <v>35.412999999999997</v>
      </c>
      <c r="W148" s="11">
        <f t="shared" si="48"/>
        <v>3.0000348139255664</v>
      </c>
      <c r="X148" s="11">
        <f t="shared" si="55"/>
        <v>7497.0869999999904</v>
      </c>
      <c r="Y148" s="17">
        <f t="shared" si="56"/>
        <v>88497.086999999985</v>
      </c>
      <c r="Z148" s="17">
        <f t="shared" si="40"/>
        <v>106968.9279999999</v>
      </c>
      <c r="AA148" s="12">
        <f t="shared" si="49"/>
        <v>3</v>
      </c>
      <c r="AB148" s="13">
        <f t="shared" si="50"/>
        <v>-3</v>
      </c>
    </row>
    <row r="149" spans="1:28" x14ac:dyDescent="0.3">
      <c r="A149" s="14">
        <f t="shared" si="51"/>
        <v>45797</v>
      </c>
      <c r="B149" s="15" t="str">
        <f t="shared" si="42"/>
        <v>terça-feira</v>
      </c>
      <c r="C149" s="15">
        <f t="shared" si="52"/>
        <v>0</v>
      </c>
      <c r="D149" s="15">
        <v>0</v>
      </c>
      <c r="E149" s="16">
        <f t="shared" si="57"/>
        <v>0</v>
      </c>
      <c r="F149" s="60">
        <f>IF(OR(B149="Saturday", B149="Sábado", B149="Sunday", B149="Domingo", E149=0), 0,
IF(MONTH(A149)&lt;&gt;MONTH(A148), E149, E149+SUMIF(A$8:A148, "&gt;="&amp;DATE(YEAR(A149), MONTH(A149), 1), F$8:F148)))</f>
        <v>0</v>
      </c>
      <c r="G149" s="64">
        <v>32.41296518607443</v>
      </c>
      <c r="H149" s="40" t="s">
        <v>4</v>
      </c>
      <c r="I149" s="39">
        <f t="shared" si="41"/>
        <v>833</v>
      </c>
      <c r="J149" s="39">
        <f t="shared" si="43"/>
        <v>49980</v>
      </c>
      <c r="K149" s="40">
        <f t="shared" si="44"/>
        <v>27000</v>
      </c>
      <c r="L149" s="39">
        <v>0</v>
      </c>
      <c r="M149" s="40">
        <f t="shared" si="53"/>
        <v>0</v>
      </c>
      <c r="N149" s="40">
        <f t="shared" si="45"/>
        <v>0</v>
      </c>
      <c r="O149" s="41">
        <v>0.12</v>
      </c>
      <c r="P149" s="40">
        <f t="shared" si="46"/>
        <v>0</v>
      </c>
      <c r="Q149" s="40">
        <f t="shared" si="47"/>
        <v>0</v>
      </c>
      <c r="R149" s="11">
        <f t="shared" si="54"/>
        <v>0</v>
      </c>
      <c r="S149" s="17"/>
      <c r="T149" s="17"/>
      <c r="U149" s="17">
        <f t="shared" si="58"/>
        <v>0</v>
      </c>
      <c r="V149" s="11">
        <v>35.412999999999997</v>
      </c>
      <c r="W149" s="11">
        <f t="shared" si="48"/>
        <v>3.0000348139255664</v>
      </c>
      <c r="X149" s="11">
        <f t="shared" si="55"/>
        <v>0</v>
      </c>
      <c r="Y149" s="17">
        <f t="shared" si="56"/>
        <v>0</v>
      </c>
      <c r="Z149" s="17">
        <f t="shared" si="40"/>
        <v>106968.9279999999</v>
      </c>
      <c r="AA149" s="12">
        <f t="shared" si="49"/>
        <v>3</v>
      </c>
      <c r="AB149" s="13">
        <f t="shared" si="50"/>
        <v>0</v>
      </c>
    </row>
    <row r="150" spans="1:28" x14ac:dyDescent="0.3">
      <c r="A150" s="14">
        <f t="shared" si="51"/>
        <v>45798</v>
      </c>
      <c r="B150" s="15" t="str">
        <f t="shared" si="42"/>
        <v>quarta-feira</v>
      </c>
      <c r="C150" s="15">
        <f t="shared" si="52"/>
        <v>0</v>
      </c>
      <c r="D150" s="15">
        <v>0</v>
      </c>
      <c r="E150" s="16">
        <f t="shared" si="57"/>
        <v>0</v>
      </c>
      <c r="F150" s="60">
        <f>IF(OR(B150="Saturday", B150="Sábado", B150="Sunday", B150="Domingo", E150=0), 0,
IF(MONTH(A150)&lt;&gt;MONTH(A149), E150, E150+SUMIF(A$8:A149, "&gt;="&amp;DATE(YEAR(A150), MONTH(A150), 1), F$8:F149)))</f>
        <v>0</v>
      </c>
      <c r="G150" s="64">
        <v>32.41296518607443</v>
      </c>
      <c r="H150" s="40" t="s">
        <v>4</v>
      </c>
      <c r="I150" s="39">
        <f t="shared" si="41"/>
        <v>833</v>
      </c>
      <c r="J150" s="39">
        <f t="shared" si="43"/>
        <v>49980</v>
      </c>
      <c r="K150" s="40">
        <f t="shared" si="44"/>
        <v>27000</v>
      </c>
      <c r="L150" s="39">
        <v>0</v>
      </c>
      <c r="M150" s="40">
        <f t="shared" si="53"/>
        <v>0</v>
      </c>
      <c r="N150" s="40">
        <f t="shared" si="45"/>
        <v>0</v>
      </c>
      <c r="O150" s="41">
        <v>0.12</v>
      </c>
      <c r="P150" s="40">
        <f t="shared" si="46"/>
        <v>0</v>
      </c>
      <c r="Q150" s="40">
        <f t="shared" si="47"/>
        <v>0</v>
      </c>
      <c r="R150" s="11">
        <f t="shared" si="54"/>
        <v>0</v>
      </c>
      <c r="S150" s="17"/>
      <c r="T150" s="17"/>
      <c r="U150" s="17">
        <f t="shared" si="58"/>
        <v>0</v>
      </c>
      <c r="V150" s="11">
        <v>35.412999999999997</v>
      </c>
      <c r="W150" s="11">
        <f t="shared" si="48"/>
        <v>3.0000348139255664</v>
      </c>
      <c r="X150" s="11">
        <f t="shared" si="55"/>
        <v>0</v>
      </c>
      <c r="Y150" s="17">
        <f t="shared" si="56"/>
        <v>0</v>
      </c>
      <c r="Z150" s="17">
        <f t="shared" si="40"/>
        <v>106968.9279999999</v>
      </c>
      <c r="AA150" s="12">
        <f t="shared" si="49"/>
        <v>3</v>
      </c>
      <c r="AB150" s="13">
        <f t="shared" si="50"/>
        <v>0</v>
      </c>
    </row>
    <row r="151" spans="1:28" x14ac:dyDescent="0.3">
      <c r="A151" s="14">
        <f t="shared" si="51"/>
        <v>45799</v>
      </c>
      <c r="B151" s="15" t="str">
        <f t="shared" si="42"/>
        <v>quinta-feira</v>
      </c>
      <c r="C151" s="15">
        <f t="shared" si="52"/>
        <v>0</v>
      </c>
      <c r="D151" s="15">
        <v>0</v>
      </c>
      <c r="E151" s="16">
        <f t="shared" si="57"/>
        <v>0</v>
      </c>
      <c r="F151" s="60">
        <f>IF(OR(B151="Saturday", B151="Sábado", B151="Sunday", B151="Domingo", E151=0), 0,
IF(MONTH(A151)&lt;&gt;MONTH(A150), E151, E151+SUMIF(A$8:A150, "&gt;="&amp;DATE(YEAR(A151), MONTH(A151), 1), F$8:F150)))</f>
        <v>0</v>
      </c>
      <c r="G151" s="64">
        <v>32.41296518607443</v>
      </c>
      <c r="H151" s="40" t="s">
        <v>4</v>
      </c>
      <c r="I151" s="39">
        <f t="shared" si="41"/>
        <v>833</v>
      </c>
      <c r="J151" s="39">
        <f t="shared" si="43"/>
        <v>49980</v>
      </c>
      <c r="K151" s="40">
        <f t="shared" si="44"/>
        <v>27000</v>
      </c>
      <c r="L151" s="39">
        <v>0</v>
      </c>
      <c r="M151" s="40">
        <f t="shared" si="53"/>
        <v>0</v>
      </c>
      <c r="N151" s="40">
        <f t="shared" si="45"/>
        <v>0</v>
      </c>
      <c r="O151" s="41">
        <v>0.12</v>
      </c>
      <c r="P151" s="40">
        <f t="shared" si="46"/>
        <v>0</v>
      </c>
      <c r="Q151" s="40">
        <f t="shared" si="47"/>
        <v>0</v>
      </c>
      <c r="R151" s="11">
        <f t="shared" si="54"/>
        <v>0</v>
      </c>
      <c r="S151" s="17"/>
      <c r="T151" s="17"/>
      <c r="U151" s="17">
        <f t="shared" si="58"/>
        <v>0</v>
      </c>
      <c r="V151" s="11">
        <v>35.412999999999997</v>
      </c>
      <c r="W151" s="11">
        <f t="shared" si="48"/>
        <v>3.0000348139255664</v>
      </c>
      <c r="X151" s="11">
        <f t="shared" si="55"/>
        <v>0</v>
      </c>
      <c r="Y151" s="17">
        <f t="shared" si="56"/>
        <v>0</v>
      </c>
      <c r="Z151" s="17">
        <f t="shared" si="40"/>
        <v>106968.9279999999</v>
      </c>
      <c r="AA151" s="12">
        <f t="shared" si="49"/>
        <v>3</v>
      </c>
      <c r="AB151" s="13">
        <f t="shared" si="50"/>
        <v>0</v>
      </c>
    </row>
    <row r="152" spans="1:28" x14ac:dyDescent="0.3">
      <c r="A152" s="14">
        <f t="shared" si="51"/>
        <v>45800</v>
      </c>
      <c r="B152" s="15" t="str">
        <f t="shared" si="42"/>
        <v>sexta-feira</v>
      </c>
      <c r="C152" s="15">
        <f t="shared" si="52"/>
        <v>0</v>
      </c>
      <c r="D152" s="15">
        <v>0</v>
      </c>
      <c r="E152" s="16">
        <f t="shared" si="57"/>
        <v>0</v>
      </c>
      <c r="F152" s="60">
        <f>IF(OR(B152="Saturday", B152="Sábado", B152="Sunday", B152="Domingo", E152=0), 0,
IF(MONTH(A152)&lt;&gt;MONTH(A151), E152, E152+SUMIF(A$8:A151, "&gt;="&amp;DATE(YEAR(A152), MONTH(A152), 1), F$8:F151)))</f>
        <v>0</v>
      </c>
      <c r="G152" s="64">
        <v>32.41296518607443</v>
      </c>
      <c r="H152" s="40" t="s">
        <v>4</v>
      </c>
      <c r="I152" s="39">
        <f t="shared" si="41"/>
        <v>833</v>
      </c>
      <c r="J152" s="39">
        <f t="shared" si="43"/>
        <v>49980</v>
      </c>
      <c r="K152" s="40">
        <f t="shared" si="44"/>
        <v>27000</v>
      </c>
      <c r="L152" s="39">
        <v>0</v>
      </c>
      <c r="M152" s="40">
        <f t="shared" si="53"/>
        <v>0</v>
      </c>
      <c r="N152" s="40">
        <f t="shared" si="45"/>
        <v>0</v>
      </c>
      <c r="O152" s="41">
        <v>0.12</v>
      </c>
      <c r="P152" s="40">
        <f t="shared" si="46"/>
        <v>0</v>
      </c>
      <c r="Q152" s="40">
        <f t="shared" si="47"/>
        <v>0</v>
      </c>
      <c r="R152" s="11">
        <f t="shared" si="54"/>
        <v>0</v>
      </c>
      <c r="S152" s="17"/>
      <c r="T152" s="17"/>
      <c r="U152" s="17">
        <f t="shared" si="58"/>
        <v>0</v>
      </c>
      <c r="V152" s="11">
        <v>35.412999999999997</v>
      </c>
      <c r="W152" s="11">
        <f t="shared" si="48"/>
        <v>3.0000348139255664</v>
      </c>
      <c r="X152" s="11">
        <f t="shared" si="55"/>
        <v>0</v>
      </c>
      <c r="Y152" s="17">
        <f t="shared" si="56"/>
        <v>0</v>
      </c>
      <c r="Z152" s="17">
        <f t="shared" si="40"/>
        <v>106968.9279999999</v>
      </c>
      <c r="AA152" s="12">
        <f t="shared" si="49"/>
        <v>3</v>
      </c>
      <c r="AB152" s="13">
        <f t="shared" si="50"/>
        <v>0</v>
      </c>
    </row>
    <row r="153" spans="1:28" x14ac:dyDescent="0.3">
      <c r="A153" s="14">
        <f t="shared" si="51"/>
        <v>45801</v>
      </c>
      <c r="B153" s="15" t="str">
        <f t="shared" si="42"/>
        <v>sábado</v>
      </c>
      <c r="C153" s="15">
        <f t="shared" si="52"/>
        <v>0</v>
      </c>
      <c r="D153" s="15"/>
      <c r="E153" s="16">
        <f t="shared" si="57"/>
        <v>0</v>
      </c>
      <c r="F153" s="60">
        <f>IF(OR(B153="Saturday", B153="Sábado", B153="Sunday", B153="Domingo", E153=0), 0,
IF(MONTH(A153)&lt;&gt;MONTH(A152), E153, E153+SUMIF(A$8:A152, "&gt;="&amp;DATE(YEAR(A153), MONTH(A153), 1), F$8:F152)))</f>
        <v>0</v>
      </c>
      <c r="G153" s="64">
        <v>32.41296518607443</v>
      </c>
      <c r="H153" s="40" t="s">
        <v>4</v>
      </c>
      <c r="I153" s="39">
        <f t="shared" si="41"/>
        <v>833</v>
      </c>
      <c r="J153" s="39">
        <f t="shared" si="43"/>
        <v>49980</v>
      </c>
      <c r="K153" s="40">
        <f t="shared" si="44"/>
        <v>27000</v>
      </c>
      <c r="L153" s="39">
        <v>0</v>
      </c>
      <c r="M153" s="40">
        <f t="shared" si="53"/>
        <v>0</v>
      </c>
      <c r="N153" s="40">
        <f t="shared" si="45"/>
        <v>0</v>
      </c>
      <c r="O153" s="41">
        <v>0.12</v>
      </c>
      <c r="P153" s="40">
        <f t="shared" si="46"/>
        <v>0</v>
      </c>
      <c r="Q153" s="40">
        <f t="shared" si="47"/>
        <v>0</v>
      </c>
      <c r="R153" s="11">
        <f t="shared" si="54"/>
        <v>0</v>
      </c>
      <c r="S153" s="17"/>
      <c r="T153" s="17"/>
      <c r="U153" s="17">
        <f t="shared" si="58"/>
        <v>0</v>
      </c>
      <c r="V153" s="11">
        <v>35.412999999999997</v>
      </c>
      <c r="W153" s="11">
        <f t="shared" si="48"/>
        <v>3.0000348139255664</v>
      </c>
      <c r="X153" s="11">
        <f t="shared" si="55"/>
        <v>0</v>
      </c>
      <c r="Y153" s="17">
        <f t="shared" si="56"/>
        <v>0</v>
      </c>
      <c r="Z153" s="17">
        <f t="shared" si="40"/>
        <v>106968.9279999999</v>
      </c>
      <c r="AA153" s="12">
        <f t="shared" si="49"/>
        <v>3</v>
      </c>
      <c r="AB153" s="13">
        <f t="shared" si="50"/>
        <v>0</v>
      </c>
    </row>
    <row r="154" spans="1:28" x14ac:dyDescent="0.3">
      <c r="A154" s="14">
        <f t="shared" si="51"/>
        <v>45802</v>
      </c>
      <c r="B154" s="15" t="str">
        <f t="shared" si="42"/>
        <v>domingo</v>
      </c>
      <c r="C154" s="15">
        <f t="shared" si="52"/>
        <v>0</v>
      </c>
      <c r="D154" s="15"/>
      <c r="E154" s="16">
        <f t="shared" si="57"/>
        <v>0</v>
      </c>
      <c r="F154" s="60">
        <f>IF(OR(B154="Saturday", B154="Sábado", B154="Sunday", B154="Domingo", E154=0), 0,
IF(MONTH(A154)&lt;&gt;MONTH(A153), E154, E154+SUMIF(A$8:A153, "&gt;="&amp;DATE(YEAR(A154), MONTH(A154), 1), F$8:F153)))</f>
        <v>0</v>
      </c>
      <c r="G154" s="64">
        <v>32.41296518607443</v>
      </c>
      <c r="H154" s="40" t="s">
        <v>4</v>
      </c>
      <c r="I154" s="39">
        <f t="shared" si="41"/>
        <v>833</v>
      </c>
      <c r="J154" s="39">
        <f t="shared" si="43"/>
        <v>49980</v>
      </c>
      <c r="K154" s="40">
        <f t="shared" si="44"/>
        <v>27000</v>
      </c>
      <c r="L154" s="39">
        <v>0</v>
      </c>
      <c r="M154" s="40">
        <f t="shared" si="53"/>
        <v>0</v>
      </c>
      <c r="N154" s="40">
        <f t="shared" si="45"/>
        <v>0</v>
      </c>
      <c r="O154" s="41">
        <v>0.12</v>
      </c>
      <c r="P154" s="40">
        <f t="shared" si="46"/>
        <v>0</v>
      </c>
      <c r="Q154" s="40">
        <f t="shared" si="47"/>
        <v>0</v>
      </c>
      <c r="R154" s="11">
        <f t="shared" si="54"/>
        <v>0</v>
      </c>
      <c r="S154" s="17"/>
      <c r="T154" s="17"/>
      <c r="U154" s="17">
        <f t="shared" si="58"/>
        <v>0</v>
      </c>
      <c r="V154" s="11">
        <v>35.412999999999997</v>
      </c>
      <c r="W154" s="11">
        <f t="shared" si="48"/>
        <v>3.0000348139255664</v>
      </c>
      <c r="X154" s="11">
        <f t="shared" si="55"/>
        <v>0</v>
      </c>
      <c r="Y154" s="17">
        <f t="shared" si="56"/>
        <v>0</v>
      </c>
      <c r="Z154" s="17">
        <f t="shared" si="40"/>
        <v>106968.9279999999</v>
      </c>
      <c r="AA154" s="12">
        <f t="shared" si="49"/>
        <v>3</v>
      </c>
      <c r="AB154" s="13">
        <f t="shared" si="50"/>
        <v>0</v>
      </c>
    </row>
    <row r="155" spans="1:28" x14ac:dyDescent="0.3">
      <c r="A155" s="14">
        <f t="shared" si="51"/>
        <v>45803</v>
      </c>
      <c r="B155" s="15" t="str">
        <f t="shared" si="42"/>
        <v>segunda-feira</v>
      </c>
      <c r="C155" s="15">
        <f t="shared" si="52"/>
        <v>3</v>
      </c>
      <c r="D155" s="15"/>
      <c r="E155" s="16">
        <f t="shared" si="57"/>
        <v>2499</v>
      </c>
      <c r="F155" s="60">
        <f>IF(OR(B155="Saturday", B155="Sábado", B155="Sunday", B155="Domingo", E155=0), 0,
IF(MONTH(A155)&lt;&gt;MONTH(A154), E155, E155+SUMIF(A$8:A154, "&gt;="&amp;DATE(YEAR(A155), MONTH(A155), 1), F$8:F154)))</f>
        <v>19992</v>
      </c>
      <c r="G155" s="64">
        <v>32.41296518607443</v>
      </c>
      <c r="H155" s="40" t="s">
        <v>4</v>
      </c>
      <c r="I155" s="39">
        <f t="shared" si="41"/>
        <v>833</v>
      </c>
      <c r="J155" s="39">
        <f t="shared" si="43"/>
        <v>49980</v>
      </c>
      <c r="K155" s="40">
        <f t="shared" si="44"/>
        <v>27000</v>
      </c>
      <c r="L155" s="39">
        <v>0</v>
      </c>
      <c r="M155" s="40">
        <f t="shared" si="53"/>
        <v>0</v>
      </c>
      <c r="N155" s="40">
        <f t="shared" si="45"/>
        <v>0</v>
      </c>
      <c r="O155" s="41">
        <v>0.12</v>
      </c>
      <c r="P155" s="40">
        <f t="shared" si="46"/>
        <v>0</v>
      </c>
      <c r="Q155" s="40">
        <f t="shared" si="47"/>
        <v>0</v>
      </c>
      <c r="R155" s="11">
        <f t="shared" si="54"/>
        <v>81000</v>
      </c>
      <c r="S155" s="17"/>
      <c r="T155" s="17"/>
      <c r="U155" s="17">
        <f t="shared" si="58"/>
        <v>25968.927999999898</v>
      </c>
      <c r="V155" s="11">
        <v>35.412999999999997</v>
      </c>
      <c r="W155" s="11">
        <f t="shared" si="48"/>
        <v>3.0000348139255664</v>
      </c>
      <c r="X155" s="11">
        <f t="shared" si="55"/>
        <v>7497.0869999999904</v>
      </c>
      <c r="Y155" s="17">
        <f t="shared" si="56"/>
        <v>88497.086999999985</v>
      </c>
      <c r="Z155" s="17">
        <f t="shared" si="40"/>
        <v>114466.0149999999</v>
      </c>
      <c r="AA155" s="12">
        <f t="shared" si="49"/>
        <v>4</v>
      </c>
      <c r="AB155" s="13">
        <f t="shared" si="50"/>
        <v>-2</v>
      </c>
    </row>
    <row r="156" spans="1:28" x14ac:dyDescent="0.3">
      <c r="A156" s="14">
        <f t="shared" si="51"/>
        <v>45804</v>
      </c>
      <c r="B156" s="15" t="str">
        <f t="shared" si="42"/>
        <v>terça-feira</v>
      </c>
      <c r="C156" s="15">
        <f t="shared" si="52"/>
        <v>0</v>
      </c>
      <c r="D156" s="15">
        <v>0</v>
      </c>
      <c r="E156" s="16">
        <f t="shared" si="57"/>
        <v>0</v>
      </c>
      <c r="F156" s="60">
        <f>IF(OR(B156="Saturday", B156="Sábado", B156="Sunday", B156="Domingo", E156=0), 0,
IF(MONTH(A156)&lt;&gt;MONTH(A155), E156, E156+SUMIF(A$8:A155, "&gt;="&amp;DATE(YEAR(A156), MONTH(A156), 1), F$8:F155)))</f>
        <v>0</v>
      </c>
      <c r="G156" s="64">
        <v>32.41296518607443</v>
      </c>
      <c r="H156" s="40" t="s">
        <v>4</v>
      </c>
      <c r="I156" s="39">
        <f t="shared" si="41"/>
        <v>833</v>
      </c>
      <c r="J156" s="39">
        <f t="shared" si="43"/>
        <v>49980</v>
      </c>
      <c r="K156" s="40">
        <f t="shared" si="44"/>
        <v>27000</v>
      </c>
      <c r="L156" s="39">
        <v>0</v>
      </c>
      <c r="M156" s="40">
        <f t="shared" si="53"/>
        <v>0</v>
      </c>
      <c r="N156" s="40">
        <f t="shared" si="45"/>
        <v>0</v>
      </c>
      <c r="O156" s="41">
        <v>0.12</v>
      </c>
      <c r="P156" s="40">
        <f t="shared" si="46"/>
        <v>0</v>
      </c>
      <c r="Q156" s="40">
        <f t="shared" si="47"/>
        <v>0</v>
      </c>
      <c r="R156" s="11">
        <f t="shared" si="54"/>
        <v>0</v>
      </c>
      <c r="S156" s="17"/>
      <c r="T156" s="17"/>
      <c r="U156" s="17">
        <f t="shared" si="58"/>
        <v>0</v>
      </c>
      <c r="V156" s="11">
        <v>35.412999999999997</v>
      </c>
      <c r="W156" s="11">
        <f t="shared" si="48"/>
        <v>3.0000348139255664</v>
      </c>
      <c r="X156" s="11">
        <f t="shared" si="55"/>
        <v>0</v>
      </c>
      <c r="Y156" s="17">
        <f t="shared" si="56"/>
        <v>0</v>
      </c>
      <c r="Z156" s="17">
        <f t="shared" si="40"/>
        <v>114466.0149999999</v>
      </c>
      <c r="AA156" s="12">
        <f t="shared" si="49"/>
        <v>4</v>
      </c>
      <c r="AB156" s="13">
        <f t="shared" si="50"/>
        <v>1</v>
      </c>
    </row>
    <row r="157" spans="1:28" x14ac:dyDescent="0.3">
      <c r="A157" s="14">
        <f t="shared" si="51"/>
        <v>45805</v>
      </c>
      <c r="B157" s="15" t="str">
        <f t="shared" si="42"/>
        <v>quarta-feira</v>
      </c>
      <c r="C157" s="15">
        <f t="shared" si="52"/>
        <v>0</v>
      </c>
      <c r="D157" s="15">
        <v>0</v>
      </c>
      <c r="E157" s="16">
        <f t="shared" si="57"/>
        <v>0</v>
      </c>
      <c r="F157" s="60">
        <f>IF(OR(B157="Saturday", B157="Sábado", B157="Sunday", B157="Domingo", E157=0), 0,
IF(MONTH(A157)&lt;&gt;MONTH(A156), E157, E157+SUMIF(A$8:A156, "&gt;="&amp;DATE(YEAR(A157), MONTH(A157), 1), F$8:F156)))</f>
        <v>0</v>
      </c>
      <c r="G157" s="64">
        <v>32.41296518607443</v>
      </c>
      <c r="H157" s="40" t="s">
        <v>4</v>
      </c>
      <c r="I157" s="39">
        <f t="shared" si="41"/>
        <v>833</v>
      </c>
      <c r="J157" s="39">
        <f t="shared" si="43"/>
        <v>49980</v>
      </c>
      <c r="K157" s="40">
        <f t="shared" si="44"/>
        <v>27000</v>
      </c>
      <c r="L157" s="39">
        <v>0</v>
      </c>
      <c r="M157" s="40">
        <f t="shared" si="53"/>
        <v>0</v>
      </c>
      <c r="N157" s="40">
        <f t="shared" si="45"/>
        <v>0</v>
      </c>
      <c r="O157" s="41">
        <v>0.12</v>
      </c>
      <c r="P157" s="40">
        <f t="shared" si="46"/>
        <v>0</v>
      </c>
      <c r="Q157" s="40">
        <f t="shared" si="47"/>
        <v>0</v>
      </c>
      <c r="R157" s="11">
        <f t="shared" si="54"/>
        <v>0</v>
      </c>
      <c r="S157" s="17"/>
      <c r="T157" s="17"/>
      <c r="U157" s="17">
        <f t="shared" si="58"/>
        <v>0</v>
      </c>
      <c r="V157" s="11">
        <v>35.412999999999997</v>
      </c>
      <c r="W157" s="11">
        <f t="shared" si="48"/>
        <v>3.0000348139255664</v>
      </c>
      <c r="X157" s="11">
        <f t="shared" si="55"/>
        <v>0</v>
      </c>
      <c r="Y157" s="17">
        <f t="shared" si="56"/>
        <v>0</v>
      </c>
      <c r="Z157" s="17">
        <f t="shared" si="40"/>
        <v>114466.0149999999</v>
      </c>
      <c r="AA157" s="12">
        <f t="shared" si="49"/>
        <v>4</v>
      </c>
      <c r="AB157" s="13">
        <f t="shared" si="50"/>
        <v>1</v>
      </c>
    </row>
    <row r="158" spans="1:28" x14ac:dyDescent="0.3">
      <c r="A158" s="14">
        <f t="shared" si="51"/>
        <v>45806</v>
      </c>
      <c r="B158" s="15" t="str">
        <f t="shared" si="42"/>
        <v>quinta-feira</v>
      </c>
      <c r="C158" s="15">
        <f t="shared" si="52"/>
        <v>0</v>
      </c>
      <c r="D158" s="15">
        <v>0</v>
      </c>
      <c r="E158" s="16">
        <f t="shared" si="57"/>
        <v>0</v>
      </c>
      <c r="F158" s="60">
        <f>IF(OR(B158="Saturday", B158="Sábado", B158="Sunday", B158="Domingo", E158=0), 0,
IF(MONTH(A158)&lt;&gt;MONTH(A157), E158, E158+SUMIF(A$8:A157, "&gt;="&amp;DATE(YEAR(A158), MONTH(A158), 1), F$8:F157)))</f>
        <v>0</v>
      </c>
      <c r="G158" s="64">
        <v>32.41296518607443</v>
      </c>
      <c r="H158" s="40" t="s">
        <v>4</v>
      </c>
      <c r="I158" s="39">
        <f t="shared" si="41"/>
        <v>833</v>
      </c>
      <c r="J158" s="39">
        <f t="shared" si="43"/>
        <v>49980</v>
      </c>
      <c r="K158" s="40">
        <f t="shared" si="44"/>
        <v>27000</v>
      </c>
      <c r="L158" s="39">
        <v>0</v>
      </c>
      <c r="M158" s="40">
        <f t="shared" si="53"/>
        <v>0</v>
      </c>
      <c r="N158" s="40">
        <f t="shared" si="45"/>
        <v>0</v>
      </c>
      <c r="O158" s="41">
        <v>0.12</v>
      </c>
      <c r="P158" s="40">
        <f t="shared" si="46"/>
        <v>0</v>
      </c>
      <c r="Q158" s="40">
        <f t="shared" si="47"/>
        <v>0</v>
      </c>
      <c r="R158" s="11">
        <f t="shared" si="54"/>
        <v>0</v>
      </c>
      <c r="S158" s="17"/>
      <c r="T158" s="17"/>
      <c r="U158" s="17">
        <f t="shared" si="58"/>
        <v>0</v>
      </c>
      <c r="V158" s="11">
        <v>35.412999999999997</v>
      </c>
      <c r="W158" s="11">
        <f t="shared" si="48"/>
        <v>3.0000348139255664</v>
      </c>
      <c r="X158" s="11">
        <f t="shared" si="55"/>
        <v>0</v>
      </c>
      <c r="Y158" s="17">
        <f t="shared" si="56"/>
        <v>0</v>
      </c>
      <c r="Z158" s="17">
        <f t="shared" si="40"/>
        <v>114466.0149999999</v>
      </c>
      <c r="AA158" s="12">
        <f t="shared" si="49"/>
        <v>4</v>
      </c>
      <c r="AB158" s="13">
        <f t="shared" si="50"/>
        <v>1</v>
      </c>
    </row>
    <row r="159" spans="1:28" x14ac:dyDescent="0.3">
      <c r="A159" s="14">
        <f t="shared" si="51"/>
        <v>45807</v>
      </c>
      <c r="B159" s="15" t="str">
        <f t="shared" si="42"/>
        <v>sexta-feira</v>
      </c>
      <c r="C159" s="15">
        <f t="shared" si="52"/>
        <v>0</v>
      </c>
      <c r="D159" s="15">
        <v>0</v>
      </c>
      <c r="E159" s="16">
        <f t="shared" si="57"/>
        <v>0</v>
      </c>
      <c r="F159" s="60">
        <f>IF(OR(B159="Saturday", B159="Sábado", B159="Sunday", B159="Domingo", E159=0), 0,
IF(MONTH(A159)&lt;&gt;MONTH(A158), E159, E159+SUMIF(A$8:A158, "&gt;="&amp;DATE(YEAR(A159), MONTH(A159), 1), F$8:F158)))</f>
        <v>0</v>
      </c>
      <c r="G159" s="64">
        <v>32.41296518607443</v>
      </c>
      <c r="H159" s="40" t="s">
        <v>4</v>
      </c>
      <c r="I159" s="39">
        <f t="shared" si="41"/>
        <v>833</v>
      </c>
      <c r="J159" s="39">
        <f t="shared" si="43"/>
        <v>49980</v>
      </c>
      <c r="K159" s="40">
        <f t="shared" si="44"/>
        <v>27000</v>
      </c>
      <c r="L159" s="39">
        <v>0</v>
      </c>
      <c r="M159" s="40">
        <f t="shared" si="53"/>
        <v>0</v>
      </c>
      <c r="N159" s="40">
        <f t="shared" si="45"/>
        <v>0</v>
      </c>
      <c r="O159" s="41">
        <v>0.12</v>
      </c>
      <c r="P159" s="40">
        <f t="shared" si="46"/>
        <v>0</v>
      </c>
      <c r="Q159" s="40">
        <f t="shared" si="47"/>
        <v>0</v>
      </c>
      <c r="R159" s="11">
        <f t="shared" si="54"/>
        <v>0</v>
      </c>
      <c r="S159" s="17"/>
      <c r="T159" s="17"/>
      <c r="U159" s="17">
        <f t="shared" si="58"/>
        <v>0</v>
      </c>
      <c r="V159" s="11">
        <v>35.412999999999997</v>
      </c>
      <c r="W159" s="11">
        <f t="shared" si="48"/>
        <v>3.0000348139255664</v>
      </c>
      <c r="X159" s="11">
        <f t="shared" si="55"/>
        <v>0</v>
      </c>
      <c r="Y159" s="17">
        <f t="shared" si="56"/>
        <v>0</v>
      </c>
      <c r="Z159" s="17">
        <f t="shared" si="40"/>
        <v>114466.0149999999</v>
      </c>
      <c r="AA159" s="12">
        <f t="shared" si="49"/>
        <v>4</v>
      </c>
      <c r="AB159" s="13">
        <f t="shared" si="50"/>
        <v>1</v>
      </c>
    </row>
    <row r="160" spans="1:28" x14ac:dyDescent="0.3">
      <c r="A160" s="14">
        <f t="shared" si="51"/>
        <v>45808</v>
      </c>
      <c r="B160" s="15" t="str">
        <f t="shared" si="42"/>
        <v>sábado</v>
      </c>
      <c r="C160" s="15">
        <f t="shared" si="52"/>
        <v>0</v>
      </c>
      <c r="D160" s="15"/>
      <c r="E160" s="16">
        <f t="shared" si="57"/>
        <v>0</v>
      </c>
      <c r="F160" s="60">
        <f>IF(OR(B160="Saturday", B160="Sábado", B160="Sunday", B160="Domingo", E160=0), 0,
IF(MONTH(A160)&lt;&gt;MONTH(A159), E160, E160+SUMIF(A$8:A159, "&gt;="&amp;DATE(YEAR(A160), MONTH(A160), 1), F$8:F159)))</f>
        <v>0</v>
      </c>
      <c r="G160" s="64">
        <v>32.41296518607443</v>
      </c>
      <c r="H160" s="40" t="s">
        <v>4</v>
      </c>
      <c r="I160" s="39">
        <f t="shared" si="41"/>
        <v>833</v>
      </c>
      <c r="J160" s="39">
        <f t="shared" si="43"/>
        <v>49980</v>
      </c>
      <c r="K160" s="40">
        <f t="shared" si="44"/>
        <v>27000</v>
      </c>
      <c r="L160" s="39">
        <v>0</v>
      </c>
      <c r="M160" s="40">
        <f t="shared" si="53"/>
        <v>0</v>
      </c>
      <c r="N160" s="40">
        <f t="shared" si="45"/>
        <v>0</v>
      </c>
      <c r="O160" s="41">
        <v>0.12</v>
      </c>
      <c r="P160" s="40">
        <f t="shared" si="46"/>
        <v>0</v>
      </c>
      <c r="Q160" s="40">
        <f t="shared" si="47"/>
        <v>0</v>
      </c>
      <c r="R160" s="11">
        <f t="shared" si="54"/>
        <v>0</v>
      </c>
      <c r="S160" s="17"/>
      <c r="T160" s="17"/>
      <c r="U160" s="17">
        <f t="shared" si="58"/>
        <v>0</v>
      </c>
      <c r="V160" s="11">
        <v>35.412999999999997</v>
      </c>
      <c r="W160" s="11">
        <f t="shared" si="48"/>
        <v>3.0000348139255664</v>
      </c>
      <c r="X160" s="11">
        <f t="shared" si="55"/>
        <v>0</v>
      </c>
      <c r="Y160" s="17">
        <f t="shared" si="56"/>
        <v>0</v>
      </c>
      <c r="Z160" s="17">
        <f t="shared" si="40"/>
        <v>114466.0149999999</v>
      </c>
      <c r="AA160" s="12">
        <f t="shared" si="49"/>
        <v>4</v>
      </c>
      <c r="AB160" s="13">
        <f t="shared" si="50"/>
        <v>1</v>
      </c>
    </row>
    <row r="161" spans="1:30" x14ac:dyDescent="0.3">
      <c r="A161" s="27">
        <f t="shared" si="51"/>
        <v>45809</v>
      </c>
      <c r="B161" s="28" t="str">
        <f t="shared" si="42"/>
        <v>domingo</v>
      </c>
      <c r="C161" s="15">
        <f t="shared" si="52"/>
        <v>0</v>
      </c>
      <c r="D161" s="28"/>
      <c r="E161" s="16">
        <f t="shared" si="57"/>
        <v>0</v>
      </c>
      <c r="F161" s="60">
        <f>IF(OR(B161="Saturday", B161="Sábado", B161="Sunday", B161="Domingo", E161=0), 0,
IF(MONTH(A161)&lt;&gt;MONTH(A160), E161, E161+SUMIF(A$8:A160, "&gt;="&amp;DATE(YEAR(A161), MONTH(A161), 1), F$8:F160)))</f>
        <v>0</v>
      </c>
      <c r="G161" s="64">
        <v>32.41296518607443</v>
      </c>
      <c r="H161" s="40" t="s">
        <v>4</v>
      </c>
      <c r="I161" s="39">
        <f t="shared" si="41"/>
        <v>833</v>
      </c>
      <c r="J161" s="39">
        <f t="shared" si="43"/>
        <v>49980</v>
      </c>
      <c r="K161" s="40">
        <f t="shared" si="44"/>
        <v>27000</v>
      </c>
      <c r="L161" s="39">
        <v>0</v>
      </c>
      <c r="M161" s="40">
        <f t="shared" si="53"/>
        <v>0</v>
      </c>
      <c r="N161" s="40">
        <f t="shared" si="45"/>
        <v>0</v>
      </c>
      <c r="O161" s="41">
        <v>0.12</v>
      </c>
      <c r="P161" s="40">
        <f t="shared" si="46"/>
        <v>0</v>
      </c>
      <c r="Q161" s="40">
        <f t="shared" si="47"/>
        <v>0</v>
      </c>
      <c r="R161" s="11">
        <f t="shared" si="54"/>
        <v>0</v>
      </c>
      <c r="S161" s="30"/>
      <c r="T161" s="30"/>
      <c r="U161" s="17">
        <f t="shared" si="58"/>
        <v>0</v>
      </c>
      <c r="V161" s="11">
        <v>35.412999999999997</v>
      </c>
      <c r="W161" s="11">
        <f t="shared" si="48"/>
        <v>3.0000348139255664</v>
      </c>
      <c r="X161" s="11">
        <f t="shared" si="55"/>
        <v>0</v>
      </c>
      <c r="Y161" s="17">
        <f t="shared" si="56"/>
        <v>0</v>
      </c>
      <c r="Z161" s="30">
        <f t="shared" si="40"/>
        <v>114466.0149999999</v>
      </c>
      <c r="AA161" s="12">
        <f t="shared" si="49"/>
        <v>4</v>
      </c>
      <c r="AB161" s="13">
        <f t="shared" si="50"/>
        <v>1</v>
      </c>
    </row>
    <row r="162" spans="1:30" x14ac:dyDescent="0.3">
      <c r="A162" s="27">
        <f t="shared" si="51"/>
        <v>45810</v>
      </c>
      <c r="B162" s="28" t="str">
        <f t="shared" si="42"/>
        <v>segunda-feira</v>
      </c>
      <c r="C162" s="15">
        <f t="shared" si="52"/>
        <v>4</v>
      </c>
      <c r="D162" s="28"/>
      <c r="E162" s="16">
        <f t="shared" si="57"/>
        <v>3332</v>
      </c>
      <c r="F162" s="60">
        <f>IF(OR(B162="Saturday", B162="Sábado", B162="Sunday", B162="Domingo", E162=0), 0,
IF(MONTH(A162)&lt;&gt;MONTH(A161), E162, E162+SUMIF(A$8:A161, "&gt;="&amp;DATE(YEAR(A162), MONTH(A162), 1), F$8:F161)))</f>
        <v>3332</v>
      </c>
      <c r="G162" s="64">
        <v>32.41296518607443</v>
      </c>
      <c r="H162" s="40" t="s">
        <v>4</v>
      </c>
      <c r="I162" s="39">
        <f t="shared" si="41"/>
        <v>833</v>
      </c>
      <c r="J162" s="39">
        <f t="shared" si="43"/>
        <v>49980</v>
      </c>
      <c r="K162" s="40">
        <f t="shared" si="44"/>
        <v>27000</v>
      </c>
      <c r="L162" s="39">
        <v>0</v>
      </c>
      <c r="M162" s="40">
        <f t="shared" si="53"/>
        <v>0</v>
      </c>
      <c r="N162" s="40">
        <f t="shared" si="45"/>
        <v>0</v>
      </c>
      <c r="O162" s="41">
        <v>0.12</v>
      </c>
      <c r="P162" s="40">
        <f t="shared" si="46"/>
        <v>0</v>
      </c>
      <c r="Q162" s="40">
        <f t="shared" si="47"/>
        <v>0</v>
      </c>
      <c r="R162" s="11">
        <f t="shared" si="54"/>
        <v>108000</v>
      </c>
      <c r="S162" s="30"/>
      <c r="T162" s="30"/>
      <c r="U162" s="17">
        <f t="shared" si="58"/>
        <v>6466.0149999998976</v>
      </c>
      <c r="V162" s="11">
        <v>35.412999999999997</v>
      </c>
      <c r="W162" s="11">
        <f t="shared" si="48"/>
        <v>3.0000348139255664</v>
      </c>
      <c r="X162" s="11">
        <f t="shared" si="55"/>
        <v>9996.1159999999873</v>
      </c>
      <c r="Y162" s="17">
        <f t="shared" si="56"/>
        <v>117996.11599999999</v>
      </c>
      <c r="Z162" s="30">
        <f t="shared" si="40"/>
        <v>124462.13099999988</v>
      </c>
      <c r="AA162" s="12">
        <f t="shared" si="49"/>
        <v>4</v>
      </c>
      <c r="AB162" s="13">
        <f t="shared" si="50"/>
        <v>-3</v>
      </c>
    </row>
    <row r="163" spans="1:30" x14ac:dyDescent="0.3">
      <c r="A163" s="27">
        <f t="shared" si="51"/>
        <v>45811</v>
      </c>
      <c r="B163" s="28" t="str">
        <f t="shared" si="42"/>
        <v>terça-feira</v>
      </c>
      <c r="C163" s="15">
        <f t="shared" si="52"/>
        <v>0</v>
      </c>
      <c r="D163" s="28">
        <v>0</v>
      </c>
      <c r="E163" s="16">
        <f t="shared" si="57"/>
        <v>0</v>
      </c>
      <c r="F163" s="60">
        <f>IF(OR(B163="Saturday", B163="Sábado", B163="Sunday", B163="Domingo", E163=0), 0,
IF(MONTH(A163)&lt;&gt;MONTH(A162), E163, E163+SUMIF(A$8:A162, "&gt;="&amp;DATE(YEAR(A163), MONTH(A163), 1), F$8:F162)))</f>
        <v>0</v>
      </c>
      <c r="G163" s="64">
        <v>32.41296518607443</v>
      </c>
      <c r="H163" s="40" t="s">
        <v>4</v>
      </c>
      <c r="I163" s="39">
        <f t="shared" si="41"/>
        <v>833</v>
      </c>
      <c r="J163" s="39">
        <f t="shared" si="43"/>
        <v>49980</v>
      </c>
      <c r="K163" s="40">
        <f t="shared" si="44"/>
        <v>27000</v>
      </c>
      <c r="L163" s="39">
        <v>0</v>
      </c>
      <c r="M163" s="40">
        <f t="shared" si="53"/>
        <v>0</v>
      </c>
      <c r="N163" s="40">
        <f t="shared" si="45"/>
        <v>0</v>
      </c>
      <c r="O163" s="41">
        <v>0.12</v>
      </c>
      <c r="P163" s="40">
        <f t="shared" si="46"/>
        <v>0</v>
      </c>
      <c r="Q163" s="40">
        <f t="shared" si="47"/>
        <v>0</v>
      </c>
      <c r="R163" s="11">
        <f t="shared" si="54"/>
        <v>0</v>
      </c>
      <c r="S163" s="30"/>
      <c r="T163" s="30"/>
      <c r="U163" s="17">
        <f t="shared" si="58"/>
        <v>0</v>
      </c>
      <c r="V163" s="11">
        <v>35.412999999999997</v>
      </c>
      <c r="W163" s="11">
        <f t="shared" si="48"/>
        <v>3.0000348139255664</v>
      </c>
      <c r="X163" s="11">
        <f t="shared" si="55"/>
        <v>0</v>
      </c>
      <c r="Y163" s="17">
        <f t="shared" si="56"/>
        <v>0</v>
      </c>
      <c r="Z163" s="30">
        <f t="shared" si="40"/>
        <v>124462.13099999988</v>
      </c>
      <c r="AA163" s="12">
        <f t="shared" si="49"/>
        <v>4</v>
      </c>
      <c r="AB163" s="13">
        <f t="shared" si="50"/>
        <v>1</v>
      </c>
    </row>
    <row r="164" spans="1:30" x14ac:dyDescent="0.3">
      <c r="A164" s="27">
        <f t="shared" si="51"/>
        <v>45812</v>
      </c>
      <c r="B164" s="28" t="str">
        <f t="shared" si="42"/>
        <v>quarta-feira</v>
      </c>
      <c r="C164" s="15">
        <f t="shared" si="52"/>
        <v>0</v>
      </c>
      <c r="D164" s="28">
        <v>0</v>
      </c>
      <c r="E164" s="16">
        <f t="shared" si="57"/>
        <v>0</v>
      </c>
      <c r="F164" s="60">
        <f>IF(OR(B164="Saturday", B164="Sábado", B164="Sunday", B164="Domingo", E164=0), 0,
IF(MONTH(A164)&lt;&gt;MONTH(A163), E164, E164+SUMIF(A$8:A163, "&gt;="&amp;DATE(YEAR(A164), MONTH(A164), 1), F$8:F163)))</f>
        <v>0</v>
      </c>
      <c r="G164" s="64">
        <v>32.41296518607443</v>
      </c>
      <c r="H164" s="40" t="s">
        <v>4</v>
      </c>
      <c r="I164" s="39">
        <f t="shared" si="41"/>
        <v>833</v>
      </c>
      <c r="J164" s="39">
        <f t="shared" si="43"/>
        <v>49980</v>
      </c>
      <c r="K164" s="40">
        <f t="shared" si="44"/>
        <v>27000</v>
      </c>
      <c r="L164" s="39">
        <v>0</v>
      </c>
      <c r="M164" s="40">
        <f t="shared" si="53"/>
        <v>0</v>
      </c>
      <c r="N164" s="40">
        <f t="shared" si="45"/>
        <v>0</v>
      </c>
      <c r="O164" s="41">
        <v>0.12</v>
      </c>
      <c r="P164" s="40">
        <f t="shared" si="46"/>
        <v>0</v>
      </c>
      <c r="Q164" s="40">
        <f t="shared" si="47"/>
        <v>0</v>
      </c>
      <c r="R164" s="11">
        <f t="shared" si="54"/>
        <v>0</v>
      </c>
      <c r="S164" s="30"/>
      <c r="T164" s="30"/>
      <c r="U164" s="17">
        <f t="shared" si="58"/>
        <v>0</v>
      </c>
      <c r="V164" s="11">
        <v>35.412999999999997</v>
      </c>
      <c r="W164" s="11">
        <f t="shared" si="48"/>
        <v>3.0000348139255664</v>
      </c>
      <c r="X164" s="11">
        <f t="shared" si="55"/>
        <v>0</v>
      </c>
      <c r="Y164" s="17">
        <f t="shared" si="56"/>
        <v>0</v>
      </c>
      <c r="Z164" s="30">
        <f t="shared" si="40"/>
        <v>124462.13099999988</v>
      </c>
      <c r="AA164" s="12">
        <f t="shared" si="49"/>
        <v>4</v>
      </c>
      <c r="AB164" s="13">
        <f t="shared" si="50"/>
        <v>1</v>
      </c>
    </row>
    <row r="165" spans="1:30" x14ac:dyDescent="0.3">
      <c r="A165" s="27">
        <f t="shared" si="51"/>
        <v>45813</v>
      </c>
      <c r="B165" s="28" t="str">
        <f t="shared" si="42"/>
        <v>quinta-feira</v>
      </c>
      <c r="C165" s="15">
        <f t="shared" si="52"/>
        <v>0</v>
      </c>
      <c r="D165" s="28">
        <v>0</v>
      </c>
      <c r="E165" s="16">
        <f t="shared" si="57"/>
        <v>0</v>
      </c>
      <c r="F165" s="60">
        <f>IF(OR(B165="Saturday", B165="Sábado", B165="Sunday", B165="Domingo", E165=0), 0,
IF(MONTH(A165)&lt;&gt;MONTH(A164), E165, E165+SUMIF(A$8:A164, "&gt;="&amp;DATE(YEAR(A165), MONTH(A165), 1), F$8:F164)))</f>
        <v>0</v>
      </c>
      <c r="G165" s="64">
        <v>32.41296518607443</v>
      </c>
      <c r="H165" s="40" t="s">
        <v>4</v>
      </c>
      <c r="I165" s="39">
        <f t="shared" si="41"/>
        <v>833</v>
      </c>
      <c r="J165" s="39">
        <f t="shared" si="43"/>
        <v>49980</v>
      </c>
      <c r="K165" s="40">
        <f t="shared" si="44"/>
        <v>27000</v>
      </c>
      <c r="L165" s="39">
        <v>0</v>
      </c>
      <c r="M165" s="40">
        <f t="shared" si="53"/>
        <v>0</v>
      </c>
      <c r="N165" s="40">
        <f t="shared" si="45"/>
        <v>0</v>
      </c>
      <c r="O165" s="41">
        <v>0.12</v>
      </c>
      <c r="P165" s="40">
        <f t="shared" si="46"/>
        <v>0</v>
      </c>
      <c r="Q165" s="40">
        <f t="shared" si="47"/>
        <v>0</v>
      </c>
      <c r="R165" s="11">
        <f t="shared" si="54"/>
        <v>0</v>
      </c>
      <c r="S165" s="30"/>
      <c r="T165" s="30"/>
      <c r="U165" s="17">
        <f t="shared" si="58"/>
        <v>0</v>
      </c>
      <c r="V165" s="11">
        <v>35.412999999999997</v>
      </c>
      <c r="W165" s="11">
        <f t="shared" si="48"/>
        <v>3.0000348139255664</v>
      </c>
      <c r="X165" s="11">
        <f t="shared" si="55"/>
        <v>0</v>
      </c>
      <c r="Y165" s="17">
        <f t="shared" si="56"/>
        <v>0</v>
      </c>
      <c r="Z165" s="30">
        <f t="shared" si="40"/>
        <v>124462.13099999988</v>
      </c>
      <c r="AA165" s="12">
        <f t="shared" si="49"/>
        <v>4</v>
      </c>
      <c r="AB165" s="13">
        <f t="shared" si="50"/>
        <v>1</v>
      </c>
    </row>
    <row r="166" spans="1:30" x14ac:dyDescent="0.3">
      <c r="A166" s="27">
        <f t="shared" si="51"/>
        <v>45814</v>
      </c>
      <c r="B166" s="28" t="str">
        <f t="shared" si="42"/>
        <v>sexta-feira</v>
      </c>
      <c r="C166" s="15">
        <f t="shared" si="52"/>
        <v>0</v>
      </c>
      <c r="D166" s="28">
        <v>0</v>
      </c>
      <c r="E166" s="16">
        <f t="shared" si="57"/>
        <v>0</v>
      </c>
      <c r="F166" s="60">
        <f>IF(OR(B166="Saturday", B166="Sábado", B166="Sunday", B166="Domingo", E166=0), 0,
IF(MONTH(A166)&lt;&gt;MONTH(A165), E166, E166+SUMIF(A$8:A165, "&gt;="&amp;DATE(YEAR(A166), MONTH(A166), 1), F$8:F165)))</f>
        <v>0</v>
      </c>
      <c r="G166" s="64">
        <v>32.41296518607443</v>
      </c>
      <c r="H166" s="40" t="s">
        <v>4</v>
      </c>
      <c r="I166" s="39">
        <f t="shared" si="41"/>
        <v>833</v>
      </c>
      <c r="J166" s="39">
        <f t="shared" si="43"/>
        <v>49980</v>
      </c>
      <c r="K166" s="40">
        <f t="shared" si="44"/>
        <v>27000</v>
      </c>
      <c r="L166" s="39">
        <v>0</v>
      </c>
      <c r="M166" s="40">
        <f t="shared" si="53"/>
        <v>0</v>
      </c>
      <c r="N166" s="40">
        <f t="shared" si="45"/>
        <v>0</v>
      </c>
      <c r="O166" s="41">
        <v>0.12</v>
      </c>
      <c r="P166" s="40">
        <f t="shared" si="46"/>
        <v>0</v>
      </c>
      <c r="Q166" s="40">
        <f t="shared" si="47"/>
        <v>0</v>
      </c>
      <c r="R166" s="11">
        <f t="shared" si="54"/>
        <v>0</v>
      </c>
      <c r="S166" s="30"/>
      <c r="T166" s="30"/>
      <c r="U166" s="17">
        <f t="shared" si="58"/>
        <v>0</v>
      </c>
      <c r="V166" s="11">
        <v>35.412999999999997</v>
      </c>
      <c r="W166" s="11">
        <f t="shared" si="48"/>
        <v>3.0000348139255664</v>
      </c>
      <c r="X166" s="11">
        <f t="shared" si="55"/>
        <v>0</v>
      </c>
      <c r="Y166" s="17">
        <f t="shared" si="56"/>
        <v>0</v>
      </c>
      <c r="Z166" s="30">
        <f t="shared" si="40"/>
        <v>124462.13099999988</v>
      </c>
      <c r="AA166" s="12">
        <f t="shared" si="49"/>
        <v>4</v>
      </c>
      <c r="AB166" s="13">
        <f t="shared" si="50"/>
        <v>1</v>
      </c>
    </row>
    <row r="167" spans="1:30" x14ac:dyDescent="0.3">
      <c r="A167" s="27">
        <f t="shared" si="51"/>
        <v>45815</v>
      </c>
      <c r="B167" s="28" t="str">
        <f t="shared" si="42"/>
        <v>sábado</v>
      </c>
      <c r="C167" s="15">
        <f t="shared" si="52"/>
        <v>0</v>
      </c>
      <c r="D167" s="28"/>
      <c r="E167" s="16">
        <f t="shared" si="57"/>
        <v>0</v>
      </c>
      <c r="F167" s="60">
        <f>IF(OR(B167="Saturday", B167="Sábado", B167="Sunday", B167="Domingo", E167=0), 0,
IF(MONTH(A167)&lt;&gt;MONTH(A166), E167, E167+SUMIF(A$8:A166, "&gt;="&amp;DATE(YEAR(A167), MONTH(A167), 1), F$8:F166)))</f>
        <v>0</v>
      </c>
      <c r="G167" s="64">
        <v>32.41296518607443</v>
      </c>
      <c r="H167" s="40" t="s">
        <v>4</v>
      </c>
      <c r="I167" s="39">
        <f t="shared" si="41"/>
        <v>833</v>
      </c>
      <c r="J167" s="39">
        <f t="shared" si="43"/>
        <v>49980</v>
      </c>
      <c r="K167" s="40">
        <f t="shared" si="44"/>
        <v>27000</v>
      </c>
      <c r="L167" s="39">
        <v>0</v>
      </c>
      <c r="M167" s="40">
        <f t="shared" si="53"/>
        <v>0</v>
      </c>
      <c r="N167" s="40">
        <f t="shared" si="45"/>
        <v>0</v>
      </c>
      <c r="O167" s="41">
        <v>0.12</v>
      </c>
      <c r="P167" s="40">
        <f t="shared" si="46"/>
        <v>0</v>
      </c>
      <c r="Q167" s="40">
        <f t="shared" si="47"/>
        <v>0</v>
      </c>
      <c r="R167" s="11">
        <f t="shared" si="54"/>
        <v>0</v>
      </c>
      <c r="S167" s="30"/>
      <c r="T167" s="30"/>
      <c r="U167" s="17">
        <f t="shared" si="58"/>
        <v>0</v>
      </c>
      <c r="V167" s="11">
        <v>35.412999999999997</v>
      </c>
      <c r="W167" s="11">
        <f t="shared" si="48"/>
        <v>3.0000348139255664</v>
      </c>
      <c r="X167" s="11">
        <f t="shared" si="55"/>
        <v>0</v>
      </c>
      <c r="Y167" s="17">
        <f t="shared" si="56"/>
        <v>0</v>
      </c>
      <c r="Z167" s="30">
        <f t="shared" si="40"/>
        <v>124462.13099999988</v>
      </c>
      <c r="AA167" s="12">
        <f t="shared" si="49"/>
        <v>4</v>
      </c>
      <c r="AB167" s="13">
        <f t="shared" si="50"/>
        <v>1</v>
      </c>
    </row>
    <row r="168" spans="1:30" x14ac:dyDescent="0.3">
      <c r="A168" s="27">
        <f t="shared" si="51"/>
        <v>45816</v>
      </c>
      <c r="B168" s="28" t="str">
        <f t="shared" si="42"/>
        <v>domingo</v>
      </c>
      <c r="C168" s="15">
        <f t="shared" si="52"/>
        <v>0</v>
      </c>
      <c r="D168" s="28"/>
      <c r="E168" s="16">
        <f t="shared" si="57"/>
        <v>0</v>
      </c>
      <c r="F168" s="60">
        <f>IF(OR(B168="Saturday", B168="Sábado", B168="Sunday", B168="Domingo", E168=0), 0,
IF(MONTH(A168)&lt;&gt;MONTH(A167), E168, E168+SUMIF(A$8:A167, "&gt;="&amp;DATE(YEAR(A168), MONTH(A168), 1), F$8:F167)))</f>
        <v>0</v>
      </c>
      <c r="G168" s="64">
        <v>32.41296518607443</v>
      </c>
      <c r="H168" s="40" t="s">
        <v>4</v>
      </c>
      <c r="I168" s="39">
        <f t="shared" si="41"/>
        <v>833</v>
      </c>
      <c r="J168" s="39">
        <f t="shared" si="43"/>
        <v>49980</v>
      </c>
      <c r="K168" s="40">
        <f t="shared" si="44"/>
        <v>27000</v>
      </c>
      <c r="L168" s="39">
        <v>0</v>
      </c>
      <c r="M168" s="40">
        <f t="shared" si="53"/>
        <v>0</v>
      </c>
      <c r="N168" s="40">
        <f t="shared" si="45"/>
        <v>0</v>
      </c>
      <c r="O168" s="41">
        <v>0.12</v>
      </c>
      <c r="P168" s="40">
        <f t="shared" si="46"/>
        <v>0</v>
      </c>
      <c r="Q168" s="40">
        <f t="shared" si="47"/>
        <v>0</v>
      </c>
      <c r="R168" s="11">
        <f t="shared" si="54"/>
        <v>0</v>
      </c>
      <c r="S168" s="30"/>
      <c r="T168" s="30"/>
      <c r="U168" s="17">
        <f t="shared" si="58"/>
        <v>0</v>
      </c>
      <c r="V168" s="11">
        <v>35.412999999999997</v>
      </c>
      <c r="W168" s="11">
        <f t="shared" si="48"/>
        <v>3.0000348139255664</v>
      </c>
      <c r="X168" s="11">
        <f t="shared" si="55"/>
        <v>0</v>
      </c>
      <c r="Y168" s="17">
        <f t="shared" si="56"/>
        <v>0</v>
      </c>
      <c r="Z168" s="30">
        <f t="shared" si="40"/>
        <v>124462.13099999988</v>
      </c>
      <c r="AA168" s="12">
        <f t="shared" si="49"/>
        <v>4</v>
      </c>
      <c r="AB168" s="13">
        <f t="shared" si="50"/>
        <v>1</v>
      </c>
    </row>
    <row r="169" spans="1:30" ht="13.8" customHeight="1" x14ac:dyDescent="0.3">
      <c r="A169" s="27">
        <f t="shared" si="51"/>
        <v>45817</v>
      </c>
      <c r="B169" s="28" t="str">
        <f t="shared" si="42"/>
        <v>segunda-feira</v>
      </c>
      <c r="C169" s="15">
        <f t="shared" si="52"/>
        <v>4</v>
      </c>
      <c r="D169" s="28"/>
      <c r="E169" s="16">
        <f t="shared" si="57"/>
        <v>3332</v>
      </c>
      <c r="F169" s="60">
        <f>IF(OR(B169="Saturday", B169="Sábado", B169="Sunday", B169="Domingo", E169=0), 0,
IF(MONTH(A169)&lt;&gt;MONTH(A168), E169, E169+SUMIF(A$8:A168, "&gt;="&amp;DATE(YEAR(A169), MONTH(A169), 1), F$8:F168)))</f>
        <v>6664</v>
      </c>
      <c r="G169" s="64">
        <v>32.41296518607443</v>
      </c>
      <c r="H169" s="40" t="s">
        <v>4</v>
      </c>
      <c r="I169" s="39">
        <f t="shared" si="41"/>
        <v>833</v>
      </c>
      <c r="J169" s="39">
        <f t="shared" si="43"/>
        <v>49980</v>
      </c>
      <c r="K169" s="40">
        <f t="shared" si="44"/>
        <v>27000</v>
      </c>
      <c r="L169" s="39">
        <v>0</v>
      </c>
      <c r="M169" s="40">
        <f t="shared" si="53"/>
        <v>0</v>
      </c>
      <c r="N169" s="40">
        <f t="shared" si="45"/>
        <v>0</v>
      </c>
      <c r="O169" s="41">
        <v>0.12</v>
      </c>
      <c r="P169" s="40">
        <f t="shared" si="46"/>
        <v>0</v>
      </c>
      <c r="Q169" s="40">
        <f t="shared" si="47"/>
        <v>0</v>
      </c>
      <c r="R169" s="11">
        <f t="shared" si="54"/>
        <v>108000</v>
      </c>
      <c r="S169" s="30"/>
      <c r="T169" s="30"/>
      <c r="U169" s="17">
        <f t="shared" si="58"/>
        <v>16462.130999999878</v>
      </c>
      <c r="V169" s="11">
        <v>35.412999999999997</v>
      </c>
      <c r="W169" s="11">
        <f t="shared" si="48"/>
        <v>3.0000348139255664</v>
      </c>
      <c r="X169" s="11">
        <f t="shared" si="55"/>
        <v>9996.1159999999873</v>
      </c>
      <c r="Y169" s="17">
        <f t="shared" si="56"/>
        <v>117996.11599999999</v>
      </c>
      <c r="Z169" s="30">
        <f t="shared" si="40"/>
        <v>134458.24699999986</v>
      </c>
      <c r="AA169" s="12">
        <f t="shared" si="49"/>
        <v>4</v>
      </c>
      <c r="AB169" s="13">
        <f t="shared" si="50"/>
        <v>-3</v>
      </c>
    </row>
    <row r="170" spans="1:30" s="21" customFormat="1" x14ac:dyDescent="0.3">
      <c r="A170" s="18">
        <f t="shared" si="51"/>
        <v>45818</v>
      </c>
      <c r="B170" s="19" t="str">
        <f t="shared" si="42"/>
        <v>terça-feira</v>
      </c>
      <c r="C170" s="15">
        <f t="shared" si="52"/>
        <v>0</v>
      </c>
      <c r="D170" s="19">
        <v>0</v>
      </c>
      <c r="E170" s="16">
        <f t="shared" si="57"/>
        <v>0</v>
      </c>
      <c r="F170" s="60">
        <f>IF(OR(B170="Saturday", B170="Sábado", B170="Sunday", B170="Domingo", E170=0), 0,
IF(MONTH(A170)&lt;&gt;MONTH(A169), E170, E170+SUMIF(A$8:A169, "&gt;="&amp;DATE(YEAR(A170), MONTH(A170), 1), F$8:F169)))</f>
        <v>0</v>
      </c>
      <c r="G170" s="64">
        <v>32.41296518607443</v>
      </c>
      <c r="H170" s="40" t="s">
        <v>4</v>
      </c>
      <c r="I170" s="39">
        <f t="shared" si="41"/>
        <v>833</v>
      </c>
      <c r="J170" s="39">
        <f t="shared" si="43"/>
        <v>49980</v>
      </c>
      <c r="K170" s="40">
        <f t="shared" si="44"/>
        <v>27000</v>
      </c>
      <c r="L170" s="39">
        <v>0</v>
      </c>
      <c r="M170" s="40">
        <f t="shared" si="53"/>
        <v>0</v>
      </c>
      <c r="N170" s="40">
        <f t="shared" si="45"/>
        <v>0</v>
      </c>
      <c r="O170" s="41">
        <v>0.12</v>
      </c>
      <c r="P170" s="40">
        <f t="shared" si="46"/>
        <v>0</v>
      </c>
      <c r="Q170" s="40">
        <f t="shared" si="47"/>
        <v>0</v>
      </c>
      <c r="R170" s="11">
        <f t="shared" si="54"/>
        <v>0</v>
      </c>
      <c r="S170" s="20"/>
      <c r="T170" s="20">
        <f>T141</f>
        <v>0</v>
      </c>
      <c r="U170" s="17">
        <f t="shared" si="58"/>
        <v>0</v>
      </c>
      <c r="V170" s="11">
        <v>35.412999999999997</v>
      </c>
      <c r="W170" s="11">
        <f t="shared" si="48"/>
        <v>3.0000348139255664</v>
      </c>
      <c r="X170" s="11">
        <f t="shared" si="55"/>
        <v>0</v>
      </c>
      <c r="Y170" s="17">
        <f t="shared" si="56"/>
        <v>0</v>
      </c>
      <c r="Z170" s="20">
        <f t="shared" si="40"/>
        <v>134458.24699999986</v>
      </c>
      <c r="AA170" s="12">
        <f t="shared" si="49"/>
        <v>4</v>
      </c>
      <c r="AB170" s="13">
        <f t="shared" si="50"/>
        <v>1</v>
      </c>
      <c r="AD170" s="32"/>
    </row>
    <row r="171" spans="1:30" x14ac:dyDescent="0.3">
      <c r="A171" s="27">
        <f t="shared" si="51"/>
        <v>45819</v>
      </c>
      <c r="B171" s="28" t="str">
        <f t="shared" si="42"/>
        <v>quarta-feira</v>
      </c>
      <c r="C171" s="15">
        <f t="shared" si="52"/>
        <v>0</v>
      </c>
      <c r="D171" s="28">
        <v>0</v>
      </c>
      <c r="E171" s="16">
        <f t="shared" si="57"/>
        <v>0</v>
      </c>
      <c r="F171" s="60">
        <f>IF(OR(B171="Saturday", B171="Sábado", B171="Sunday", B171="Domingo", E171=0), 0,
IF(MONTH(A171)&lt;&gt;MONTH(A170), E171, E171+SUMIF(A$8:A170, "&gt;="&amp;DATE(YEAR(A171), MONTH(A171), 1), F$8:F170)))</f>
        <v>0</v>
      </c>
      <c r="G171" s="64">
        <v>32.41296518607443</v>
      </c>
      <c r="H171" s="40" t="s">
        <v>4</v>
      </c>
      <c r="I171" s="39">
        <f t="shared" si="41"/>
        <v>833</v>
      </c>
      <c r="J171" s="39">
        <f t="shared" si="43"/>
        <v>49980</v>
      </c>
      <c r="K171" s="40">
        <f t="shared" si="44"/>
        <v>27000</v>
      </c>
      <c r="L171" s="39">
        <v>0</v>
      </c>
      <c r="M171" s="40">
        <f t="shared" si="53"/>
        <v>0</v>
      </c>
      <c r="N171" s="40">
        <f t="shared" si="45"/>
        <v>0</v>
      </c>
      <c r="O171" s="41">
        <v>0.12</v>
      </c>
      <c r="P171" s="40">
        <f t="shared" si="46"/>
        <v>0</v>
      </c>
      <c r="Q171" s="40">
        <f t="shared" si="47"/>
        <v>0</v>
      </c>
      <c r="R171" s="11">
        <f t="shared" si="54"/>
        <v>0</v>
      </c>
      <c r="S171" s="30"/>
      <c r="T171" s="30"/>
      <c r="U171" s="17">
        <f t="shared" si="58"/>
        <v>0</v>
      </c>
      <c r="V171" s="11">
        <v>35.412999999999997</v>
      </c>
      <c r="W171" s="11">
        <f t="shared" si="48"/>
        <v>3.0000348139255664</v>
      </c>
      <c r="X171" s="11">
        <f t="shared" si="55"/>
        <v>0</v>
      </c>
      <c r="Y171" s="17">
        <f t="shared" si="56"/>
        <v>0</v>
      </c>
      <c r="Z171" s="30">
        <f t="shared" si="40"/>
        <v>134458.24699999986</v>
      </c>
      <c r="AA171" s="12">
        <f t="shared" si="49"/>
        <v>4</v>
      </c>
      <c r="AB171" s="13">
        <f t="shared" si="50"/>
        <v>1</v>
      </c>
      <c r="AD171" s="33"/>
    </row>
    <row r="172" spans="1:30" x14ac:dyDescent="0.3">
      <c r="A172" s="27">
        <f t="shared" si="51"/>
        <v>45820</v>
      </c>
      <c r="B172" s="28" t="str">
        <f t="shared" si="42"/>
        <v>quinta-feira</v>
      </c>
      <c r="C172" s="15">
        <f t="shared" si="52"/>
        <v>0</v>
      </c>
      <c r="D172" s="28">
        <v>0</v>
      </c>
      <c r="E172" s="16">
        <f t="shared" si="57"/>
        <v>0</v>
      </c>
      <c r="F172" s="60">
        <f>IF(OR(B172="Saturday", B172="Sábado", B172="Sunday", B172="Domingo", E172=0), 0,
IF(MONTH(A172)&lt;&gt;MONTH(A171), E172, E172+SUMIF(A$8:A171, "&gt;="&amp;DATE(YEAR(A172), MONTH(A172), 1), F$8:F171)))</f>
        <v>0</v>
      </c>
      <c r="G172" s="64">
        <v>32.41296518607443</v>
      </c>
      <c r="H172" s="40" t="s">
        <v>4</v>
      </c>
      <c r="I172" s="39">
        <f t="shared" si="41"/>
        <v>833</v>
      </c>
      <c r="J172" s="39">
        <f t="shared" si="43"/>
        <v>49980</v>
      </c>
      <c r="K172" s="40">
        <f t="shared" si="44"/>
        <v>27000</v>
      </c>
      <c r="L172" s="39">
        <v>0</v>
      </c>
      <c r="M172" s="40">
        <f t="shared" si="53"/>
        <v>0</v>
      </c>
      <c r="N172" s="40">
        <f t="shared" si="45"/>
        <v>0</v>
      </c>
      <c r="O172" s="41">
        <v>0.12</v>
      </c>
      <c r="P172" s="40">
        <f t="shared" si="46"/>
        <v>0</v>
      </c>
      <c r="Q172" s="40">
        <f t="shared" si="47"/>
        <v>0</v>
      </c>
      <c r="R172" s="11">
        <f t="shared" si="54"/>
        <v>0</v>
      </c>
      <c r="S172" s="30"/>
      <c r="T172" s="30"/>
      <c r="U172" s="17">
        <f t="shared" si="58"/>
        <v>0</v>
      </c>
      <c r="V172" s="11">
        <v>35.412999999999997</v>
      </c>
      <c r="W172" s="11">
        <f t="shared" si="48"/>
        <v>3.0000348139255664</v>
      </c>
      <c r="X172" s="11">
        <f t="shared" si="55"/>
        <v>0</v>
      </c>
      <c r="Y172" s="17">
        <f t="shared" si="56"/>
        <v>0</v>
      </c>
      <c r="Z172" s="30">
        <f t="shared" si="40"/>
        <v>134458.24699999986</v>
      </c>
      <c r="AA172" s="12">
        <f t="shared" si="49"/>
        <v>4</v>
      </c>
      <c r="AB172" s="13">
        <f t="shared" si="50"/>
        <v>1</v>
      </c>
      <c r="AD172" s="33"/>
    </row>
    <row r="173" spans="1:30" x14ac:dyDescent="0.3">
      <c r="A173" s="27">
        <f t="shared" si="51"/>
        <v>45821</v>
      </c>
      <c r="B173" s="28" t="str">
        <f t="shared" si="42"/>
        <v>sexta-feira</v>
      </c>
      <c r="C173" s="15">
        <f t="shared" si="52"/>
        <v>0</v>
      </c>
      <c r="D173" s="28">
        <v>0</v>
      </c>
      <c r="E173" s="16">
        <f t="shared" si="57"/>
        <v>0</v>
      </c>
      <c r="F173" s="60">
        <f>IF(OR(B173="Saturday", B173="Sábado", B173="Sunday", B173="Domingo", E173=0), 0,
IF(MONTH(A173)&lt;&gt;MONTH(A172), E173, E173+SUMIF(A$8:A172, "&gt;="&amp;DATE(YEAR(A173), MONTH(A173), 1), F$8:F172)))</f>
        <v>0</v>
      </c>
      <c r="G173" s="64">
        <v>32.41296518607443</v>
      </c>
      <c r="H173" s="40" t="s">
        <v>4</v>
      </c>
      <c r="I173" s="39">
        <f t="shared" si="41"/>
        <v>833</v>
      </c>
      <c r="J173" s="39">
        <f t="shared" si="43"/>
        <v>49980</v>
      </c>
      <c r="K173" s="40">
        <f t="shared" si="44"/>
        <v>27000</v>
      </c>
      <c r="L173" s="39">
        <v>0</v>
      </c>
      <c r="M173" s="40">
        <f t="shared" si="53"/>
        <v>0</v>
      </c>
      <c r="N173" s="40">
        <f t="shared" si="45"/>
        <v>0</v>
      </c>
      <c r="O173" s="41">
        <v>0.12</v>
      </c>
      <c r="P173" s="40">
        <f t="shared" si="46"/>
        <v>0</v>
      </c>
      <c r="Q173" s="40">
        <f t="shared" si="47"/>
        <v>0</v>
      </c>
      <c r="R173" s="11">
        <f t="shared" si="54"/>
        <v>0</v>
      </c>
      <c r="S173" s="30"/>
      <c r="T173" s="30"/>
      <c r="U173" s="17">
        <f t="shared" si="58"/>
        <v>0</v>
      </c>
      <c r="V173" s="11">
        <v>35.412999999999997</v>
      </c>
      <c r="W173" s="11">
        <f t="shared" si="48"/>
        <v>3.0000348139255664</v>
      </c>
      <c r="X173" s="11">
        <f t="shared" si="55"/>
        <v>0</v>
      </c>
      <c r="Y173" s="17">
        <f t="shared" si="56"/>
        <v>0</v>
      </c>
      <c r="Z173" s="30">
        <f t="shared" si="40"/>
        <v>134458.24699999986</v>
      </c>
      <c r="AA173" s="12">
        <f t="shared" si="49"/>
        <v>4</v>
      </c>
      <c r="AB173" s="13">
        <f t="shared" si="50"/>
        <v>1</v>
      </c>
    </row>
    <row r="174" spans="1:30" x14ac:dyDescent="0.3">
      <c r="A174" s="27">
        <f t="shared" si="51"/>
        <v>45822</v>
      </c>
      <c r="B174" s="28" t="str">
        <f t="shared" si="42"/>
        <v>sábado</v>
      </c>
      <c r="C174" s="15">
        <f t="shared" si="52"/>
        <v>0</v>
      </c>
      <c r="D174" s="28"/>
      <c r="E174" s="16">
        <f t="shared" si="57"/>
        <v>0</v>
      </c>
      <c r="F174" s="60">
        <f>IF(OR(B174="Saturday", B174="Sábado", B174="Sunday", B174="Domingo", E174=0), 0,
IF(MONTH(A174)&lt;&gt;MONTH(A173), E174, E174+SUMIF(A$8:A173, "&gt;="&amp;DATE(YEAR(A174), MONTH(A174), 1), F$8:F173)))</f>
        <v>0</v>
      </c>
      <c r="G174" s="64">
        <v>32.41296518607443</v>
      </c>
      <c r="H174" s="40" t="s">
        <v>4</v>
      </c>
      <c r="I174" s="39">
        <f t="shared" si="41"/>
        <v>833</v>
      </c>
      <c r="J174" s="39">
        <f t="shared" si="43"/>
        <v>49980</v>
      </c>
      <c r="K174" s="40">
        <f t="shared" si="44"/>
        <v>27000</v>
      </c>
      <c r="L174" s="39">
        <v>0</v>
      </c>
      <c r="M174" s="40">
        <f t="shared" si="53"/>
        <v>0</v>
      </c>
      <c r="N174" s="40">
        <f t="shared" si="45"/>
        <v>0</v>
      </c>
      <c r="O174" s="41">
        <v>0.12</v>
      </c>
      <c r="P174" s="40">
        <f t="shared" si="46"/>
        <v>0</v>
      </c>
      <c r="Q174" s="40">
        <f t="shared" si="47"/>
        <v>0</v>
      </c>
      <c r="R174" s="11">
        <f t="shared" si="54"/>
        <v>0</v>
      </c>
      <c r="S174" s="30"/>
      <c r="T174" s="30"/>
      <c r="U174" s="17">
        <f t="shared" si="58"/>
        <v>0</v>
      </c>
      <c r="V174" s="11">
        <v>35.412999999999997</v>
      </c>
      <c r="W174" s="11">
        <f t="shared" si="48"/>
        <v>3.0000348139255664</v>
      </c>
      <c r="X174" s="11">
        <f t="shared" si="55"/>
        <v>0</v>
      </c>
      <c r="Y174" s="17">
        <f t="shared" si="56"/>
        <v>0</v>
      </c>
      <c r="Z174" s="30">
        <f t="shared" si="40"/>
        <v>134458.24699999986</v>
      </c>
      <c r="AA174" s="12">
        <f t="shared" si="49"/>
        <v>4</v>
      </c>
      <c r="AB174" s="13">
        <f t="shared" si="50"/>
        <v>1</v>
      </c>
    </row>
    <row r="175" spans="1:30" x14ac:dyDescent="0.3">
      <c r="A175" s="27">
        <f t="shared" si="51"/>
        <v>45823</v>
      </c>
      <c r="B175" s="28" t="str">
        <f t="shared" si="42"/>
        <v>domingo</v>
      </c>
      <c r="C175" s="15">
        <f t="shared" si="52"/>
        <v>0</v>
      </c>
      <c r="D175" s="28"/>
      <c r="E175" s="16">
        <f t="shared" si="57"/>
        <v>0</v>
      </c>
      <c r="F175" s="60">
        <f>IF(OR(B175="Saturday", B175="Sábado", B175="Sunday", B175="Domingo", E175=0), 0,
IF(MONTH(A175)&lt;&gt;MONTH(A174), E175, E175+SUMIF(A$8:A174, "&gt;="&amp;DATE(YEAR(A175), MONTH(A175), 1), F$8:F174)))</f>
        <v>0</v>
      </c>
      <c r="G175" s="64">
        <v>32.41296518607443</v>
      </c>
      <c r="H175" s="40" t="s">
        <v>4</v>
      </c>
      <c r="I175" s="39">
        <f t="shared" si="41"/>
        <v>833</v>
      </c>
      <c r="J175" s="39">
        <f t="shared" si="43"/>
        <v>49980</v>
      </c>
      <c r="K175" s="40">
        <f t="shared" si="44"/>
        <v>27000</v>
      </c>
      <c r="L175" s="39">
        <v>0</v>
      </c>
      <c r="M175" s="40">
        <f t="shared" si="53"/>
        <v>0</v>
      </c>
      <c r="N175" s="40">
        <f t="shared" si="45"/>
        <v>0</v>
      </c>
      <c r="O175" s="41">
        <v>0.12</v>
      </c>
      <c r="P175" s="40">
        <f t="shared" si="46"/>
        <v>0</v>
      </c>
      <c r="Q175" s="40">
        <f t="shared" si="47"/>
        <v>0</v>
      </c>
      <c r="R175" s="11">
        <f t="shared" si="54"/>
        <v>0</v>
      </c>
      <c r="S175" s="30"/>
      <c r="T175" s="30"/>
      <c r="U175" s="17">
        <f t="shared" si="58"/>
        <v>0</v>
      </c>
      <c r="V175" s="11">
        <v>35.412999999999997</v>
      </c>
      <c r="W175" s="11">
        <f t="shared" si="48"/>
        <v>3.0000348139255664</v>
      </c>
      <c r="X175" s="11">
        <f t="shared" si="55"/>
        <v>0</v>
      </c>
      <c r="Y175" s="17">
        <f t="shared" si="56"/>
        <v>0</v>
      </c>
      <c r="Z175" s="30">
        <f t="shared" si="40"/>
        <v>134458.24699999986</v>
      </c>
      <c r="AA175" s="12">
        <f t="shared" si="49"/>
        <v>4</v>
      </c>
      <c r="AB175" s="13">
        <f t="shared" si="50"/>
        <v>1</v>
      </c>
    </row>
    <row r="176" spans="1:30" x14ac:dyDescent="0.3">
      <c r="A176" s="27">
        <f t="shared" si="51"/>
        <v>45824</v>
      </c>
      <c r="B176" s="28" t="str">
        <f t="shared" si="42"/>
        <v>segunda-feira</v>
      </c>
      <c r="C176" s="15">
        <f t="shared" si="52"/>
        <v>4</v>
      </c>
      <c r="D176" s="28"/>
      <c r="E176" s="16">
        <f t="shared" si="57"/>
        <v>3332</v>
      </c>
      <c r="F176" s="60">
        <f>IF(OR(B176="Saturday", B176="Sábado", B176="Sunday", B176="Domingo", E176=0), 0,
IF(MONTH(A176)&lt;&gt;MONTH(A175), E176, E176+SUMIF(A$8:A175, "&gt;="&amp;DATE(YEAR(A176), MONTH(A176), 1), F$8:F175)))</f>
        <v>13328</v>
      </c>
      <c r="G176" s="64">
        <v>32.41296518607443</v>
      </c>
      <c r="H176" s="40" t="s">
        <v>4</v>
      </c>
      <c r="I176" s="39">
        <f t="shared" si="41"/>
        <v>833</v>
      </c>
      <c r="J176" s="39">
        <f t="shared" si="43"/>
        <v>49980</v>
      </c>
      <c r="K176" s="40">
        <f t="shared" si="44"/>
        <v>27000</v>
      </c>
      <c r="L176" s="39">
        <v>0</v>
      </c>
      <c r="M176" s="40">
        <f t="shared" si="53"/>
        <v>0</v>
      </c>
      <c r="N176" s="40">
        <f t="shared" si="45"/>
        <v>0</v>
      </c>
      <c r="O176" s="41">
        <v>0.12</v>
      </c>
      <c r="P176" s="40">
        <f t="shared" si="46"/>
        <v>0</v>
      </c>
      <c r="Q176" s="40">
        <f t="shared" si="47"/>
        <v>0</v>
      </c>
      <c r="R176" s="11">
        <f t="shared" si="54"/>
        <v>108000</v>
      </c>
      <c r="S176" s="30"/>
      <c r="T176" s="30"/>
      <c r="U176" s="17">
        <f t="shared" si="58"/>
        <v>26458.246999999858</v>
      </c>
      <c r="V176" s="11">
        <v>35.412999999999997</v>
      </c>
      <c r="W176" s="11">
        <f t="shared" si="48"/>
        <v>3.0000348139255664</v>
      </c>
      <c r="X176" s="11">
        <f t="shared" si="55"/>
        <v>9996.1159999999873</v>
      </c>
      <c r="Y176" s="17">
        <f t="shared" si="56"/>
        <v>117996.11599999999</v>
      </c>
      <c r="Z176" s="30">
        <f t="shared" si="40"/>
        <v>144454.36299999984</v>
      </c>
      <c r="AA176" s="12">
        <f t="shared" si="49"/>
        <v>5</v>
      </c>
      <c r="AB176" s="13">
        <f t="shared" si="50"/>
        <v>-3</v>
      </c>
    </row>
    <row r="177" spans="1:32" x14ac:dyDescent="0.3">
      <c r="A177" s="27">
        <f t="shared" si="51"/>
        <v>45825</v>
      </c>
      <c r="B177" s="28" t="str">
        <f t="shared" si="42"/>
        <v>terça-feira</v>
      </c>
      <c r="C177" s="15">
        <f t="shared" si="52"/>
        <v>0</v>
      </c>
      <c r="D177" s="28">
        <v>0</v>
      </c>
      <c r="E177" s="16">
        <f t="shared" si="57"/>
        <v>0</v>
      </c>
      <c r="F177" s="60">
        <f>IF(OR(B177="Saturday", B177="Sábado", B177="Sunday", B177="Domingo", E177=0), 0,
IF(MONTH(A177)&lt;&gt;MONTH(A176), E177, E177+SUMIF(A$8:A176, "&gt;="&amp;DATE(YEAR(A177), MONTH(A177), 1), F$8:F176)))</f>
        <v>0</v>
      </c>
      <c r="G177" s="64">
        <v>32.41296518607443</v>
      </c>
      <c r="H177" s="40" t="s">
        <v>4</v>
      </c>
      <c r="I177" s="39">
        <f t="shared" si="41"/>
        <v>833</v>
      </c>
      <c r="J177" s="39">
        <f t="shared" si="43"/>
        <v>49980</v>
      </c>
      <c r="K177" s="40">
        <f t="shared" si="44"/>
        <v>27000</v>
      </c>
      <c r="L177" s="39">
        <v>0</v>
      </c>
      <c r="M177" s="40">
        <f t="shared" si="53"/>
        <v>0</v>
      </c>
      <c r="N177" s="40">
        <f t="shared" si="45"/>
        <v>0</v>
      </c>
      <c r="O177" s="41">
        <v>0.12</v>
      </c>
      <c r="P177" s="40">
        <f t="shared" si="46"/>
        <v>0</v>
      </c>
      <c r="Q177" s="40">
        <f t="shared" si="47"/>
        <v>0</v>
      </c>
      <c r="R177" s="11">
        <f t="shared" si="54"/>
        <v>0</v>
      </c>
      <c r="S177" s="30"/>
      <c r="T177" s="30"/>
      <c r="U177" s="17">
        <f t="shared" si="58"/>
        <v>0</v>
      </c>
      <c r="V177" s="11">
        <v>35.412999999999997</v>
      </c>
      <c r="W177" s="11">
        <f t="shared" si="48"/>
        <v>3.0000348139255664</v>
      </c>
      <c r="X177" s="11">
        <f t="shared" si="55"/>
        <v>0</v>
      </c>
      <c r="Y177" s="17">
        <f t="shared" si="56"/>
        <v>0</v>
      </c>
      <c r="Z177" s="30">
        <f t="shared" si="40"/>
        <v>144454.36299999984</v>
      </c>
      <c r="AA177" s="12">
        <f t="shared" si="49"/>
        <v>5</v>
      </c>
      <c r="AB177" s="13">
        <f t="shared" si="50"/>
        <v>1</v>
      </c>
    </row>
    <row r="178" spans="1:32" x14ac:dyDescent="0.3">
      <c r="A178" s="27">
        <f t="shared" si="51"/>
        <v>45826</v>
      </c>
      <c r="B178" s="28" t="str">
        <f t="shared" si="42"/>
        <v>quarta-feira</v>
      </c>
      <c r="C178" s="15">
        <f t="shared" si="52"/>
        <v>0</v>
      </c>
      <c r="D178" s="28">
        <v>0</v>
      </c>
      <c r="E178" s="16">
        <f t="shared" si="57"/>
        <v>0</v>
      </c>
      <c r="F178" s="60">
        <f>IF(OR(B178="Saturday", B178="Sábado", B178="Sunday", B178="Domingo", E178=0), 0,
IF(MONTH(A178)&lt;&gt;MONTH(A177), E178, E178+SUMIF(A$8:A177, "&gt;="&amp;DATE(YEAR(A178), MONTH(A178), 1), F$8:F177)))</f>
        <v>0</v>
      </c>
      <c r="G178" s="64">
        <v>32.41296518607443</v>
      </c>
      <c r="H178" s="40" t="s">
        <v>4</v>
      </c>
      <c r="I178" s="39">
        <f t="shared" si="41"/>
        <v>833</v>
      </c>
      <c r="J178" s="39">
        <f t="shared" si="43"/>
        <v>49980</v>
      </c>
      <c r="K178" s="40">
        <f t="shared" si="44"/>
        <v>27000</v>
      </c>
      <c r="L178" s="39">
        <v>0</v>
      </c>
      <c r="M178" s="40">
        <f t="shared" si="53"/>
        <v>0</v>
      </c>
      <c r="N178" s="40">
        <f t="shared" si="45"/>
        <v>0</v>
      </c>
      <c r="O178" s="41">
        <v>0.12</v>
      </c>
      <c r="P178" s="40">
        <f t="shared" si="46"/>
        <v>0</v>
      </c>
      <c r="Q178" s="40">
        <f t="shared" si="47"/>
        <v>0</v>
      </c>
      <c r="R178" s="11">
        <f t="shared" si="54"/>
        <v>0</v>
      </c>
      <c r="S178" s="30"/>
      <c r="T178" s="30"/>
      <c r="U178" s="17">
        <f t="shared" si="58"/>
        <v>0</v>
      </c>
      <c r="V178" s="11">
        <v>35.412999999999997</v>
      </c>
      <c r="W178" s="11">
        <f t="shared" si="48"/>
        <v>3.0000348139255664</v>
      </c>
      <c r="X178" s="11">
        <f t="shared" si="55"/>
        <v>0</v>
      </c>
      <c r="Y178" s="17">
        <f t="shared" si="56"/>
        <v>0</v>
      </c>
      <c r="Z178" s="30">
        <f t="shared" si="40"/>
        <v>144454.36299999984</v>
      </c>
      <c r="AA178" s="12">
        <f t="shared" si="49"/>
        <v>5</v>
      </c>
      <c r="AB178" s="13">
        <f t="shared" si="50"/>
        <v>1</v>
      </c>
    </row>
    <row r="179" spans="1:32" x14ac:dyDescent="0.3">
      <c r="A179" s="27">
        <f t="shared" si="51"/>
        <v>45827</v>
      </c>
      <c r="B179" s="28" t="str">
        <f t="shared" si="42"/>
        <v>quinta-feira</v>
      </c>
      <c r="C179" s="15">
        <f t="shared" si="52"/>
        <v>0</v>
      </c>
      <c r="D179" s="28">
        <v>0</v>
      </c>
      <c r="E179" s="16">
        <f t="shared" si="57"/>
        <v>0</v>
      </c>
      <c r="F179" s="60">
        <f>IF(OR(B179="Saturday", B179="Sábado", B179="Sunday", B179="Domingo", E179=0), 0,
IF(MONTH(A179)&lt;&gt;MONTH(A178), E179, E179+SUMIF(A$8:A178, "&gt;="&amp;DATE(YEAR(A179), MONTH(A179), 1), F$8:F178)))</f>
        <v>0</v>
      </c>
      <c r="G179" s="64">
        <v>32.41296518607443</v>
      </c>
      <c r="H179" s="40" t="s">
        <v>4</v>
      </c>
      <c r="I179" s="39">
        <f t="shared" si="41"/>
        <v>833</v>
      </c>
      <c r="J179" s="39">
        <f t="shared" si="43"/>
        <v>49980</v>
      </c>
      <c r="K179" s="40">
        <f t="shared" si="44"/>
        <v>27000</v>
      </c>
      <c r="L179" s="39">
        <v>0</v>
      </c>
      <c r="M179" s="40">
        <f t="shared" si="53"/>
        <v>0</v>
      </c>
      <c r="N179" s="40">
        <f t="shared" si="45"/>
        <v>0</v>
      </c>
      <c r="O179" s="41">
        <v>0.12</v>
      </c>
      <c r="P179" s="40">
        <f t="shared" si="46"/>
        <v>0</v>
      </c>
      <c r="Q179" s="40">
        <f t="shared" si="47"/>
        <v>0</v>
      </c>
      <c r="R179" s="11">
        <f t="shared" si="54"/>
        <v>0</v>
      </c>
      <c r="S179" s="30"/>
      <c r="T179" s="30"/>
      <c r="U179" s="17">
        <f t="shared" si="58"/>
        <v>0</v>
      </c>
      <c r="V179" s="11">
        <v>35.412999999999997</v>
      </c>
      <c r="W179" s="11">
        <f t="shared" si="48"/>
        <v>3.0000348139255664</v>
      </c>
      <c r="X179" s="11">
        <f t="shared" si="55"/>
        <v>0</v>
      </c>
      <c r="Y179" s="17">
        <f t="shared" si="56"/>
        <v>0</v>
      </c>
      <c r="Z179" s="30">
        <f t="shared" si="40"/>
        <v>144454.36299999984</v>
      </c>
      <c r="AA179" s="12">
        <f t="shared" si="49"/>
        <v>5</v>
      </c>
      <c r="AB179" s="13">
        <f t="shared" si="50"/>
        <v>1</v>
      </c>
    </row>
    <row r="180" spans="1:32" x14ac:dyDescent="0.3">
      <c r="A180" s="27">
        <f t="shared" si="51"/>
        <v>45828</v>
      </c>
      <c r="B180" s="28" t="str">
        <f t="shared" si="42"/>
        <v>sexta-feira</v>
      </c>
      <c r="C180" s="15">
        <f t="shared" si="52"/>
        <v>0</v>
      </c>
      <c r="D180" s="28">
        <v>0</v>
      </c>
      <c r="E180" s="16">
        <f t="shared" si="57"/>
        <v>0</v>
      </c>
      <c r="F180" s="60">
        <f>IF(OR(B180="Saturday", B180="Sábado", B180="Sunday", B180="Domingo", E180=0), 0,
IF(MONTH(A180)&lt;&gt;MONTH(A179), E180, E180+SUMIF(A$8:A179, "&gt;="&amp;DATE(YEAR(A180), MONTH(A180), 1), F$8:F179)))</f>
        <v>0</v>
      </c>
      <c r="G180" s="64">
        <v>32.41296518607443</v>
      </c>
      <c r="H180" s="40" t="s">
        <v>4</v>
      </c>
      <c r="I180" s="39">
        <f t="shared" si="41"/>
        <v>833</v>
      </c>
      <c r="J180" s="39">
        <f t="shared" si="43"/>
        <v>49980</v>
      </c>
      <c r="K180" s="40">
        <f t="shared" si="44"/>
        <v>27000</v>
      </c>
      <c r="L180" s="39">
        <v>0</v>
      </c>
      <c r="M180" s="40">
        <f t="shared" si="53"/>
        <v>0</v>
      </c>
      <c r="N180" s="40">
        <f t="shared" si="45"/>
        <v>0</v>
      </c>
      <c r="O180" s="41">
        <v>0.12</v>
      </c>
      <c r="P180" s="40">
        <f t="shared" si="46"/>
        <v>0</v>
      </c>
      <c r="Q180" s="40">
        <f t="shared" si="47"/>
        <v>0</v>
      </c>
      <c r="R180" s="11">
        <f t="shared" si="54"/>
        <v>0</v>
      </c>
      <c r="S180" s="30"/>
      <c r="T180" s="30"/>
      <c r="U180" s="17">
        <f t="shared" si="58"/>
        <v>0</v>
      </c>
      <c r="V180" s="11">
        <v>35.412999999999997</v>
      </c>
      <c r="W180" s="11">
        <f t="shared" si="48"/>
        <v>3.0000348139255664</v>
      </c>
      <c r="X180" s="11">
        <f t="shared" si="55"/>
        <v>0</v>
      </c>
      <c r="Y180" s="17">
        <f t="shared" si="56"/>
        <v>0</v>
      </c>
      <c r="Z180" s="30">
        <f t="shared" si="40"/>
        <v>144454.36299999984</v>
      </c>
      <c r="AA180" s="12">
        <f t="shared" si="49"/>
        <v>5</v>
      </c>
      <c r="AB180" s="13">
        <f t="shared" si="50"/>
        <v>1</v>
      </c>
    </row>
    <row r="181" spans="1:32" x14ac:dyDescent="0.3">
      <c r="A181" s="27">
        <f t="shared" si="51"/>
        <v>45829</v>
      </c>
      <c r="B181" s="28" t="str">
        <f t="shared" si="42"/>
        <v>sábado</v>
      </c>
      <c r="C181" s="15">
        <f t="shared" si="52"/>
        <v>0</v>
      </c>
      <c r="D181" s="28"/>
      <c r="E181" s="16">
        <f t="shared" si="57"/>
        <v>0</v>
      </c>
      <c r="F181" s="60">
        <f>IF(OR(B181="Saturday", B181="Sábado", B181="Sunday", B181="Domingo", E181=0), 0,
IF(MONTH(A181)&lt;&gt;MONTH(A180), E181, E181+SUMIF(A$8:A180, "&gt;="&amp;DATE(YEAR(A181), MONTH(A181), 1), F$8:F180)))</f>
        <v>0</v>
      </c>
      <c r="G181" s="64">
        <v>32.41296518607443</v>
      </c>
      <c r="H181" s="40" t="s">
        <v>4</v>
      </c>
      <c r="I181" s="39">
        <f t="shared" si="41"/>
        <v>833</v>
      </c>
      <c r="J181" s="39">
        <f t="shared" si="43"/>
        <v>49980</v>
      </c>
      <c r="K181" s="40">
        <f t="shared" si="44"/>
        <v>27000</v>
      </c>
      <c r="L181" s="39">
        <v>0</v>
      </c>
      <c r="M181" s="40">
        <f t="shared" si="53"/>
        <v>0</v>
      </c>
      <c r="N181" s="40">
        <f t="shared" si="45"/>
        <v>0</v>
      </c>
      <c r="O181" s="41">
        <v>0.12</v>
      </c>
      <c r="P181" s="40">
        <f t="shared" si="46"/>
        <v>0</v>
      </c>
      <c r="Q181" s="40">
        <f t="shared" si="47"/>
        <v>0</v>
      </c>
      <c r="R181" s="11">
        <f t="shared" si="54"/>
        <v>0</v>
      </c>
      <c r="S181" s="30"/>
      <c r="T181" s="30"/>
      <c r="U181" s="17">
        <f t="shared" si="58"/>
        <v>0</v>
      </c>
      <c r="V181" s="11">
        <v>35.412999999999997</v>
      </c>
      <c r="W181" s="11">
        <f t="shared" si="48"/>
        <v>3.0000348139255664</v>
      </c>
      <c r="X181" s="11">
        <f t="shared" si="55"/>
        <v>0</v>
      </c>
      <c r="Y181" s="17">
        <f t="shared" si="56"/>
        <v>0</v>
      </c>
      <c r="Z181" s="30">
        <f t="shared" si="40"/>
        <v>144454.36299999984</v>
      </c>
      <c r="AA181" s="12">
        <f t="shared" si="49"/>
        <v>5</v>
      </c>
      <c r="AB181" s="13">
        <f t="shared" si="50"/>
        <v>1</v>
      </c>
    </row>
    <row r="182" spans="1:32" x14ac:dyDescent="0.3">
      <c r="A182" s="27">
        <f t="shared" si="51"/>
        <v>45830</v>
      </c>
      <c r="B182" s="28" t="str">
        <f t="shared" si="42"/>
        <v>domingo</v>
      </c>
      <c r="C182" s="15">
        <f t="shared" si="52"/>
        <v>0</v>
      </c>
      <c r="D182" s="28"/>
      <c r="E182" s="16">
        <f t="shared" si="57"/>
        <v>0</v>
      </c>
      <c r="F182" s="60">
        <f>IF(OR(B182="Saturday", B182="Sábado", B182="Sunday", B182="Domingo", E182=0), 0,
IF(MONTH(A182)&lt;&gt;MONTH(A181), E182, E182+SUMIF(A$8:A181, "&gt;="&amp;DATE(YEAR(A182), MONTH(A182), 1), F$8:F181)))</f>
        <v>0</v>
      </c>
      <c r="G182" s="64">
        <v>32.41296518607443</v>
      </c>
      <c r="H182" s="40" t="s">
        <v>4</v>
      </c>
      <c r="I182" s="39">
        <f t="shared" si="41"/>
        <v>833</v>
      </c>
      <c r="J182" s="39">
        <f t="shared" si="43"/>
        <v>49980</v>
      </c>
      <c r="K182" s="40">
        <f t="shared" si="44"/>
        <v>27000</v>
      </c>
      <c r="L182" s="39">
        <v>0</v>
      </c>
      <c r="M182" s="40">
        <f t="shared" si="53"/>
        <v>0</v>
      </c>
      <c r="N182" s="40">
        <f t="shared" si="45"/>
        <v>0</v>
      </c>
      <c r="O182" s="41">
        <v>0.12</v>
      </c>
      <c r="P182" s="40">
        <f t="shared" si="46"/>
        <v>0</v>
      </c>
      <c r="Q182" s="40">
        <f t="shared" si="47"/>
        <v>0</v>
      </c>
      <c r="R182" s="11">
        <f t="shared" si="54"/>
        <v>0</v>
      </c>
      <c r="S182" s="30"/>
      <c r="T182" s="30"/>
      <c r="U182" s="17">
        <f t="shared" si="58"/>
        <v>0</v>
      </c>
      <c r="V182" s="11">
        <v>35.412999999999997</v>
      </c>
      <c r="W182" s="11">
        <f t="shared" si="48"/>
        <v>3.0000348139255664</v>
      </c>
      <c r="X182" s="11">
        <f t="shared" si="55"/>
        <v>0</v>
      </c>
      <c r="Y182" s="17">
        <f t="shared" si="56"/>
        <v>0</v>
      </c>
      <c r="Z182" s="30">
        <f t="shared" si="40"/>
        <v>144454.36299999984</v>
      </c>
      <c r="AA182" s="12">
        <f t="shared" si="49"/>
        <v>5</v>
      </c>
      <c r="AB182" s="13">
        <f t="shared" si="50"/>
        <v>1</v>
      </c>
    </row>
    <row r="183" spans="1:32" x14ac:dyDescent="0.3">
      <c r="A183" s="27">
        <f t="shared" si="51"/>
        <v>45831</v>
      </c>
      <c r="B183" s="28" t="str">
        <f t="shared" si="42"/>
        <v>segunda-feira</v>
      </c>
      <c r="C183" s="15">
        <f t="shared" si="52"/>
        <v>5</v>
      </c>
      <c r="D183" s="28"/>
      <c r="E183" s="16">
        <f t="shared" si="57"/>
        <v>4165</v>
      </c>
      <c r="F183" s="60">
        <f>IF(OR(B183="Saturday", B183="Sábado", B183="Sunday", B183="Domingo", E183=0), 0,
IF(MONTH(A183)&lt;&gt;MONTH(A182), E183, E183+SUMIF(A$8:A182, "&gt;="&amp;DATE(YEAR(A183), MONTH(A183), 1), F$8:F182)))</f>
        <v>27489</v>
      </c>
      <c r="G183" s="64">
        <v>32.41296518607443</v>
      </c>
      <c r="H183" s="40" t="s">
        <v>4</v>
      </c>
      <c r="I183" s="39">
        <f t="shared" si="41"/>
        <v>833</v>
      </c>
      <c r="J183" s="39">
        <f t="shared" si="43"/>
        <v>49980</v>
      </c>
      <c r="K183" s="40">
        <f t="shared" si="44"/>
        <v>27000</v>
      </c>
      <c r="L183" s="39">
        <v>0</v>
      </c>
      <c r="M183" s="40">
        <f t="shared" si="53"/>
        <v>0</v>
      </c>
      <c r="N183" s="40">
        <f t="shared" si="45"/>
        <v>0</v>
      </c>
      <c r="O183" s="41">
        <v>0.12</v>
      </c>
      <c r="P183" s="40">
        <f t="shared" si="46"/>
        <v>0</v>
      </c>
      <c r="Q183" s="40">
        <f t="shared" si="47"/>
        <v>0</v>
      </c>
      <c r="R183" s="11">
        <f t="shared" si="54"/>
        <v>135000</v>
      </c>
      <c r="S183" s="30"/>
      <c r="T183" s="30"/>
      <c r="U183" s="17">
        <f t="shared" si="58"/>
        <v>9454.3629999998375</v>
      </c>
      <c r="V183" s="11">
        <v>35.412999999999997</v>
      </c>
      <c r="W183" s="11">
        <f t="shared" si="48"/>
        <v>3.0000348139255664</v>
      </c>
      <c r="X183" s="11">
        <f t="shared" si="55"/>
        <v>12495.144999999984</v>
      </c>
      <c r="Y183" s="17">
        <f t="shared" si="56"/>
        <v>147495.14499999999</v>
      </c>
      <c r="Z183" s="30">
        <f t="shared" si="40"/>
        <v>156949.5079999998</v>
      </c>
      <c r="AA183" s="12">
        <f t="shared" si="49"/>
        <v>5</v>
      </c>
      <c r="AB183" s="13">
        <f t="shared" si="50"/>
        <v>-4</v>
      </c>
    </row>
    <row r="184" spans="1:32" x14ac:dyDescent="0.3">
      <c r="A184" s="27">
        <f t="shared" si="51"/>
        <v>45832</v>
      </c>
      <c r="B184" s="28" t="str">
        <f t="shared" si="42"/>
        <v>terça-feira</v>
      </c>
      <c r="C184" s="15">
        <f t="shared" si="52"/>
        <v>0</v>
      </c>
      <c r="D184" s="28">
        <v>0</v>
      </c>
      <c r="E184" s="16">
        <f t="shared" si="57"/>
        <v>0</v>
      </c>
      <c r="F184" s="60">
        <f>IF(OR(B184="Saturday", B184="Sábado", B184="Sunday", B184="Domingo", E184=0), 0,
IF(MONTH(A184)&lt;&gt;MONTH(A183), E184, E184+SUMIF(A$8:A183, "&gt;="&amp;DATE(YEAR(A184), MONTH(A184), 1), F$8:F183)))</f>
        <v>0</v>
      </c>
      <c r="G184" s="64">
        <v>32.41296518607443</v>
      </c>
      <c r="H184" s="40" t="s">
        <v>4</v>
      </c>
      <c r="I184" s="39">
        <f t="shared" si="41"/>
        <v>833</v>
      </c>
      <c r="J184" s="39">
        <f t="shared" si="43"/>
        <v>49980</v>
      </c>
      <c r="K184" s="40">
        <f t="shared" si="44"/>
        <v>27000</v>
      </c>
      <c r="L184" s="39">
        <v>0</v>
      </c>
      <c r="M184" s="40">
        <f t="shared" si="53"/>
        <v>0</v>
      </c>
      <c r="N184" s="40">
        <f t="shared" si="45"/>
        <v>0</v>
      </c>
      <c r="O184" s="41">
        <v>0.12</v>
      </c>
      <c r="P184" s="40">
        <f t="shared" si="46"/>
        <v>0</v>
      </c>
      <c r="Q184" s="40">
        <f t="shared" si="47"/>
        <v>0</v>
      </c>
      <c r="R184" s="11">
        <f t="shared" si="54"/>
        <v>0</v>
      </c>
      <c r="S184" s="30"/>
      <c r="T184" s="30"/>
      <c r="U184" s="17">
        <f t="shared" si="58"/>
        <v>0</v>
      </c>
      <c r="V184" s="11">
        <v>35.412999999999997</v>
      </c>
      <c r="W184" s="11">
        <f t="shared" si="48"/>
        <v>3.0000348139255664</v>
      </c>
      <c r="X184" s="11">
        <f t="shared" si="55"/>
        <v>0</v>
      </c>
      <c r="Y184" s="17">
        <f t="shared" si="56"/>
        <v>0</v>
      </c>
      <c r="Z184" s="30">
        <f t="shared" si="40"/>
        <v>156949.5079999998</v>
      </c>
      <c r="AA184" s="12">
        <f t="shared" si="49"/>
        <v>5</v>
      </c>
      <c r="AB184" s="13">
        <f t="shared" si="50"/>
        <v>1</v>
      </c>
    </row>
    <row r="185" spans="1:32" x14ac:dyDescent="0.3">
      <c r="A185" s="27">
        <f t="shared" si="51"/>
        <v>45833</v>
      </c>
      <c r="B185" s="28" t="str">
        <f t="shared" si="42"/>
        <v>quarta-feira</v>
      </c>
      <c r="C185" s="15">
        <f t="shared" si="52"/>
        <v>0</v>
      </c>
      <c r="D185" s="28">
        <v>0</v>
      </c>
      <c r="E185" s="16">
        <f t="shared" si="57"/>
        <v>0</v>
      </c>
      <c r="F185" s="60">
        <f>IF(OR(B185="Saturday", B185="Sábado", B185="Sunday", B185="Domingo", E185=0), 0,
IF(MONTH(A185)&lt;&gt;MONTH(A184), E185, E185+SUMIF(A$8:A184, "&gt;="&amp;DATE(YEAR(A185), MONTH(A185), 1), F$8:F184)))</f>
        <v>0</v>
      </c>
      <c r="G185" s="64">
        <v>32.41296518607443</v>
      </c>
      <c r="H185" s="40" t="s">
        <v>4</v>
      </c>
      <c r="I185" s="39">
        <f t="shared" si="41"/>
        <v>833</v>
      </c>
      <c r="J185" s="39">
        <f t="shared" si="43"/>
        <v>49980</v>
      </c>
      <c r="K185" s="40">
        <f t="shared" si="44"/>
        <v>27000</v>
      </c>
      <c r="L185" s="39">
        <v>0</v>
      </c>
      <c r="M185" s="40">
        <f t="shared" si="53"/>
        <v>0</v>
      </c>
      <c r="N185" s="40">
        <f t="shared" si="45"/>
        <v>0</v>
      </c>
      <c r="O185" s="41">
        <v>0.12</v>
      </c>
      <c r="P185" s="40">
        <f t="shared" si="46"/>
        <v>0</v>
      </c>
      <c r="Q185" s="40">
        <f t="shared" si="47"/>
        <v>0</v>
      </c>
      <c r="R185" s="11">
        <f t="shared" si="54"/>
        <v>0</v>
      </c>
      <c r="S185" s="30"/>
      <c r="T185" s="30"/>
      <c r="U185" s="17">
        <f t="shared" si="58"/>
        <v>0</v>
      </c>
      <c r="V185" s="11">
        <v>35.412999999999997</v>
      </c>
      <c r="W185" s="11">
        <f t="shared" si="48"/>
        <v>3.0000348139255664</v>
      </c>
      <c r="X185" s="11">
        <f t="shared" si="55"/>
        <v>0</v>
      </c>
      <c r="Y185" s="17">
        <f t="shared" si="56"/>
        <v>0</v>
      </c>
      <c r="Z185" s="30">
        <f t="shared" si="40"/>
        <v>156949.5079999998</v>
      </c>
      <c r="AA185" s="12">
        <f t="shared" si="49"/>
        <v>5</v>
      </c>
      <c r="AB185" s="13">
        <f t="shared" si="50"/>
        <v>1</v>
      </c>
    </row>
    <row r="186" spans="1:32" x14ac:dyDescent="0.3">
      <c r="A186" s="27">
        <f t="shared" si="51"/>
        <v>45834</v>
      </c>
      <c r="B186" s="28" t="str">
        <f t="shared" si="42"/>
        <v>quinta-feira</v>
      </c>
      <c r="C186" s="15">
        <f t="shared" si="52"/>
        <v>0</v>
      </c>
      <c r="D186" s="28">
        <v>0</v>
      </c>
      <c r="E186" s="16">
        <f t="shared" si="57"/>
        <v>0</v>
      </c>
      <c r="F186" s="60">
        <f>IF(OR(B186="Saturday", B186="Sábado", B186="Sunday", B186="Domingo", E186=0), 0,
IF(MONTH(A186)&lt;&gt;MONTH(A185), E186, E186+SUMIF(A$8:A185, "&gt;="&amp;DATE(YEAR(A186), MONTH(A186), 1), F$8:F185)))</f>
        <v>0</v>
      </c>
      <c r="G186" s="64">
        <v>32.41296518607443</v>
      </c>
      <c r="H186" s="40" t="s">
        <v>4</v>
      </c>
      <c r="I186" s="39">
        <f t="shared" si="41"/>
        <v>833</v>
      </c>
      <c r="J186" s="39">
        <f t="shared" si="43"/>
        <v>49980</v>
      </c>
      <c r="K186" s="40">
        <f t="shared" si="44"/>
        <v>27000</v>
      </c>
      <c r="L186" s="39">
        <v>0</v>
      </c>
      <c r="M186" s="40">
        <f t="shared" si="53"/>
        <v>0</v>
      </c>
      <c r="N186" s="40">
        <f t="shared" si="45"/>
        <v>0</v>
      </c>
      <c r="O186" s="41">
        <v>0.12</v>
      </c>
      <c r="P186" s="40">
        <f t="shared" si="46"/>
        <v>0</v>
      </c>
      <c r="Q186" s="40">
        <f t="shared" si="47"/>
        <v>0</v>
      </c>
      <c r="R186" s="11">
        <f t="shared" si="54"/>
        <v>0</v>
      </c>
      <c r="S186" s="30"/>
      <c r="T186" s="30"/>
      <c r="U186" s="17">
        <f t="shared" si="58"/>
        <v>0</v>
      </c>
      <c r="V186" s="11">
        <v>35.412999999999997</v>
      </c>
      <c r="W186" s="11">
        <f t="shared" si="48"/>
        <v>3.0000348139255664</v>
      </c>
      <c r="X186" s="11">
        <f t="shared" si="55"/>
        <v>0</v>
      </c>
      <c r="Y186" s="17">
        <f t="shared" si="56"/>
        <v>0</v>
      </c>
      <c r="Z186" s="30">
        <f t="shared" si="40"/>
        <v>156949.5079999998</v>
      </c>
      <c r="AA186" s="12">
        <f t="shared" si="49"/>
        <v>5</v>
      </c>
      <c r="AB186" s="13">
        <f t="shared" si="50"/>
        <v>1</v>
      </c>
    </row>
    <row r="187" spans="1:32" x14ac:dyDescent="0.3">
      <c r="A187" s="27">
        <f t="shared" si="51"/>
        <v>45835</v>
      </c>
      <c r="B187" s="28" t="str">
        <f t="shared" si="42"/>
        <v>sexta-feira</v>
      </c>
      <c r="C187" s="15">
        <f t="shared" si="52"/>
        <v>0</v>
      </c>
      <c r="D187" s="28">
        <v>0</v>
      </c>
      <c r="E187" s="16">
        <f t="shared" si="57"/>
        <v>0</v>
      </c>
      <c r="F187" s="60">
        <f>IF(OR(B187="Saturday", B187="Sábado", B187="Sunday", B187="Domingo", E187=0), 0,
IF(MONTH(A187)&lt;&gt;MONTH(A186), E187, E187+SUMIF(A$8:A186, "&gt;="&amp;DATE(YEAR(A187), MONTH(A187), 1), F$8:F186)))</f>
        <v>0</v>
      </c>
      <c r="G187" s="64">
        <v>32.41296518607443</v>
      </c>
      <c r="H187" s="40" t="s">
        <v>4</v>
      </c>
      <c r="I187" s="39">
        <f t="shared" si="41"/>
        <v>833</v>
      </c>
      <c r="J187" s="39">
        <f t="shared" si="43"/>
        <v>49980</v>
      </c>
      <c r="K187" s="40">
        <f t="shared" si="44"/>
        <v>27000</v>
      </c>
      <c r="L187" s="39">
        <v>0</v>
      </c>
      <c r="M187" s="40">
        <f t="shared" si="53"/>
        <v>0</v>
      </c>
      <c r="N187" s="40">
        <f t="shared" si="45"/>
        <v>0</v>
      </c>
      <c r="O187" s="41">
        <v>0.12</v>
      </c>
      <c r="P187" s="40">
        <f t="shared" si="46"/>
        <v>0</v>
      </c>
      <c r="Q187" s="40">
        <f t="shared" si="47"/>
        <v>0</v>
      </c>
      <c r="R187" s="11">
        <f t="shared" si="54"/>
        <v>0</v>
      </c>
      <c r="S187" s="30"/>
      <c r="T187" s="30"/>
      <c r="U187" s="17">
        <f t="shared" si="58"/>
        <v>0</v>
      </c>
      <c r="V187" s="11">
        <v>35.412999999999997</v>
      </c>
      <c r="W187" s="11">
        <f t="shared" si="48"/>
        <v>3.0000348139255664</v>
      </c>
      <c r="X187" s="11">
        <f t="shared" si="55"/>
        <v>0</v>
      </c>
      <c r="Y187" s="17">
        <f t="shared" si="56"/>
        <v>0</v>
      </c>
      <c r="Z187" s="30">
        <f t="shared" si="40"/>
        <v>156949.5079999998</v>
      </c>
      <c r="AA187" s="12">
        <f t="shared" si="49"/>
        <v>5</v>
      </c>
      <c r="AB187" s="13">
        <f t="shared" si="50"/>
        <v>1</v>
      </c>
    </row>
    <row r="188" spans="1:32" x14ac:dyDescent="0.3">
      <c r="A188" s="27">
        <f t="shared" si="51"/>
        <v>45836</v>
      </c>
      <c r="B188" s="28" t="str">
        <f t="shared" si="42"/>
        <v>sábado</v>
      </c>
      <c r="C188" s="15">
        <f t="shared" si="52"/>
        <v>0</v>
      </c>
      <c r="D188" s="28"/>
      <c r="E188" s="16">
        <f t="shared" si="57"/>
        <v>0</v>
      </c>
      <c r="F188" s="60">
        <f>IF(OR(B188="Saturday", B188="Sábado", B188="Sunday", B188="Domingo", E188=0), 0,
IF(MONTH(A188)&lt;&gt;MONTH(A187), E188, E188+SUMIF(A$8:A187, "&gt;="&amp;DATE(YEAR(A188), MONTH(A188), 1), F$8:F187)))</f>
        <v>0</v>
      </c>
      <c r="G188" s="64">
        <v>32.41296518607443</v>
      </c>
      <c r="H188" s="40" t="s">
        <v>4</v>
      </c>
      <c r="I188" s="39">
        <f t="shared" si="41"/>
        <v>833</v>
      </c>
      <c r="J188" s="39">
        <f t="shared" si="43"/>
        <v>49980</v>
      </c>
      <c r="K188" s="40">
        <f t="shared" si="44"/>
        <v>27000</v>
      </c>
      <c r="L188" s="39">
        <v>0</v>
      </c>
      <c r="M188" s="40">
        <f t="shared" si="53"/>
        <v>0</v>
      </c>
      <c r="N188" s="40">
        <f t="shared" si="45"/>
        <v>0</v>
      </c>
      <c r="O188" s="41">
        <v>0.12</v>
      </c>
      <c r="P188" s="40">
        <f t="shared" si="46"/>
        <v>0</v>
      </c>
      <c r="Q188" s="40">
        <f t="shared" si="47"/>
        <v>0</v>
      </c>
      <c r="R188" s="11">
        <f t="shared" si="54"/>
        <v>0</v>
      </c>
      <c r="S188" s="30"/>
      <c r="T188" s="30"/>
      <c r="U188" s="17">
        <f t="shared" si="58"/>
        <v>0</v>
      </c>
      <c r="V188" s="11">
        <v>35.412999999999997</v>
      </c>
      <c r="W188" s="11">
        <f t="shared" si="48"/>
        <v>3.0000348139255664</v>
      </c>
      <c r="X188" s="11">
        <f t="shared" si="55"/>
        <v>0</v>
      </c>
      <c r="Y188" s="17">
        <f t="shared" si="56"/>
        <v>0</v>
      </c>
      <c r="Z188" s="30">
        <f t="shared" si="40"/>
        <v>156949.5079999998</v>
      </c>
      <c r="AA188" s="12">
        <f t="shared" si="49"/>
        <v>5</v>
      </c>
      <c r="AB188" s="13">
        <f t="shared" si="50"/>
        <v>1</v>
      </c>
    </row>
    <row r="189" spans="1:32" x14ac:dyDescent="0.3">
      <c r="A189" s="27">
        <f t="shared" si="51"/>
        <v>45837</v>
      </c>
      <c r="B189" s="28" t="str">
        <f t="shared" si="42"/>
        <v>domingo</v>
      </c>
      <c r="C189" s="15">
        <f t="shared" si="52"/>
        <v>0</v>
      </c>
      <c r="D189" s="28"/>
      <c r="E189" s="16">
        <f t="shared" si="57"/>
        <v>0</v>
      </c>
      <c r="F189" s="60">
        <f>IF(OR(B189="Saturday", B189="Sábado", B189="Sunday", B189="Domingo", E189=0), 0,
IF(MONTH(A189)&lt;&gt;MONTH(A188), E189, E189+SUMIF(A$8:A188, "&gt;="&amp;DATE(YEAR(A189), MONTH(A189), 1), F$8:F188)))</f>
        <v>0</v>
      </c>
      <c r="G189" s="64">
        <v>32.41296518607443</v>
      </c>
      <c r="H189" s="40" t="s">
        <v>4</v>
      </c>
      <c r="I189" s="39">
        <f t="shared" si="41"/>
        <v>833</v>
      </c>
      <c r="J189" s="39">
        <f t="shared" si="43"/>
        <v>49980</v>
      </c>
      <c r="K189" s="40">
        <f t="shared" si="44"/>
        <v>27000</v>
      </c>
      <c r="L189" s="39">
        <v>0</v>
      </c>
      <c r="M189" s="40">
        <f t="shared" si="53"/>
        <v>0</v>
      </c>
      <c r="N189" s="40">
        <f t="shared" si="45"/>
        <v>0</v>
      </c>
      <c r="O189" s="41">
        <v>0.12</v>
      </c>
      <c r="P189" s="40">
        <f t="shared" si="46"/>
        <v>0</v>
      </c>
      <c r="Q189" s="40">
        <f t="shared" si="47"/>
        <v>0</v>
      </c>
      <c r="R189" s="11">
        <f t="shared" si="54"/>
        <v>0</v>
      </c>
      <c r="S189" s="30"/>
      <c r="T189" s="30"/>
      <c r="U189" s="17">
        <f t="shared" si="58"/>
        <v>0</v>
      </c>
      <c r="V189" s="11">
        <v>35.412999999999997</v>
      </c>
      <c r="W189" s="11">
        <f t="shared" si="48"/>
        <v>3.0000348139255664</v>
      </c>
      <c r="X189" s="11">
        <f t="shared" si="55"/>
        <v>0</v>
      </c>
      <c r="Y189" s="17">
        <f t="shared" si="56"/>
        <v>0</v>
      </c>
      <c r="Z189" s="30">
        <f t="shared" si="40"/>
        <v>156949.5079999998</v>
      </c>
      <c r="AA189" s="12">
        <f t="shared" si="49"/>
        <v>5</v>
      </c>
      <c r="AB189" s="13">
        <f t="shared" si="50"/>
        <v>1</v>
      </c>
      <c r="AD189" s="34" t="s">
        <v>22</v>
      </c>
      <c r="AE189" s="34" t="s">
        <v>23</v>
      </c>
      <c r="AF189" s="34" t="s">
        <v>24</v>
      </c>
    </row>
    <row r="190" spans="1:32" x14ac:dyDescent="0.3">
      <c r="A190" s="27">
        <f t="shared" si="51"/>
        <v>45838</v>
      </c>
      <c r="B190" s="28" t="str">
        <f t="shared" si="42"/>
        <v>segunda-feira</v>
      </c>
      <c r="C190" s="15">
        <f t="shared" si="52"/>
        <v>5</v>
      </c>
      <c r="D190" s="28"/>
      <c r="E190" s="16">
        <f t="shared" si="57"/>
        <v>4165</v>
      </c>
      <c r="F190" s="60">
        <f>IF(OR(B190="Saturday", B190="Sábado", B190="Sunday", B190="Domingo", E190=0), 0,
IF(MONTH(A190)&lt;&gt;MONTH(A189), E190, E190+SUMIF(A$8:A189, "&gt;="&amp;DATE(YEAR(A190), MONTH(A190), 1), F$8:F189)))</f>
        <v>54978</v>
      </c>
      <c r="G190" s="64">
        <v>32.41296518607443</v>
      </c>
      <c r="H190" s="40" t="s">
        <v>4</v>
      </c>
      <c r="I190" s="39">
        <f t="shared" si="41"/>
        <v>833</v>
      </c>
      <c r="J190" s="39">
        <f t="shared" si="43"/>
        <v>49980</v>
      </c>
      <c r="K190" s="40">
        <f t="shared" si="44"/>
        <v>27000</v>
      </c>
      <c r="L190" s="39">
        <v>0</v>
      </c>
      <c r="M190" s="40">
        <f t="shared" si="53"/>
        <v>0</v>
      </c>
      <c r="N190" s="40">
        <f t="shared" si="45"/>
        <v>0</v>
      </c>
      <c r="O190" s="41">
        <v>0.12</v>
      </c>
      <c r="P190" s="40">
        <f t="shared" si="46"/>
        <v>0</v>
      </c>
      <c r="Q190" s="40">
        <f t="shared" si="47"/>
        <v>0</v>
      </c>
      <c r="R190" s="11">
        <f t="shared" si="54"/>
        <v>135000</v>
      </c>
      <c r="S190" s="30"/>
      <c r="T190" s="30"/>
      <c r="U190" s="17">
        <f t="shared" si="58"/>
        <v>21949.507999999798</v>
      </c>
      <c r="V190" s="11">
        <v>35.412999999999997</v>
      </c>
      <c r="W190" s="11">
        <f t="shared" si="48"/>
        <v>3.0000348139255664</v>
      </c>
      <c r="X190" s="11">
        <f t="shared" si="55"/>
        <v>12495.144999999984</v>
      </c>
      <c r="Y190" s="17">
        <f t="shared" si="56"/>
        <v>147495.14499999999</v>
      </c>
      <c r="Z190" s="30">
        <f t="shared" si="40"/>
        <v>169444.65299999982</v>
      </c>
      <c r="AA190" s="12">
        <f t="shared" si="49"/>
        <v>6</v>
      </c>
      <c r="AB190" s="13">
        <f t="shared" si="50"/>
        <v>-4</v>
      </c>
      <c r="AC190" s="4">
        <f>Z190*0.5</f>
        <v>84722.326499999908</v>
      </c>
      <c r="AD190" s="35">
        <v>3684876</v>
      </c>
    </row>
    <row r="191" spans="1:32" x14ac:dyDescent="0.3">
      <c r="A191" s="14">
        <f t="shared" si="51"/>
        <v>45839</v>
      </c>
      <c r="B191" s="15" t="str">
        <f t="shared" si="42"/>
        <v>terça-feira</v>
      </c>
      <c r="C191" s="15">
        <f t="shared" si="52"/>
        <v>0</v>
      </c>
      <c r="D191" s="15">
        <v>0</v>
      </c>
      <c r="E191" s="16">
        <f t="shared" si="57"/>
        <v>0</v>
      </c>
      <c r="F191" s="60">
        <f>IF(OR(B191="Saturday", B191="Sábado", B191="Sunday", B191="Domingo", E191=0), 0,
IF(MONTH(A191)&lt;&gt;MONTH(A190), E191, E191+SUMIF(A$8:A190, "&gt;="&amp;DATE(YEAR(A191), MONTH(A191), 1), F$8:F190)))</f>
        <v>0</v>
      </c>
      <c r="G191" s="64">
        <v>32.41296518607443</v>
      </c>
      <c r="H191" s="40" t="s">
        <v>4</v>
      </c>
      <c r="I191" s="39">
        <f t="shared" si="41"/>
        <v>833</v>
      </c>
      <c r="J191" s="39">
        <f t="shared" si="43"/>
        <v>49980</v>
      </c>
      <c r="K191" s="40">
        <f t="shared" si="44"/>
        <v>27000</v>
      </c>
      <c r="L191" s="39">
        <v>0</v>
      </c>
      <c r="M191" s="40">
        <f t="shared" si="53"/>
        <v>0</v>
      </c>
      <c r="N191" s="40">
        <f t="shared" si="45"/>
        <v>0</v>
      </c>
      <c r="O191" s="41">
        <v>0.12</v>
      </c>
      <c r="P191" s="40">
        <f t="shared" si="46"/>
        <v>0</v>
      </c>
      <c r="Q191" s="40">
        <f t="shared" si="47"/>
        <v>0</v>
      </c>
      <c r="R191" s="11">
        <f t="shared" si="54"/>
        <v>0</v>
      </c>
      <c r="S191" s="17"/>
      <c r="T191" s="17"/>
      <c r="U191" s="17">
        <f t="shared" si="58"/>
        <v>0</v>
      </c>
      <c r="V191" s="11">
        <v>35.412999999999997</v>
      </c>
      <c r="W191" s="11">
        <f t="shared" si="48"/>
        <v>3.0000348139255664</v>
      </c>
      <c r="X191" s="11">
        <f t="shared" si="55"/>
        <v>0</v>
      </c>
      <c r="Y191" s="17">
        <f t="shared" si="56"/>
        <v>0</v>
      </c>
      <c r="Z191" s="17">
        <f t="shared" si="40"/>
        <v>169444.65299999982</v>
      </c>
      <c r="AA191" s="12">
        <f t="shared" si="49"/>
        <v>6</v>
      </c>
      <c r="AB191" s="13">
        <f t="shared" si="50"/>
        <v>1</v>
      </c>
      <c r="AC191" t="s">
        <v>6</v>
      </c>
      <c r="AD191" s="2">
        <f>$AD$190*0.125</f>
        <v>460609.5</v>
      </c>
      <c r="AE191" s="2">
        <f>20000*6</f>
        <v>120000</v>
      </c>
      <c r="AF191" s="2">
        <f>AE191+AD191</f>
        <v>580609.5</v>
      </c>
    </row>
    <row r="192" spans="1:32" x14ac:dyDescent="0.3">
      <c r="A192" s="14">
        <f t="shared" si="51"/>
        <v>45840</v>
      </c>
      <c r="B192" s="15" t="str">
        <f t="shared" si="42"/>
        <v>quarta-feira</v>
      </c>
      <c r="C192" s="15">
        <f t="shared" si="52"/>
        <v>0</v>
      </c>
      <c r="D192" s="15">
        <v>0</v>
      </c>
      <c r="E192" s="16">
        <f t="shared" si="57"/>
        <v>0</v>
      </c>
      <c r="F192" s="60">
        <f>IF(OR(B192="Saturday", B192="Sábado", B192="Sunday", B192="Domingo", E192=0), 0,
IF(MONTH(A192)&lt;&gt;MONTH(A191), E192, E192+SUMIF(A$8:A191, "&gt;="&amp;DATE(YEAR(A192), MONTH(A192), 1), F$8:F191)))</f>
        <v>0</v>
      </c>
      <c r="G192" s="64">
        <v>32.41296518607443</v>
      </c>
      <c r="H192" s="40" t="s">
        <v>4</v>
      </c>
      <c r="I192" s="39">
        <f t="shared" si="41"/>
        <v>833</v>
      </c>
      <c r="J192" s="39">
        <f t="shared" si="43"/>
        <v>49980</v>
      </c>
      <c r="K192" s="40">
        <f t="shared" si="44"/>
        <v>27000</v>
      </c>
      <c r="L192" s="39">
        <v>0</v>
      </c>
      <c r="M192" s="40">
        <f t="shared" si="53"/>
        <v>0</v>
      </c>
      <c r="N192" s="40">
        <f t="shared" si="45"/>
        <v>0</v>
      </c>
      <c r="O192" s="41">
        <v>0.12</v>
      </c>
      <c r="P192" s="40">
        <f t="shared" si="46"/>
        <v>0</v>
      </c>
      <c r="Q192" s="40">
        <f t="shared" si="47"/>
        <v>0</v>
      </c>
      <c r="R192" s="11">
        <f t="shared" si="54"/>
        <v>0</v>
      </c>
      <c r="S192" s="17"/>
      <c r="T192" s="17"/>
      <c r="U192" s="17">
        <f t="shared" si="58"/>
        <v>0</v>
      </c>
      <c r="V192" s="11">
        <v>35.412999999999997</v>
      </c>
      <c r="W192" s="11">
        <f t="shared" si="48"/>
        <v>3.0000348139255664</v>
      </c>
      <c r="X192" s="11">
        <f t="shared" si="55"/>
        <v>0</v>
      </c>
      <c r="Y192" s="17">
        <f t="shared" si="56"/>
        <v>0</v>
      </c>
      <c r="Z192" s="17">
        <f t="shared" si="40"/>
        <v>169444.65299999982</v>
      </c>
      <c r="AA192" s="12">
        <f t="shared" si="49"/>
        <v>6</v>
      </c>
      <c r="AB192" s="13">
        <f t="shared" si="50"/>
        <v>1</v>
      </c>
      <c r="AC192" t="s">
        <v>2</v>
      </c>
      <c r="AD192" s="2">
        <f>$AD$190*0.125</f>
        <v>460609.5</v>
      </c>
      <c r="AE192" s="2">
        <f>40000*6</f>
        <v>240000</v>
      </c>
      <c r="AF192" s="2">
        <f>AE192+AD192</f>
        <v>700609.5</v>
      </c>
    </row>
    <row r="193" spans="1:32" x14ac:dyDescent="0.3">
      <c r="A193" s="14">
        <f t="shared" si="51"/>
        <v>45841</v>
      </c>
      <c r="B193" s="15" t="str">
        <f t="shared" si="42"/>
        <v>quinta-feira</v>
      </c>
      <c r="C193" s="15">
        <f t="shared" si="52"/>
        <v>0</v>
      </c>
      <c r="D193" s="15">
        <v>0</v>
      </c>
      <c r="E193" s="16">
        <f t="shared" si="57"/>
        <v>0</v>
      </c>
      <c r="F193" s="60">
        <f>IF(OR(B193="Saturday", B193="Sábado", B193="Sunday", B193="Domingo", E193=0), 0,
IF(MONTH(A193)&lt;&gt;MONTH(A192), E193, E193+SUMIF(A$8:A192, "&gt;="&amp;DATE(YEAR(A193), MONTH(A193), 1), F$8:F192)))</f>
        <v>0</v>
      </c>
      <c r="G193" s="64">
        <v>32.41296518607443</v>
      </c>
      <c r="H193" s="40" t="s">
        <v>4</v>
      </c>
      <c r="I193" s="39">
        <f t="shared" si="41"/>
        <v>833</v>
      </c>
      <c r="J193" s="39">
        <f t="shared" si="43"/>
        <v>49980</v>
      </c>
      <c r="K193" s="40">
        <f t="shared" si="44"/>
        <v>27000</v>
      </c>
      <c r="L193" s="39">
        <v>0</v>
      </c>
      <c r="M193" s="40">
        <f t="shared" si="53"/>
        <v>0</v>
      </c>
      <c r="N193" s="40">
        <f t="shared" si="45"/>
        <v>0</v>
      </c>
      <c r="O193" s="41">
        <v>0.12</v>
      </c>
      <c r="P193" s="40">
        <f t="shared" si="46"/>
        <v>0</v>
      </c>
      <c r="Q193" s="40">
        <f t="shared" si="47"/>
        <v>0</v>
      </c>
      <c r="R193" s="11">
        <f t="shared" si="54"/>
        <v>0</v>
      </c>
      <c r="S193" s="17"/>
      <c r="T193" s="17"/>
      <c r="U193" s="17">
        <f t="shared" si="58"/>
        <v>0</v>
      </c>
      <c r="V193" s="11">
        <v>35.412999999999997</v>
      </c>
      <c r="W193" s="11">
        <f t="shared" si="48"/>
        <v>3.0000348139255664</v>
      </c>
      <c r="X193" s="11">
        <f t="shared" si="55"/>
        <v>0</v>
      </c>
      <c r="Y193" s="17">
        <f t="shared" si="56"/>
        <v>0</v>
      </c>
      <c r="Z193" s="17">
        <f t="shared" si="40"/>
        <v>169444.65299999982</v>
      </c>
      <c r="AA193" s="12">
        <f t="shared" si="49"/>
        <v>6</v>
      </c>
      <c r="AB193" s="13">
        <f t="shared" si="50"/>
        <v>1</v>
      </c>
      <c r="AC193" t="s">
        <v>0</v>
      </c>
      <c r="AD193" s="2">
        <f>$AD$190*0.125</f>
        <v>460609.5</v>
      </c>
      <c r="AE193" s="2">
        <f>20000*6</f>
        <v>120000</v>
      </c>
      <c r="AF193" s="2">
        <f>AE193+AD193</f>
        <v>580609.5</v>
      </c>
    </row>
    <row r="194" spans="1:32" x14ac:dyDescent="0.3">
      <c r="A194" s="14">
        <f t="shared" si="51"/>
        <v>45842</v>
      </c>
      <c r="B194" s="15" t="str">
        <f t="shared" si="42"/>
        <v>sexta-feira</v>
      </c>
      <c r="C194" s="15">
        <f t="shared" si="52"/>
        <v>0</v>
      </c>
      <c r="D194" s="15">
        <v>0</v>
      </c>
      <c r="E194" s="16">
        <f t="shared" si="57"/>
        <v>0</v>
      </c>
      <c r="F194" s="60">
        <f>IF(OR(B194="Saturday", B194="Sábado", B194="Sunday", B194="Domingo", E194=0), 0,
IF(MONTH(A194)&lt;&gt;MONTH(A193), E194, E194+SUMIF(A$8:A193, "&gt;="&amp;DATE(YEAR(A194), MONTH(A194), 1), F$8:F193)))</f>
        <v>0</v>
      </c>
      <c r="G194" s="64">
        <v>32.41296518607443</v>
      </c>
      <c r="H194" s="40" t="s">
        <v>4</v>
      </c>
      <c r="I194" s="39">
        <f t="shared" si="41"/>
        <v>833</v>
      </c>
      <c r="J194" s="39">
        <f t="shared" si="43"/>
        <v>49980</v>
      </c>
      <c r="K194" s="40">
        <f t="shared" si="44"/>
        <v>27000</v>
      </c>
      <c r="L194" s="39">
        <v>0</v>
      </c>
      <c r="M194" s="40">
        <f t="shared" si="53"/>
        <v>0</v>
      </c>
      <c r="N194" s="40">
        <f t="shared" si="45"/>
        <v>0</v>
      </c>
      <c r="O194" s="41">
        <v>0.12</v>
      </c>
      <c r="P194" s="40">
        <f t="shared" si="46"/>
        <v>0</v>
      </c>
      <c r="Q194" s="40">
        <f t="shared" si="47"/>
        <v>0</v>
      </c>
      <c r="R194" s="11">
        <f t="shared" si="54"/>
        <v>0</v>
      </c>
      <c r="S194" s="17"/>
      <c r="T194" s="17"/>
      <c r="U194" s="17">
        <f t="shared" si="58"/>
        <v>0</v>
      </c>
      <c r="V194" s="11">
        <v>35.412999999999997</v>
      </c>
      <c r="W194" s="11">
        <f t="shared" si="48"/>
        <v>3.0000348139255664</v>
      </c>
      <c r="X194" s="11">
        <f t="shared" si="55"/>
        <v>0</v>
      </c>
      <c r="Y194" s="17">
        <f t="shared" si="56"/>
        <v>0</v>
      </c>
      <c r="Z194" s="17">
        <f t="shared" si="40"/>
        <v>169444.65299999982</v>
      </c>
      <c r="AA194" s="12">
        <f t="shared" si="49"/>
        <v>6</v>
      </c>
      <c r="AB194" s="13">
        <f t="shared" si="50"/>
        <v>1</v>
      </c>
      <c r="AC194" t="s">
        <v>1</v>
      </c>
      <c r="AD194" s="2">
        <f>$AD$190*0.125</f>
        <v>460609.5</v>
      </c>
      <c r="AE194" s="2">
        <f>20000*6</f>
        <v>120000</v>
      </c>
      <c r="AF194" s="2">
        <f>AE194+AD194</f>
        <v>580609.5</v>
      </c>
    </row>
    <row r="195" spans="1:32" x14ac:dyDescent="0.3">
      <c r="A195" s="14">
        <f t="shared" si="51"/>
        <v>45843</v>
      </c>
      <c r="B195" s="15" t="str">
        <f t="shared" si="42"/>
        <v>sábado</v>
      </c>
      <c r="C195" s="15">
        <f t="shared" si="52"/>
        <v>0</v>
      </c>
      <c r="D195" s="15"/>
      <c r="E195" s="16">
        <f t="shared" si="57"/>
        <v>0</v>
      </c>
      <c r="F195" s="60">
        <f>IF(OR(B195="Saturday", B195="Sábado", B195="Sunday", B195="Domingo", E195=0), 0,
IF(MONTH(A195)&lt;&gt;MONTH(A194), E195, E195+SUMIF(A$8:A194, "&gt;="&amp;DATE(YEAR(A195), MONTH(A195), 1), F$8:F194)))</f>
        <v>0</v>
      </c>
      <c r="G195" s="64">
        <v>32.41296518607443</v>
      </c>
      <c r="H195" s="40" t="s">
        <v>4</v>
      </c>
      <c r="I195" s="39">
        <f t="shared" si="41"/>
        <v>833</v>
      </c>
      <c r="J195" s="39">
        <f t="shared" si="43"/>
        <v>49980</v>
      </c>
      <c r="K195" s="40">
        <f t="shared" si="44"/>
        <v>27000</v>
      </c>
      <c r="L195" s="39">
        <v>0</v>
      </c>
      <c r="M195" s="40">
        <f t="shared" si="53"/>
        <v>0</v>
      </c>
      <c r="N195" s="40">
        <f t="shared" si="45"/>
        <v>0</v>
      </c>
      <c r="O195" s="41">
        <v>0.12</v>
      </c>
      <c r="P195" s="40">
        <f t="shared" si="46"/>
        <v>0</v>
      </c>
      <c r="Q195" s="40">
        <f t="shared" si="47"/>
        <v>0</v>
      </c>
      <c r="R195" s="11">
        <f t="shared" si="54"/>
        <v>0</v>
      </c>
      <c r="S195" s="17"/>
      <c r="T195" s="17"/>
      <c r="U195" s="17">
        <f t="shared" si="58"/>
        <v>0</v>
      </c>
      <c r="V195" s="11">
        <v>35.412999999999997</v>
      </c>
      <c r="W195" s="11">
        <f t="shared" si="48"/>
        <v>3.0000348139255664</v>
      </c>
      <c r="X195" s="11">
        <f t="shared" si="55"/>
        <v>0</v>
      </c>
      <c r="Y195" s="17">
        <f t="shared" si="56"/>
        <v>0</v>
      </c>
      <c r="Z195" s="17">
        <f t="shared" si="40"/>
        <v>169444.65299999982</v>
      </c>
      <c r="AA195" s="12">
        <f t="shared" si="49"/>
        <v>6</v>
      </c>
      <c r="AB195" s="13">
        <f t="shared" si="50"/>
        <v>1</v>
      </c>
      <c r="AC195" t="s">
        <v>5</v>
      </c>
      <c r="AD195" s="4">
        <f>$AD$190*0.5</f>
        <v>1842438</v>
      </c>
    </row>
    <row r="196" spans="1:32" x14ac:dyDescent="0.3">
      <c r="A196" s="14">
        <f t="shared" si="51"/>
        <v>45844</v>
      </c>
      <c r="B196" s="15" t="str">
        <f t="shared" si="42"/>
        <v>domingo</v>
      </c>
      <c r="C196" s="15">
        <f t="shared" si="52"/>
        <v>0</v>
      </c>
      <c r="D196" s="15"/>
      <c r="E196" s="16">
        <f t="shared" si="57"/>
        <v>0</v>
      </c>
      <c r="F196" s="60">
        <f>IF(OR(B196="Saturday", B196="Sábado", B196="Sunday", B196="Domingo", E196=0), 0,
IF(MONTH(A196)&lt;&gt;MONTH(A195), E196, E196+SUMIF(A$8:A195, "&gt;="&amp;DATE(YEAR(A196), MONTH(A196), 1), F$8:F195)))</f>
        <v>0</v>
      </c>
      <c r="G196" s="64">
        <v>32.41296518607443</v>
      </c>
      <c r="H196" s="40" t="s">
        <v>4</v>
      </c>
      <c r="I196" s="39">
        <f t="shared" si="41"/>
        <v>833</v>
      </c>
      <c r="J196" s="39">
        <f t="shared" si="43"/>
        <v>49980</v>
      </c>
      <c r="K196" s="40">
        <f t="shared" si="44"/>
        <v>27000</v>
      </c>
      <c r="L196" s="39">
        <v>0</v>
      </c>
      <c r="M196" s="40">
        <f t="shared" si="53"/>
        <v>0</v>
      </c>
      <c r="N196" s="40">
        <f t="shared" si="45"/>
        <v>0</v>
      </c>
      <c r="O196" s="41">
        <v>0.12</v>
      </c>
      <c r="P196" s="40">
        <f t="shared" si="46"/>
        <v>0</v>
      </c>
      <c r="Q196" s="40">
        <f t="shared" si="47"/>
        <v>0</v>
      </c>
      <c r="R196" s="11">
        <f t="shared" si="54"/>
        <v>0</v>
      </c>
      <c r="S196" s="17"/>
      <c r="T196" s="17"/>
      <c r="U196" s="17">
        <f t="shared" si="58"/>
        <v>0</v>
      </c>
      <c r="V196" s="11">
        <v>35.412999999999997</v>
      </c>
      <c r="W196" s="11">
        <f t="shared" si="48"/>
        <v>3.0000348139255664</v>
      </c>
      <c r="X196" s="11">
        <f t="shared" si="55"/>
        <v>0</v>
      </c>
      <c r="Y196" s="17">
        <f t="shared" si="56"/>
        <v>0</v>
      </c>
      <c r="Z196" s="17">
        <f t="shared" si="40"/>
        <v>169444.65299999982</v>
      </c>
      <c r="AA196" s="12">
        <f t="shared" si="49"/>
        <v>6</v>
      </c>
      <c r="AB196" s="13">
        <f t="shared" si="50"/>
        <v>1</v>
      </c>
      <c r="AE196">
        <f>50/4</f>
        <v>12.5</v>
      </c>
    </row>
    <row r="197" spans="1:32" x14ac:dyDescent="0.3">
      <c r="A197" s="14">
        <f t="shared" si="51"/>
        <v>45845</v>
      </c>
      <c r="B197" s="15" t="str">
        <f t="shared" si="42"/>
        <v>segunda-feira</v>
      </c>
      <c r="C197" s="15">
        <f t="shared" si="52"/>
        <v>6</v>
      </c>
      <c r="D197" s="15"/>
      <c r="E197" s="16">
        <f t="shared" si="57"/>
        <v>4998</v>
      </c>
      <c r="F197" s="60">
        <f>IF(OR(B197="Saturday", B197="Sábado", B197="Sunday", B197="Domingo", E197=0), 0,
IF(MONTH(A197)&lt;&gt;MONTH(A196), E197, E197+SUMIF(A$8:A196, "&gt;="&amp;DATE(YEAR(A197), MONTH(A197), 1), F$8:F196)))</f>
        <v>4998</v>
      </c>
      <c r="G197" s="64">
        <v>32.41296518607443</v>
      </c>
      <c r="H197" s="40" t="s">
        <v>4</v>
      </c>
      <c r="I197" s="39">
        <f t="shared" si="41"/>
        <v>833</v>
      </c>
      <c r="J197" s="39">
        <f t="shared" si="43"/>
        <v>49980</v>
      </c>
      <c r="K197" s="40">
        <f t="shared" si="44"/>
        <v>27000</v>
      </c>
      <c r="L197" s="39">
        <v>0</v>
      </c>
      <c r="M197" s="40">
        <f t="shared" si="53"/>
        <v>0</v>
      </c>
      <c r="N197" s="40">
        <f t="shared" si="45"/>
        <v>0</v>
      </c>
      <c r="O197" s="41">
        <v>0.12</v>
      </c>
      <c r="P197" s="40">
        <f t="shared" si="46"/>
        <v>0</v>
      </c>
      <c r="Q197" s="40">
        <f t="shared" si="47"/>
        <v>0</v>
      </c>
      <c r="R197" s="11">
        <f t="shared" si="54"/>
        <v>162000</v>
      </c>
      <c r="S197" s="17"/>
      <c r="T197" s="17"/>
      <c r="U197" s="17">
        <f t="shared" si="58"/>
        <v>7444.6529999998165</v>
      </c>
      <c r="V197" s="11">
        <v>35.412999999999997</v>
      </c>
      <c r="W197" s="11">
        <f t="shared" si="48"/>
        <v>3.0000348139255664</v>
      </c>
      <c r="X197" s="11">
        <f t="shared" si="55"/>
        <v>14994.173999999981</v>
      </c>
      <c r="Y197" s="17">
        <f t="shared" si="56"/>
        <v>176994.17399999997</v>
      </c>
      <c r="Z197" s="17">
        <f t="shared" ref="Z197:Z260" si="59">IF(A197="",0,Z196+Y197-R197-T197)</f>
        <v>184438.82699999982</v>
      </c>
      <c r="AA197" s="12">
        <f t="shared" si="49"/>
        <v>6</v>
      </c>
      <c r="AB197" s="13">
        <f t="shared" si="50"/>
        <v>-5</v>
      </c>
    </row>
    <row r="198" spans="1:32" x14ac:dyDescent="0.3">
      <c r="A198" s="14">
        <f t="shared" si="51"/>
        <v>45846</v>
      </c>
      <c r="B198" s="15" t="str">
        <f t="shared" si="42"/>
        <v>terça-feira</v>
      </c>
      <c r="C198" s="15">
        <f t="shared" si="52"/>
        <v>0</v>
      </c>
      <c r="D198" s="15">
        <v>0</v>
      </c>
      <c r="E198" s="16">
        <f t="shared" si="57"/>
        <v>0</v>
      </c>
      <c r="F198" s="60">
        <f>IF(OR(B198="Saturday", B198="Sábado", B198="Sunday", B198="Domingo", E198=0), 0,
IF(MONTH(A198)&lt;&gt;MONTH(A197), E198, E198+SUMIF(A$8:A197, "&gt;="&amp;DATE(YEAR(A198), MONTH(A198), 1), F$8:F197)))</f>
        <v>0</v>
      </c>
      <c r="G198" s="64">
        <v>32.41296518607443</v>
      </c>
      <c r="H198" s="40" t="s">
        <v>4</v>
      </c>
      <c r="I198" s="39">
        <f t="shared" si="41"/>
        <v>833</v>
      </c>
      <c r="J198" s="39">
        <f t="shared" si="43"/>
        <v>49980</v>
      </c>
      <c r="K198" s="40">
        <f t="shared" si="44"/>
        <v>27000</v>
      </c>
      <c r="L198" s="39">
        <v>0</v>
      </c>
      <c r="M198" s="40">
        <f t="shared" si="53"/>
        <v>0</v>
      </c>
      <c r="N198" s="40">
        <f t="shared" si="45"/>
        <v>0</v>
      </c>
      <c r="O198" s="41">
        <v>0.12</v>
      </c>
      <c r="P198" s="40">
        <f t="shared" si="46"/>
        <v>0</v>
      </c>
      <c r="Q198" s="40">
        <f t="shared" si="47"/>
        <v>0</v>
      </c>
      <c r="R198" s="11">
        <f t="shared" si="54"/>
        <v>0</v>
      </c>
      <c r="S198" s="17"/>
      <c r="T198" s="17"/>
      <c r="U198" s="17">
        <f t="shared" si="58"/>
        <v>0</v>
      </c>
      <c r="V198" s="11">
        <v>35.412999999999997</v>
      </c>
      <c r="W198" s="11">
        <f t="shared" si="48"/>
        <v>3.0000348139255664</v>
      </c>
      <c r="X198" s="11">
        <f t="shared" si="55"/>
        <v>0</v>
      </c>
      <c r="Y198" s="17">
        <f t="shared" si="56"/>
        <v>0</v>
      </c>
      <c r="Z198" s="17">
        <f t="shared" si="59"/>
        <v>184438.82699999982</v>
      </c>
      <c r="AA198" s="12">
        <f t="shared" si="49"/>
        <v>6</v>
      </c>
      <c r="AB198" s="13">
        <f t="shared" si="50"/>
        <v>1</v>
      </c>
    </row>
    <row r="199" spans="1:32" x14ac:dyDescent="0.3">
      <c r="A199" s="14">
        <f t="shared" si="51"/>
        <v>45847</v>
      </c>
      <c r="B199" s="15" t="str">
        <f t="shared" si="42"/>
        <v>quarta-feira</v>
      </c>
      <c r="C199" s="15">
        <f t="shared" si="52"/>
        <v>0</v>
      </c>
      <c r="D199" s="15">
        <v>0</v>
      </c>
      <c r="E199" s="16">
        <f t="shared" si="57"/>
        <v>0</v>
      </c>
      <c r="F199" s="60">
        <f>IF(OR(B199="Saturday", B199="Sábado", B199="Sunday", B199="Domingo", E199=0), 0,
IF(MONTH(A199)&lt;&gt;MONTH(A198), E199, E199+SUMIF(A$8:A198, "&gt;="&amp;DATE(YEAR(A199), MONTH(A199), 1), F$8:F198)))</f>
        <v>0</v>
      </c>
      <c r="G199" s="64">
        <v>32.41296518607443</v>
      </c>
      <c r="H199" s="40" t="s">
        <v>4</v>
      </c>
      <c r="I199" s="39">
        <f t="shared" si="41"/>
        <v>833</v>
      </c>
      <c r="J199" s="39">
        <f t="shared" si="43"/>
        <v>49980</v>
      </c>
      <c r="K199" s="40">
        <f t="shared" si="44"/>
        <v>27000</v>
      </c>
      <c r="L199" s="39">
        <v>0</v>
      </c>
      <c r="M199" s="40">
        <f t="shared" si="53"/>
        <v>0</v>
      </c>
      <c r="N199" s="40">
        <f t="shared" si="45"/>
        <v>0</v>
      </c>
      <c r="O199" s="41">
        <v>0.12</v>
      </c>
      <c r="P199" s="40">
        <f t="shared" si="46"/>
        <v>0</v>
      </c>
      <c r="Q199" s="40">
        <f t="shared" si="47"/>
        <v>0</v>
      </c>
      <c r="R199" s="11">
        <f t="shared" si="54"/>
        <v>0</v>
      </c>
      <c r="S199" s="17"/>
      <c r="T199" s="17"/>
      <c r="U199" s="17">
        <f t="shared" si="58"/>
        <v>0</v>
      </c>
      <c r="V199" s="11">
        <v>35.412999999999997</v>
      </c>
      <c r="W199" s="11">
        <f t="shared" si="48"/>
        <v>3.0000348139255664</v>
      </c>
      <c r="X199" s="11">
        <f t="shared" si="55"/>
        <v>0</v>
      </c>
      <c r="Y199" s="17">
        <f t="shared" si="56"/>
        <v>0</v>
      </c>
      <c r="Z199" s="17">
        <f t="shared" si="59"/>
        <v>184438.82699999982</v>
      </c>
      <c r="AA199" s="12">
        <f t="shared" si="49"/>
        <v>6</v>
      </c>
      <c r="AB199" s="13">
        <f t="shared" si="50"/>
        <v>1</v>
      </c>
    </row>
    <row r="200" spans="1:32" s="21" customFormat="1" x14ac:dyDescent="0.3">
      <c r="A200" s="18">
        <f t="shared" si="51"/>
        <v>45848</v>
      </c>
      <c r="B200" s="19" t="str">
        <f t="shared" si="42"/>
        <v>quinta-feira</v>
      </c>
      <c r="C200" s="15">
        <f t="shared" si="52"/>
        <v>0</v>
      </c>
      <c r="D200" s="19">
        <v>0</v>
      </c>
      <c r="E200" s="16">
        <f t="shared" si="57"/>
        <v>0</v>
      </c>
      <c r="F200" s="60">
        <f>IF(OR(B200="Saturday", B200="Sábado", B200="Sunday", B200="Domingo", E200=0), 0,
IF(MONTH(A200)&lt;&gt;MONTH(A199), E200, E200+SUMIF(A$8:A199, "&gt;="&amp;DATE(YEAR(A200), MONTH(A200), 1), F$8:F199)))</f>
        <v>0</v>
      </c>
      <c r="G200" s="64">
        <v>32.41296518607443</v>
      </c>
      <c r="H200" s="40" t="s">
        <v>4</v>
      </c>
      <c r="I200" s="39">
        <f t="shared" ref="I200:I263" si="60">IFERROR(VLOOKUP(H200,Volume_caminhao,2,0),0)</f>
        <v>833</v>
      </c>
      <c r="J200" s="39">
        <f t="shared" si="43"/>
        <v>49980</v>
      </c>
      <c r="K200" s="40">
        <f t="shared" si="44"/>
        <v>27000</v>
      </c>
      <c r="L200" s="39">
        <v>0</v>
      </c>
      <c r="M200" s="40">
        <f t="shared" si="53"/>
        <v>0</v>
      </c>
      <c r="N200" s="40">
        <f t="shared" si="45"/>
        <v>0</v>
      </c>
      <c r="O200" s="41">
        <v>0.12</v>
      </c>
      <c r="P200" s="40">
        <f t="shared" si="46"/>
        <v>0</v>
      </c>
      <c r="Q200" s="40">
        <f t="shared" si="47"/>
        <v>0</v>
      </c>
      <c r="R200" s="11">
        <f t="shared" si="54"/>
        <v>0</v>
      </c>
      <c r="S200" s="20"/>
      <c r="T200" s="20">
        <f>T170</f>
        <v>0</v>
      </c>
      <c r="U200" s="17">
        <f t="shared" si="58"/>
        <v>0</v>
      </c>
      <c r="V200" s="11">
        <v>35.412999999999997</v>
      </c>
      <c r="W200" s="11">
        <f t="shared" si="48"/>
        <v>3.0000348139255664</v>
      </c>
      <c r="X200" s="11">
        <f t="shared" si="55"/>
        <v>0</v>
      </c>
      <c r="Y200" s="17">
        <f t="shared" si="56"/>
        <v>0</v>
      </c>
      <c r="Z200" s="20">
        <f t="shared" si="59"/>
        <v>184438.82699999982</v>
      </c>
      <c r="AA200" s="12">
        <f t="shared" si="49"/>
        <v>6</v>
      </c>
      <c r="AB200" s="13">
        <f t="shared" si="50"/>
        <v>1</v>
      </c>
    </row>
    <row r="201" spans="1:32" x14ac:dyDescent="0.3">
      <c r="A201" s="14">
        <f t="shared" si="51"/>
        <v>45849</v>
      </c>
      <c r="B201" s="15" t="str">
        <f t="shared" ref="B201:B264" si="61">IF(A201="","",TEXT(A201,"dddd"))</f>
        <v>sexta-feira</v>
      </c>
      <c r="C201" s="15">
        <f t="shared" si="52"/>
        <v>0</v>
      </c>
      <c r="D201" s="15">
        <v>0</v>
      </c>
      <c r="E201" s="16">
        <f t="shared" si="57"/>
        <v>0</v>
      </c>
      <c r="F201" s="60">
        <f>IF(OR(B201="Saturday", B201="Sábado", B201="Sunday", B201="Domingo", E201=0), 0,
IF(MONTH(A201)&lt;&gt;MONTH(A200), E201, E201+SUMIF(A$8:A200, "&gt;="&amp;DATE(YEAR(A201), MONTH(A201), 1), F$8:F200)))</f>
        <v>0</v>
      </c>
      <c r="G201" s="64">
        <v>32.41296518607443</v>
      </c>
      <c r="H201" s="40" t="s">
        <v>4</v>
      </c>
      <c r="I201" s="39">
        <f t="shared" si="60"/>
        <v>833</v>
      </c>
      <c r="J201" s="39">
        <f t="shared" ref="J201:J264" si="62">I201*60</f>
        <v>49980</v>
      </c>
      <c r="K201" s="40">
        <f t="shared" ref="K201:K264" si="63">I201*G201</f>
        <v>27000</v>
      </c>
      <c r="L201" s="39">
        <v>0</v>
      </c>
      <c r="M201" s="40">
        <f t="shared" si="53"/>
        <v>0</v>
      </c>
      <c r="N201" s="40">
        <f t="shared" ref="N201:N264" si="64">IF(L201=0,0,(I201*G201)*0.002)</f>
        <v>0</v>
      </c>
      <c r="O201" s="41">
        <v>0.12</v>
      </c>
      <c r="P201" s="40">
        <f t="shared" ref="P201:P264" si="65">O201*M201</f>
        <v>0</v>
      </c>
      <c r="Q201" s="40">
        <f t="shared" ref="Q201:Q264" si="66">IF(E201=0,0,SUM(P201,M201:N201))</f>
        <v>0</v>
      </c>
      <c r="R201" s="11">
        <f t="shared" si="54"/>
        <v>0</v>
      </c>
      <c r="S201" s="17"/>
      <c r="T201" s="17"/>
      <c r="U201" s="17">
        <f t="shared" si="58"/>
        <v>0</v>
      </c>
      <c r="V201" s="11">
        <v>35.412999999999997</v>
      </c>
      <c r="W201" s="11">
        <f t="shared" ref="W201:W264" si="67">V201-G201</f>
        <v>3.0000348139255664</v>
      </c>
      <c r="X201" s="11">
        <f t="shared" si="55"/>
        <v>0</v>
      </c>
      <c r="Y201" s="17">
        <f t="shared" si="56"/>
        <v>0</v>
      </c>
      <c r="Z201" s="17">
        <f t="shared" si="59"/>
        <v>184438.82699999982</v>
      </c>
      <c r="AA201" s="12">
        <f t="shared" ref="AA201:AA264" si="68">IFERROR(MIN(INT(Z201/K201),$B$4),0)</f>
        <v>6</v>
      </c>
      <c r="AB201" s="13">
        <f t="shared" ref="AB201:AB264" si="69">IF(Z201 &gt; (I201 * 135), MIN(50 - C201,INT(Z201 / (I201 * 135))), 0)-C201</f>
        <v>1</v>
      </c>
    </row>
    <row r="202" spans="1:32" x14ac:dyDescent="0.3">
      <c r="A202" s="14">
        <f t="shared" ref="A202:A265" si="70">A201+1</f>
        <v>45850</v>
      </c>
      <c r="B202" s="15" t="str">
        <f t="shared" si="61"/>
        <v>sábado</v>
      </c>
      <c r="C202" s="15">
        <f t="shared" ref="C202:C265" si="71">IF(OR(D202&lt;&gt;"",OR(B202="Saturday",B202="Sábado",B202="Sunday",B202="Domingo")),0,AA201)</f>
        <v>0</v>
      </c>
      <c r="D202" s="15"/>
      <c r="E202" s="16">
        <f t="shared" si="57"/>
        <v>0</v>
      </c>
      <c r="F202" s="60">
        <f>IF(OR(B202="Saturday", B202="Sábado", B202="Sunday", B202="Domingo", E202=0), 0,
IF(MONTH(A202)&lt;&gt;MONTH(A201), E202, E202+SUMIF(A$8:A201, "&gt;="&amp;DATE(YEAR(A202), MONTH(A202), 1), F$8:F201)))</f>
        <v>0</v>
      </c>
      <c r="G202" s="64">
        <v>32.41296518607443</v>
      </c>
      <c r="H202" s="40" t="s">
        <v>4</v>
      </c>
      <c r="I202" s="39">
        <f t="shared" si="60"/>
        <v>833</v>
      </c>
      <c r="J202" s="39">
        <f t="shared" si="62"/>
        <v>49980</v>
      </c>
      <c r="K202" s="40">
        <f t="shared" si="63"/>
        <v>27000</v>
      </c>
      <c r="L202" s="39">
        <v>0</v>
      </c>
      <c r="M202" s="40">
        <f t="shared" ref="M202:M265" si="72">J202/1000*L202*0.18</f>
        <v>0</v>
      </c>
      <c r="N202" s="40">
        <f t="shared" si="64"/>
        <v>0</v>
      </c>
      <c r="O202" s="41">
        <v>0.12</v>
      </c>
      <c r="P202" s="40">
        <f t="shared" si="65"/>
        <v>0</v>
      </c>
      <c r="Q202" s="40">
        <f t="shared" si="66"/>
        <v>0</v>
      </c>
      <c r="R202" s="11">
        <f t="shared" ref="R202:R265" si="73">E202*G202+Q202</f>
        <v>0</v>
      </c>
      <c r="S202" s="17"/>
      <c r="T202" s="17"/>
      <c r="U202" s="17">
        <f t="shared" si="58"/>
        <v>0</v>
      </c>
      <c r="V202" s="11">
        <v>35.412999999999997</v>
      </c>
      <c r="W202" s="11">
        <f t="shared" si="67"/>
        <v>3.0000348139255664</v>
      </c>
      <c r="X202" s="11">
        <f t="shared" ref="X202:X265" si="74">E202*$W$8</f>
        <v>0</v>
      </c>
      <c r="Y202" s="17">
        <f t="shared" ref="Y202:Y265" si="75">E202*$V$9</f>
        <v>0</v>
      </c>
      <c r="Z202" s="17">
        <f t="shared" si="59"/>
        <v>184438.82699999982</v>
      </c>
      <c r="AA202" s="12">
        <f t="shared" si="68"/>
        <v>6</v>
      </c>
      <c r="AB202" s="13">
        <f t="shared" si="69"/>
        <v>1</v>
      </c>
    </row>
    <row r="203" spans="1:32" x14ac:dyDescent="0.3">
      <c r="A203" s="14">
        <f t="shared" si="70"/>
        <v>45851</v>
      </c>
      <c r="B203" s="15" t="str">
        <f t="shared" si="61"/>
        <v>domingo</v>
      </c>
      <c r="C203" s="15">
        <f t="shared" si="71"/>
        <v>0</v>
      </c>
      <c r="D203" s="15"/>
      <c r="E203" s="16">
        <f t="shared" ref="E203:E266" si="76">IFERROR(IF(D203&gt;0,D203*I203,C203*I203),0)</f>
        <v>0</v>
      </c>
      <c r="F203" s="60">
        <f>IF(OR(B203="Saturday", B203="Sábado", B203="Sunday", B203="Domingo", E203=0), 0,
IF(MONTH(A203)&lt;&gt;MONTH(A202), E203, E203+SUMIF(A$8:A202, "&gt;="&amp;DATE(YEAR(A203), MONTH(A203), 1), F$8:F202)))</f>
        <v>0</v>
      </c>
      <c r="G203" s="64">
        <v>32.41296518607443</v>
      </c>
      <c r="H203" s="40" t="s">
        <v>4</v>
      </c>
      <c r="I203" s="39">
        <f t="shared" si="60"/>
        <v>833</v>
      </c>
      <c r="J203" s="39">
        <f t="shared" si="62"/>
        <v>49980</v>
      </c>
      <c r="K203" s="40">
        <f t="shared" si="63"/>
        <v>27000</v>
      </c>
      <c r="L203" s="39">
        <v>0</v>
      </c>
      <c r="M203" s="40">
        <f t="shared" si="72"/>
        <v>0</v>
      </c>
      <c r="N203" s="40">
        <f t="shared" si="64"/>
        <v>0</v>
      </c>
      <c r="O203" s="41">
        <v>0.12</v>
      </c>
      <c r="P203" s="40">
        <f t="shared" si="65"/>
        <v>0</v>
      </c>
      <c r="Q203" s="40">
        <f t="shared" si="66"/>
        <v>0</v>
      </c>
      <c r="R203" s="11">
        <f t="shared" si="73"/>
        <v>0</v>
      </c>
      <c r="S203" s="17"/>
      <c r="T203" s="17"/>
      <c r="U203" s="17">
        <f t="shared" ref="U203:U266" si="77">IF(E203=0,0,Z202-R203)</f>
        <v>0</v>
      </c>
      <c r="V203" s="11">
        <v>35.412999999999997</v>
      </c>
      <c r="W203" s="11">
        <f t="shared" si="67"/>
        <v>3.0000348139255664</v>
      </c>
      <c r="X203" s="11">
        <f t="shared" si="74"/>
        <v>0</v>
      </c>
      <c r="Y203" s="17">
        <f t="shared" si="75"/>
        <v>0</v>
      </c>
      <c r="Z203" s="17">
        <f t="shared" si="59"/>
        <v>184438.82699999982</v>
      </c>
      <c r="AA203" s="12">
        <f t="shared" si="68"/>
        <v>6</v>
      </c>
      <c r="AB203" s="13">
        <f t="shared" si="69"/>
        <v>1</v>
      </c>
    </row>
    <row r="204" spans="1:32" x14ac:dyDescent="0.3">
      <c r="A204" s="14">
        <f t="shared" si="70"/>
        <v>45852</v>
      </c>
      <c r="B204" s="15" t="str">
        <f t="shared" si="61"/>
        <v>segunda-feira</v>
      </c>
      <c r="C204" s="15">
        <f t="shared" si="71"/>
        <v>6</v>
      </c>
      <c r="D204" s="15"/>
      <c r="E204" s="16">
        <f t="shared" si="76"/>
        <v>4998</v>
      </c>
      <c r="F204" s="60">
        <f>IF(OR(B204="Saturday", B204="Sábado", B204="Sunday", B204="Domingo", E204=0), 0,
IF(MONTH(A204)&lt;&gt;MONTH(A203), E204, E204+SUMIF(A$8:A203, "&gt;="&amp;DATE(YEAR(A204), MONTH(A204), 1), F$8:F203)))</f>
        <v>9996</v>
      </c>
      <c r="G204" s="64">
        <v>32.41296518607443</v>
      </c>
      <c r="H204" s="40" t="s">
        <v>4</v>
      </c>
      <c r="I204" s="39">
        <f t="shared" si="60"/>
        <v>833</v>
      </c>
      <c r="J204" s="39">
        <f t="shared" si="62"/>
        <v>49980</v>
      </c>
      <c r="K204" s="40">
        <f t="shared" si="63"/>
        <v>27000</v>
      </c>
      <c r="L204" s="39">
        <v>0</v>
      </c>
      <c r="M204" s="40">
        <f t="shared" si="72"/>
        <v>0</v>
      </c>
      <c r="N204" s="40">
        <f t="shared" si="64"/>
        <v>0</v>
      </c>
      <c r="O204" s="41">
        <v>0.12</v>
      </c>
      <c r="P204" s="40">
        <f t="shared" si="65"/>
        <v>0</v>
      </c>
      <c r="Q204" s="40">
        <f t="shared" si="66"/>
        <v>0</v>
      </c>
      <c r="R204" s="11">
        <f t="shared" si="73"/>
        <v>162000</v>
      </c>
      <c r="S204" s="17"/>
      <c r="T204" s="17"/>
      <c r="U204" s="17">
        <f t="shared" si="77"/>
        <v>22438.826999999816</v>
      </c>
      <c r="V204" s="11">
        <v>35.412999999999997</v>
      </c>
      <c r="W204" s="11">
        <f t="shared" si="67"/>
        <v>3.0000348139255664</v>
      </c>
      <c r="X204" s="11">
        <f t="shared" si="74"/>
        <v>14994.173999999981</v>
      </c>
      <c r="Y204" s="17">
        <f t="shared" si="75"/>
        <v>176994.17399999997</v>
      </c>
      <c r="Z204" s="17">
        <f t="shared" si="59"/>
        <v>199433.00099999981</v>
      </c>
      <c r="AA204" s="12">
        <f t="shared" si="68"/>
        <v>7</v>
      </c>
      <c r="AB204" s="13">
        <f t="shared" si="69"/>
        <v>-5</v>
      </c>
    </row>
    <row r="205" spans="1:32" x14ac:dyDescent="0.3">
      <c r="A205" s="14">
        <f t="shared" si="70"/>
        <v>45853</v>
      </c>
      <c r="B205" s="15" t="str">
        <f t="shared" si="61"/>
        <v>terça-feira</v>
      </c>
      <c r="C205" s="15">
        <f t="shared" si="71"/>
        <v>0</v>
      </c>
      <c r="D205" s="15">
        <v>0</v>
      </c>
      <c r="E205" s="16">
        <f t="shared" si="76"/>
        <v>0</v>
      </c>
      <c r="F205" s="60">
        <f>IF(OR(B205="Saturday", B205="Sábado", B205="Sunday", B205="Domingo", E205=0), 0,
IF(MONTH(A205)&lt;&gt;MONTH(A204), E205, E205+SUMIF(A$8:A204, "&gt;="&amp;DATE(YEAR(A205), MONTH(A205), 1), F$8:F204)))</f>
        <v>0</v>
      </c>
      <c r="G205" s="64">
        <v>32.41296518607443</v>
      </c>
      <c r="H205" s="40" t="s">
        <v>4</v>
      </c>
      <c r="I205" s="39">
        <f t="shared" si="60"/>
        <v>833</v>
      </c>
      <c r="J205" s="39">
        <f t="shared" si="62"/>
        <v>49980</v>
      </c>
      <c r="K205" s="40">
        <f t="shared" si="63"/>
        <v>27000</v>
      </c>
      <c r="L205" s="39">
        <v>0</v>
      </c>
      <c r="M205" s="40">
        <f t="shared" si="72"/>
        <v>0</v>
      </c>
      <c r="N205" s="40">
        <f t="shared" si="64"/>
        <v>0</v>
      </c>
      <c r="O205" s="41">
        <v>0.12</v>
      </c>
      <c r="P205" s="40">
        <f t="shared" si="65"/>
        <v>0</v>
      </c>
      <c r="Q205" s="40">
        <f t="shared" si="66"/>
        <v>0</v>
      </c>
      <c r="R205" s="11">
        <f t="shared" si="73"/>
        <v>0</v>
      </c>
      <c r="S205" s="17"/>
      <c r="T205" s="17"/>
      <c r="U205" s="17">
        <f t="shared" si="77"/>
        <v>0</v>
      </c>
      <c r="V205" s="11">
        <v>35.412999999999997</v>
      </c>
      <c r="W205" s="11">
        <f t="shared" si="67"/>
        <v>3.0000348139255664</v>
      </c>
      <c r="X205" s="11">
        <f t="shared" si="74"/>
        <v>0</v>
      </c>
      <c r="Y205" s="17">
        <f t="shared" si="75"/>
        <v>0</v>
      </c>
      <c r="Z205" s="17">
        <f t="shared" si="59"/>
        <v>199433.00099999981</v>
      </c>
      <c r="AA205" s="12">
        <f t="shared" si="68"/>
        <v>7</v>
      </c>
      <c r="AB205" s="13">
        <f t="shared" si="69"/>
        <v>1</v>
      </c>
    </row>
    <row r="206" spans="1:32" x14ac:dyDescent="0.3">
      <c r="A206" s="14">
        <f t="shared" si="70"/>
        <v>45854</v>
      </c>
      <c r="B206" s="15" t="str">
        <f t="shared" si="61"/>
        <v>quarta-feira</v>
      </c>
      <c r="C206" s="15">
        <f t="shared" si="71"/>
        <v>0</v>
      </c>
      <c r="D206" s="15">
        <v>0</v>
      </c>
      <c r="E206" s="16">
        <f t="shared" si="76"/>
        <v>0</v>
      </c>
      <c r="F206" s="60">
        <f>IF(OR(B206="Saturday", B206="Sábado", B206="Sunday", B206="Domingo", E206=0), 0,
IF(MONTH(A206)&lt;&gt;MONTH(A205), E206, E206+SUMIF(A$8:A205, "&gt;="&amp;DATE(YEAR(A206), MONTH(A206), 1), F$8:F205)))</f>
        <v>0</v>
      </c>
      <c r="G206" s="64">
        <v>32.41296518607443</v>
      </c>
      <c r="H206" s="40" t="s">
        <v>4</v>
      </c>
      <c r="I206" s="39">
        <f t="shared" si="60"/>
        <v>833</v>
      </c>
      <c r="J206" s="39">
        <f t="shared" si="62"/>
        <v>49980</v>
      </c>
      <c r="K206" s="40">
        <f t="shared" si="63"/>
        <v>27000</v>
      </c>
      <c r="L206" s="39">
        <v>0</v>
      </c>
      <c r="M206" s="40">
        <f t="shared" si="72"/>
        <v>0</v>
      </c>
      <c r="N206" s="40">
        <f t="shared" si="64"/>
        <v>0</v>
      </c>
      <c r="O206" s="41">
        <v>0.12</v>
      </c>
      <c r="P206" s="40">
        <f t="shared" si="65"/>
        <v>0</v>
      </c>
      <c r="Q206" s="40">
        <f t="shared" si="66"/>
        <v>0</v>
      </c>
      <c r="R206" s="11">
        <f t="shared" si="73"/>
        <v>0</v>
      </c>
      <c r="S206" s="17"/>
      <c r="T206" s="17"/>
      <c r="U206" s="17">
        <f t="shared" si="77"/>
        <v>0</v>
      </c>
      <c r="V206" s="11">
        <v>35.412999999999997</v>
      </c>
      <c r="W206" s="11">
        <f t="shared" si="67"/>
        <v>3.0000348139255664</v>
      </c>
      <c r="X206" s="11">
        <f t="shared" si="74"/>
        <v>0</v>
      </c>
      <c r="Y206" s="17">
        <f t="shared" si="75"/>
        <v>0</v>
      </c>
      <c r="Z206" s="17">
        <f t="shared" si="59"/>
        <v>199433.00099999981</v>
      </c>
      <c r="AA206" s="12">
        <f t="shared" si="68"/>
        <v>7</v>
      </c>
      <c r="AB206" s="13">
        <f t="shared" si="69"/>
        <v>1</v>
      </c>
    </row>
    <row r="207" spans="1:32" x14ac:dyDescent="0.3">
      <c r="A207" s="14">
        <f t="shared" si="70"/>
        <v>45855</v>
      </c>
      <c r="B207" s="15" t="str">
        <f t="shared" si="61"/>
        <v>quinta-feira</v>
      </c>
      <c r="C207" s="15">
        <f t="shared" si="71"/>
        <v>0</v>
      </c>
      <c r="D207" s="15">
        <v>0</v>
      </c>
      <c r="E207" s="16">
        <f t="shared" si="76"/>
        <v>0</v>
      </c>
      <c r="F207" s="60">
        <f>IF(OR(B207="Saturday", B207="Sábado", B207="Sunday", B207="Domingo", E207=0), 0,
IF(MONTH(A207)&lt;&gt;MONTH(A206), E207, E207+SUMIF(A$8:A206, "&gt;="&amp;DATE(YEAR(A207), MONTH(A207), 1), F$8:F206)))</f>
        <v>0</v>
      </c>
      <c r="G207" s="64">
        <v>32.41296518607443</v>
      </c>
      <c r="H207" s="40" t="s">
        <v>4</v>
      </c>
      <c r="I207" s="39">
        <f t="shared" si="60"/>
        <v>833</v>
      </c>
      <c r="J207" s="39">
        <f t="shared" si="62"/>
        <v>49980</v>
      </c>
      <c r="K207" s="40">
        <f t="shared" si="63"/>
        <v>27000</v>
      </c>
      <c r="L207" s="39">
        <v>0</v>
      </c>
      <c r="M207" s="40">
        <f t="shared" si="72"/>
        <v>0</v>
      </c>
      <c r="N207" s="40">
        <f t="shared" si="64"/>
        <v>0</v>
      </c>
      <c r="O207" s="41">
        <v>0.12</v>
      </c>
      <c r="P207" s="40">
        <f t="shared" si="65"/>
        <v>0</v>
      </c>
      <c r="Q207" s="40">
        <f t="shared" si="66"/>
        <v>0</v>
      </c>
      <c r="R207" s="11">
        <f t="shared" si="73"/>
        <v>0</v>
      </c>
      <c r="S207" s="17"/>
      <c r="T207" s="17"/>
      <c r="U207" s="17">
        <f t="shared" si="77"/>
        <v>0</v>
      </c>
      <c r="V207" s="11">
        <v>35.412999999999997</v>
      </c>
      <c r="W207" s="11">
        <f t="shared" si="67"/>
        <v>3.0000348139255664</v>
      </c>
      <c r="X207" s="11">
        <f t="shared" si="74"/>
        <v>0</v>
      </c>
      <c r="Y207" s="17">
        <f t="shared" si="75"/>
        <v>0</v>
      </c>
      <c r="Z207" s="17">
        <f t="shared" si="59"/>
        <v>199433.00099999981</v>
      </c>
      <c r="AA207" s="12">
        <f t="shared" si="68"/>
        <v>7</v>
      </c>
      <c r="AB207" s="13">
        <f t="shared" si="69"/>
        <v>1</v>
      </c>
    </row>
    <row r="208" spans="1:32" x14ac:dyDescent="0.3">
      <c r="A208" s="14">
        <f t="shared" si="70"/>
        <v>45856</v>
      </c>
      <c r="B208" s="15" t="str">
        <f t="shared" si="61"/>
        <v>sexta-feira</v>
      </c>
      <c r="C208" s="15">
        <f t="shared" si="71"/>
        <v>0</v>
      </c>
      <c r="D208" s="15">
        <v>0</v>
      </c>
      <c r="E208" s="16">
        <f t="shared" si="76"/>
        <v>0</v>
      </c>
      <c r="F208" s="60">
        <f>IF(OR(B208="Saturday", B208="Sábado", B208="Sunday", B208="Domingo", E208=0), 0,
IF(MONTH(A208)&lt;&gt;MONTH(A207), E208, E208+SUMIF(A$8:A207, "&gt;="&amp;DATE(YEAR(A208), MONTH(A208), 1), F$8:F207)))</f>
        <v>0</v>
      </c>
      <c r="G208" s="64">
        <v>32.41296518607443</v>
      </c>
      <c r="H208" s="40" t="s">
        <v>4</v>
      </c>
      <c r="I208" s="39">
        <f t="shared" si="60"/>
        <v>833</v>
      </c>
      <c r="J208" s="39">
        <f t="shared" si="62"/>
        <v>49980</v>
      </c>
      <c r="K208" s="40">
        <f t="shared" si="63"/>
        <v>27000</v>
      </c>
      <c r="L208" s="39">
        <v>0</v>
      </c>
      <c r="M208" s="40">
        <f t="shared" si="72"/>
        <v>0</v>
      </c>
      <c r="N208" s="40">
        <f t="shared" si="64"/>
        <v>0</v>
      </c>
      <c r="O208" s="41">
        <v>0.12</v>
      </c>
      <c r="P208" s="40">
        <f t="shared" si="65"/>
        <v>0</v>
      </c>
      <c r="Q208" s="40">
        <f t="shared" si="66"/>
        <v>0</v>
      </c>
      <c r="R208" s="11">
        <f t="shared" si="73"/>
        <v>0</v>
      </c>
      <c r="S208" s="17"/>
      <c r="T208" s="17"/>
      <c r="U208" s="17">
        <f t="shared" si="77"/>
        <v>0</v>
      </c>
      <c r="V208" s="11">
        <v>35.412999999999997</v>
      </c>
      <c r="W208" s="11">
        <f t="shared" si="67"/>
        <v>3.0000348139255664</v>
      </c>
      <c r="X208" s="11">
        <f t="shared" si="74"/>
        <v>0</v>
      </c>
      <c r="Y208" s="17">
        <f t="shared" si="75"/>
        <v>0</v>
      </c>
      <c r="Z208" s="17">
        <f t="shared" si="59"/>
        <v>199433.00099999981</v>
      </c>
      <c r="AA208" s="12">
        <f t="shared" si="68"/>
        <v>7</v>
      </c>
      <c r="AB208" s="13">
        <f t="shared" si="69"/>
        <v>1</v>
      </c>
    </row>
    <row r="209" spans="1:28" x14ac:dyDescent="0.3">
      <c r="A209" s="14">
        <f t="shared" si="70"/>
        <v>45857</v>
      </c>
      <c r="B209" s="15" t="str">
        <f t="shared" si="61"/>
        <v>sábado</v>
      </c>
      <c r="C209" s="15">
        <f t="shared" si="71"/>
        <v>0</v>
      </c>
      <c r="D209" s="15"/>
      <c r="E209" s="16">
        <f t="shared" si="76"/>
        <v>0</v>
      </c>
      <c r="F209" s="60">
        <f>IF(OR(B209="Saturday", B209="Sábado", B209="Sunday", B209="Domingo", E209=0), 0,
IF(MONTH(A209)&lt;&gt;MONTH(A208), E209, E209+SUMIF(A$8:A208, "&gt;="&amp;DATE(YEAR(A209), MONTH(A209), 1), F$8:F208)))</f>
        <v>0</v>
      </c>
      <c r="G209" s="64">
        <v>32.41296518607443</v>
      </c>
      <c r="H209" s="40" t="s">
        <v>4</v>
      </c>
      <c r="I209" s="39">
        <f t="shared" si="60"/>
        <v>833</v>
      </c>
      <c r="J209" s="39">
        <f t="shared" si="62"/>
        <v>49980</v>
      </c>
      <c r="K209" s="40">
        <f t="shared" si="63"/>
        <v>27000</v>
      </c>
      <c r="L209" s="39">
        <v>0</v>
      </c>
      <c r="M209" s="40">
        <f t="shared" si="72"/>
        <v>0</v>
      </c>
      <c r="N209" s="40">
        <f t="shared" si="64"/>
        <v>0</v>
      </c>
      <c r="O209" s="41">
        <v>0.12</v>
      </c>
      <c r="P209" s="40">
        <f t="shared" si="65"/>
        <v>0</v>
      </c>
      <c r="Q209" s="40">
        <f t="shared" si="66"/>
        <v>0</v>
      </c>
      <c r="R209" s="11">
        <f t="shared" si="73"/>
        <v>0</v>
      </c>
      <c r="S209" s="17"/>
      <c r="T209" s="17"/>
      <c r="U209" s="17">
        <f t="shared" si="77"/>
        <v>0</v>
      </c>
      <c r="V209" s="11">
        <v>35.412999999999997</v>
      </c>
      <c r="W209" s="11">
        <f t="shared" si="67"/>
        <v>3.0000348139255664</v>
      </c>
      <c r="X209" s="11">
        <f t="shared" si="74"/>
        <v>0</v>
      </c>
      <c r="Y209" s="17">
        <f t="shared" si="75"/>
        <v>0</v>
      </c>
      <c r="Z209" s="17">
        <f t="shared" si="59"/>
        <v>199433.00099999981</v>
      </c>
      <c r="AA209" s="12">
        <f t="shared" si="68"/>
        <v>7</v>
      </c>
      <c r="AB209" s="13">
        <f t="shared" si="69"/>
        <v>1</v>
      </c>
    </row>
    <row r="210" spans="1:28" x14ac:dyDescent="0.3">
      <c r="A210" s="14">
        <f t="shared" si="70"/>
        <v>45858</v>
      </c>
      <c r="B210" s="15" t="str">
        <f t="shared" si="61"/>
        <v>domingo</v>
      </c>
      <c r="C210" s="15">
        <f t="shared" si="71"/>
        <v>0</v>
      </c>
      <c r="D210" s="15"/>
      <c r="E210" s="16">
        <f t="shared" si="76"/>
        <v>0</v>
      </c>
      <c r="F210" s="60">
        <f>IF(OR(B210="Saturday", B210="Sábado", B210="Sunday", B210="Domingo", E210=0), 0,
IF(MONTH(A210)&lt;&gt;MONTH(A209), E210, E210+SUMIF(A$8:A209, "&gt;="&amp;DATE(YEAR(A210), MONTH(A210), 1), F$8:F209)))</f>
        <v>0</v>
      </c>
      <c r="G210" s="64">
        <v>32.41296518607443</v>
      </c>
      <c r="H210" s="40" t="s">
        <v>4</v>
      </c>
      <c r="I210" s="39">
        <f t="shared" si="60"/>
        <v>833</v>
      </c>
      <c r="J210" s="39">
        <f t="shared" si="62"/>
        <v>49980</v>
      </c>
      <c r="K210" s="40">
        <f t="shared" si="63"/>
        <v>27000</v>
      </c>
      <c r="L210" s="39">
        <v>0</v>
      </c>
      <c r="M210" s="40">
        <f t="shared" si="72"/>
        <v>0</v>
      </c>
      <c r="N210" s="40">
        <f t="shared" si="64"/>
        <v>0</v>
      </c>
      <c r="O210" s="41">
        <v>0.12</v>
      </c>
      <c r="P210" s="40">
        <f t="shared" si="65"/>
        <v>0</v>
      </c>
      <c r="Q210" s="40">
        <f t="shared" si="66"/>
        <v>0</v>
      </c>
      <c r="R210" s="11">
        <f t="shared" si="73"/>
        <v>0</v>
      </c>
      <c r="S210" s="17"/>
      <c r="T210" s="17"/>
      <c r="U210" s="17">
        <f t="shared" si="77"/>
        <v>0</v>
      </c>
      <c r="V210" s="11">
        <v>35.412999999999997</v>
      </c>
      <c r="W210" s="11">
        <f t="shared" si="67"/>
        <v>3.0000348139255664</v>
      </c>
      <c r="X210" s="11">
        <f t="shared" si="74"/>
        <v>0</v>
      </c>
      <c r="Y210" s="17">
        <f t="shared" si="75"/>
        <v>0</v>
      </c>
      <c r="Z210" s="17">
        <f t="shared" si="59"/>
        <v>199433.00099999981</v>
      </c>
      <c r="AA210" s="12">
        <f t="shared" si="68"/>
        <v>7</v>
      </c>
      <c r="AB210" s="13">
        <f t="shared" si="69"/>
        <v>1</v>
      </c>
    </row>
    <row r="211" spans="1:28" x14ac:dyDescent="0.3">
      <c r="A211" s="14">
        <f t="shared" si="70"/>
        <v>45859</v>
      </c>
      <c r="B211" s="15" t="str">
        <f t="shared" si="61"/>
        <v>segunda-feira</v>
      </c>
      <c r="C211" s="15">
        <f t="shared" si="71"/>
        <v>7</v>
      </c>
      <c r="D211" s="15"/>
      <c r="E211" s="16">
        <f t="shared" si="76"/>
        <v>5831</v>
      </c>
      <c r="F211" s="60">
        <f>IF(OR(B211="Saturday", B211="Sábado", B211="Sunday", B211="Domingo", E211=0), 0,
IF(MONTH(A211)&lt;&gt;MONTH(A210), E211, E211+SUMIF(A$8:A210, "&gt;="&amp;DATE(YEAR(A211), MONTH(A211), 1), F$8:F210)))</f>
        <v>20825</v>
      </c>
      <c r="G211" s="64">
        <v>32.41296518607443</v>
      </c>
      <c r="H211" s="40" t="s">
        <v>4</v>
      </c>
      <c r="I211" s="39">
        <f t="shared" si="60"/>
        <v>833</v>
      </c>
      <c r="J211" s="39">
        <f t="shared" si="62"/>
        <v>49980</v>
      </c>
      <c r="K211" s="40">
        <f t="shared" si="63"/>
        <v>27000</v>
      </c>
      <c r="L211" s="39">
        <v>0</v>
      </c>
      <c r="M211" s="40">
        <f t="shared" si="72"/>
        <v>0</v>
      </c>
      <c r="N211" s="40">
        <f t="shared" si="64"/>
        <v>0</v>
      </c>
      <c r="O211" s="41">
        <v>0.12</v>
      </c>
      <c r="P211" s="40">
        <f t="shared" si="65"/>
        <v>0</v>
      </c>
      <c r="Q211" s="40">
        <f t="shared" si="66"/>
        <v>0</v>
      </c>
      <c r="R211" s="11">
        <f t="shared" si="73"/>
        <v>189000</v>
      </c>
      <c r="S211" s="17"/>
      <c r="T211" s="17"/>
      <c r="U211" s="17">
        <f t="shared" si="77"/>
        <v>10433.000999999815</v>
      </c>
      <c r="V211" s="11">
        <v>35.412999999999997</v>
      </c>
      <c r="W211" s="11">
        <f t="shared" si="67"/>
        <v>3.0000348139255664</v>
      </c>
      <c r="X211" s="11">
        <f t="shared" si="74"/>
        <v>17493.202999999976</v>
      </c>
      <c r="Y211" s="17">
        <f t="shared" si="75"/>
        <v>206493.20299999998</v>
      </c>
      <c r="Z211" s="17">
        <f t="shared" si="59"/>
        <v>216926.20399999979</v>
      </c>
      <c r="AA211" s="12">
        <f t="shared" si="68"/>
        <v>8</v>
      </c>
      <c r="AB211" s="13">
        <f t="shared" si="69"/>
        <v>-6</v>
      </c>
    </row>
    <row r="212" spans="1:28" x14ac:dyDescent="0.3">
      <c r="A212" s="14">
        <f t="shared" si="70"/>
        <v>45860</v>
      </c>
      <c r="B212" s="15" t="str">
        <f t="shared" si="61"/>
        <v>terça-feira</v>
      </c>
      <c r="C212" s="15">
        <f t="shared" si="71"/>
        <v>0</v>
      </c>
      <c r="D212" s="15">
        <v>0</v>
      </c>
      <c r="E212" s="16">
        <f t="shared" si="76"/>
        <v>0</v>
      </c>
      <c r="F212" s="60">
        <f>IF(OR(B212="Saturday", B212="Sábado", B212="Sunday", B212="Domingo", E212=0), 0,
IF(MONTH(A212)&lt;&gt;MONTH(A211), E212, E212+SUMIF(A$8:A211, "&gt;="&amp;DATE(YEAR(A212), MONTH(A212), 1), F$8:F211)))</f>
        <v>0</v>
      </c>
      <c r="G212" s="64">
        <v>32.41296518607443</v>
      </c>
      <c r="H212" s="40" t="s">
        <v>4</v>
      </c>
      <c r="I212" s="39">
        <f t="shared" si="60"/>
        <v>833</v>
      </c>
      <c r="J212" s="39">
        <f t="shared" si="62"/>
        <v>49980</v>
      </c>
      <c r="K212" s="40">
        <f t="shared" si="63"/>
        <v>27000</v>
      </c>
      <c r="L212" s="39">
        <v>0</v>
      </c>
      <c r="M212" s="40">
        <f t="shared" si="72"/>
        <v>0</v>
      </c>
      <c r="N212" s="40">
        <f t="shared" si="64"/>
        <v>0</v>
      </c>
      <c r="O212" s="41">
        <v>0.12</v>
      </c>
      <c r="P212" s="40">
        <f t="shared" si="65"/>
        <v>0</v>
      </c>
      <c r="Q212" s="40">
        <f t="shared" si="66"/>
        <v>0</v>
      </c>
      <c r="R212" s="11">
        <f t="shared" si="73"/>
        <v>0</v>
      </c>
      <c r="S212" s="17"/>
      <c r="T212" s="17"/>
      <c r="U212" s="17">
        <f t="shared" si="77"/>
        <v>0</v>
      </c>
      <c r="V212" s="11">
        <v>35.412999999999997</v>
      </c>
      <c r="W212" s="11">
        <f t="shared" si="67"/>
        <v>3.0000348139255664</v>
      </c>
      <c r="X212" s="11">
        <f t="shared" si="74"/>
        <v>0</v>
      </c>
      <c r="Y212" s="17">
        <f t="shared" si="75"/>
        <v>0</v>
      </c>
      <c r="Z212" s="17">
        <f t="shared" si="59"/>
        <v>216926.20399999979</v>
      </c>
      <c r="AA212" s="12">
        <f t="shared" si="68"/>
        <v>8</v>
      </c>
      <c r="AB212" s="13">
        <f t="shared" si="69"/>
        <v>1</v>
      </c>
    </row>
    <row r="213" spans="1:28" x14ac:dyDescent="0.3">
      <c r="A213" s="14">
        <f t="shared" si="70"/>
        <v>45861</v>
      </c>
      <c r="B213" s="15" t="str">
        <f t="shared" si="61"/>
        <v>quarta-feira</v>
      </c>
      <c r="C213" s="15">
        <f t="shared" si="71"/>
        <v>0</v>
      </c>
      <c r="D213" s="15">
        <v>0</v>
      </c>
      <c r="E213" s="16">
        <f t="shared" si="76"/>
        <v>0</v>
      </c>
      <c r="F213" s="60">
        <f>IF(OR(B213="Saturday", B213="Sábado", B213="Sunday", B213="Domingo", E213=0), 0,
IF(MONTH(A213)&lt;&gt;MONTH(A212), E213, E213+SUMIF(A$8:A212, "&gt;="&amp;DATE(YEAR(A213), MONTH(A213), 1), F$8:F212)))</f>
        <v>0</v>
      </c>
      <c r="G213" s="64">
        <v>32.41296518607443</v>
      </c>
      <c r="H213" s="40" t="s">
        <v>4</v>
      </c>
      <c r="I213" s="39">
        <f t="shared" si="60"/>
        <v>833</v>
      </c>
      <c r="J213" s="39">
        <f t="shared" si="62"/>
        <v>49980</v>
      </c>
      <c r="K213" s="40">
        <f t="shared" si="63"/>
        <v>27000</v>
      </c>
      <c r="L213" s="39">
        <v>0</v>
      </c>
      <c r="M213" s="40">
        <f t="shared" si="72"/>
        <v>0</v>
      </c>
      <c r="N213" s="40">
        <f t="shared" si="64"/>
        <v>0</v>
      </c>
      <c r="O213" s="41">
        <v>0.12</v>
      </c>
      <c r="P213" s="40">
        <f t="shared" si="65"/>
        <v>0</v>
      </c>
      <c r="Q213" s="40">
        <f t="shared" si="66"/>
        <v>0</v>
      </c>
      <c r="R213" s="11">
        <f t="shared" si="73"/>
        <v>0</v>
      </c>
      <c r="S213" s="17"/>
      <c r="T213" s="17"/>
      <c r="U213" s="17">
        <f t="shared" si="77"/>
        <v>0</v>
      </c>
      <c r="V213" s="11">
        <v>35.412999999999997</v>
      </c>
      <c r="W213" s="11">
        <f t="shared" si="67"/>
        <v>3.0000348139255664</v>
      </c>
      <c r="X213" s="11">
        <f t="shared" si="74"/>
        <v>0</v>
      </c>
      <c r="Y213" s="17">
        <f t="shared" si="75"/>
        <v>0</v>
      </c>
      <c r="Z213" s="17">
        <f t="shared" si="59"/>
        <v>216926.20399999979</v>
      </c>
      <c r="AA213" s="12">
        <f t="shared" si="68"/>
        <v>8</v>
      </c>
      <c r="AB213" s="13">
        <f t="shared" si="69"/>
        <v>1</v>
      </c>
    </row>
    <row r="214" spans="1:28" x14ac:dyDescent="0.3">
      <c r="A214" s="14">
        <f t="shared" si="70"/>
        <v>45862</v>
      </c>
      <c r="B214" s="15" t="str">
        <f t="shared" si="61"/>
        <v>quinta-feira</v>
      </c>
      <c r="C214" s="15">
        <f t="shared" si="71"/>
        <v>0</v>
      </c>
      <c r="D214" s="15">
        <v>0</v>
      </c>
      <c r="E214" s="16">
        <f t="shared" si="76"/>
        <v>0</v>
      </c>
      <c r="F214" s="60">
        <f>IF(OR(B214="Saturday", B214="Sábado", B214="Sunday", B214="Domingo", E214=0), 0,
IF(MONTH(A214)&lt;&gt;MONTH(A213), E214, E214+SUMIF(A$8:A213, "&gt;="&amp;DATE(YEAR(A214), MONTH(A214), 1), F$8:F213)))</f>
        <v>0</v>
      </c>
      <c r="G214" s="64">
        <v>32.41296518607443</v>
      </c>
      <c r="H214" s="40" t="s">
        <v>4</v>
      </c>
      <c r="I214" s="39">
        <f t="shared" si="60"/>
        <v>833</v>
      </c>
      <c r="J214" s="39">
        <f t="shared" si="62"/>
        <v>49980</v>
      </c>
      <c r="K214" s="40">
        <f t="shared" si="63"/>
        <v>27000</v>
      </c>
      <c r="L214" s="39">
        <v>0</v>
      </c>
      <c r="M214" s="40">
        <f t="shared" si="72"/>
        <v>0</v>
      </c>
      <c r="N214" s="40">
        <f t="shared" si="64"/>
        <v>0</v>
      </c>
      <c r="O214" s="41">
        <v>0.12</v>
      </c>
      <c r="P214" s="40">
        <f t="shared" si="65"/>
        <v>0</v>
      </c>
      <c r="Q214" s="40">
        <f t="shared" si="66"/>
        <v>0</v>
      </c>
      <c r="R214" s="11">
        <f t="shared" si="73"/>
        <v>0</v>
      </c>
      <c r="S214" s="17"/>
      <c r="T214" s="17"/>
      <c r="U214" s="17">
        <f t="shared" si="77"/>
        <v>0</v>
      </c>
      <c r="V214" s="11">
        <v>35.412999999999997</v>
      </c>
      <c r="W214" s="11">
        <f t="shared" si="67"/>
        <v>3.0000348139255664</v>
      </c>
      <c r="X214" s="11">
        <f t="shared" si="74"/>
        <v>0</v>
      </c>
      <c r="Y214" s="17">
        <f t="shared" si="75"/>
        <v>0</v>
      </c>
      <c r="Z214" s="17">
        <f t="shared" si="59"/>
        <v>216926.20399999979</v>
      </c>
      <c r="AA214" s="12">
        <f t="shared" si="68"/>
        <v>8</v>
      </c>
      <c r="AB214" s="13">
        <f t="shared" si="69"/>
        <v>1</v>
      </c>
    </row>
    <row r="215" spans="1:28" x14ac:dyDescent="0.3">
      <c r="A215" s="14">
        <f t="shared" si="70"/>
        <v>45863</v>
      </c>
      <c r="B215" s="15" t="str">
        <f t="shared" si="61"/>
        <v>sexta-feira</v>
      </c>
      <c r="C215" s="15">
        <f t="shared" si="71"/>
        <v>0</v>
      </c>
      <c r="D215" s="15">
        <v>0</v>
      </c>
      <c r="E215" s="16">
        <f t="shared" si="76"/>
        <v>0</v>
      </c>
      <c r="F215" s="60">
        <f>IF(OR(B215="Saturday", B215="Sábado", B215="Sunday", B215="Domingo", E215=0), 0,
IF(MONTH(A215)&lt;&gt;MONTH(A214), E215, E215+SUMIF(A$8:A214, "&gt;="&amp;DATE(YEAR(A215), MONTH(A215), 1), F$8:F214)))</f>
        <v>0</v>
      </c>
      <c r="G215" s="64">
        <v>32.41296518607443</v>
      </c>
      <c r="H215" s="40" t="s">
        <v>4</v>
      </c>
      <c r="I215" s="39">
        <f t="shared" si="60"/>
        <v>833</v>
      </c>
      <c r="J215" s="39">
        <f t="shared" si="62"/>
        <v>49980</v>
      </c>
      <c r="K215" s="40">
        <f t="shared" si="63"/>
        <v>27000</v>
      </c>
      <c r="L215" s="39">
        <v>0</v>
      </c>
      <c r="M215" s="40">
        <f t="shared" si="72"/>
        <v>0</v>
      </c>
      <c r="N215" s="40">
        <f t="shared" si="64"/>
        <v>0</v>
      </c>
      <c r="O215" s="41">
        <v>0.12</v>
      </c>
      <c r="P215" s="40">
        <f t="shared" si="65"/>
        <v>0</v>
      </c>
      <c r="Q215" s="40">
        <f t="shared" si="66"/>
        <v>0</v>
      </c>
      <c r="R215" s="11">
        <f t="shared" si="73"/>
        <v>0</v>
      </c>
      <c r="S215" s="17"/>
      <c r="T215" s="17"/>
      <c r="U215" s="17">
        <f t="shared" si="77"/>
        <v>0</v>
      </c>
      <c r="V215" s="11">
        <v>35.412999999999997</v>
      </c>
      <c r="W215" s="11">
        <f t="shared" si="67"/>
        <v>3.0000348139255664</v>
      </c>
      <c r="X215" s="11">
        <f t="shared" si="74"/>
        <v>0</v>
      </c>
      <c r="Y215" s="17">
        <f t="shared" si="75"/>
        <v>0</v>
      </c>
      <c r="Z215" s="17">
        <f t="shared" si="59"/>
        <v>216926.20399999979</v>
      </c>
      <c r="AA215" s="12">
        <f t="shared" si="68"/>
        <v>8</v>
      </c>
      <c r="AB215" s="13">
        <f t="shared" si="69"/>
        <v>1</v>
      </c>
    </row>
    <row r="216" spans="1:28" x14ac:dyDescent="0.3">
      <c r="A216" s="14">
        <f t="shared" si="70"/>
        <v>45864</v>
      </c>
      <c r="B216" s="15" t="str">
        <f t="shared" si="61"/>
        <v>sábado</v>
      </c>
      <c r="C216" s="15">
        <f t="shared" si="71"/>
        <v>0</v>
      </c>
      <c r="D216" s="15"/>
      <c r="E216" s="16">
        <f t="shared" si="76"/>
        <v>0</v>
      </c>
      <c r="F216" s="60">
        <f>IF(OR(B216="Saturday", B216="Sábado", B216="Sunday", B216="Domingo", E216=0), 0,
IF(MONTH(A216)&lt;&gt;MONTH(A215), E216, E216+SUMIF(A$8:A215, "&gt;="&amp;DATE(YEAR(A216), MONTH(A216), 1), F$8:F215)))</f>
        <v>0</v>
      </c>
      <c r="G216" s="64">
        <v>32.41296518607443</v>
      </c>
      <c r="H216" s="40" t="s">
        <v>4</v>
      </c>
      <c r="I216" s="39">
        <f t="shared" si="60"/>
        <v>833</v>
      </c>
      <c r="J216" s="39">
        <f t="shared" si="62"/>
        <v>49980</v>
      </c>
      <c r="K216" s="40">
        <f t="shared" si="63"/>
        <v>27000</v>
      </c>
      <c r="L216" s="39">
        <v>0</v>
      </c>
      <c r="M216" s="40">
        <f t="shared" si="72"/>
        <v>0</v>
      </c>
      <c r="N216" s="40">
        <f t="shared" si="64"/>
        <v>0</v>
      </c>
      <c r="O216" s="41">
        <v>0.12</v>
      </c>
      <c r="P216" s="40">
        <f t="shared" si="65"/>
        <v>0</v>
      </c>
      <c r="Q216" s="40">
        <f t="shared" si="66"/>
        <v>0</v>
      </c>
      <c r="R216" s="11">
        <f t="shared" si="73"/>
        <v>0</v>
      </c>
      <c r="S216" s="17"/>
      <c r="T216" s="17"/>
      <c r="U216" s="17">
        <f t="shared" si="77"/>
        <v>0</v>
      </c>
      <c r="V216" s="11">
        <v>35.412999999999997</v>
      </c>
      <c r="W216" s="11">
        <f t="shared" si="67"/>
        <v>3.0000348139255664</v>
      </c>
      <c r="X216" s="11">
        <f t="shared" si="74"/>
        <v>0</v>
      </c>
      <c r="Y216" s="17">
        <f t="shared" si="75"/>
        <v>0</v>
      </c>
      <c r="Z216" s="17">
        <f t="shared" si="59"/>
        <v>216926.20399999979</v>
      </c>
      <c r="AA216" s="12">
        <f t="shared" si="68"/>
        <v>8</v>
      </c>
      <c r="AB216" s="13">
        <f t="shared" si="69"/>
        <v>1</v>
      </c>
    </row>
    <row r="217" spans="1:28" x14ac:dyDescent="0.3">
      <c r="A217" s="14">
        <f t="shared" si="70"/>
        <v>45865</v>
      </c>
      <c r="B217" s="15" t="str">
        <f t="shared" si="61"/>
        <v>domingo</v>
      </c>
      <c r="C217" s="15">
        <f t="shared" si="71"/>
        <v>0</v>
      </c>
      <c r="D217" s="15"/>
      <c r="E217" s="16">
        <f t="shared" si="76"/>
        <v>0</v>
      </c>
      <c r="F217" s="60">
        <f>IF(OR(B217="Saturday", B217="Sábado", B217="Sunday", B217="Domingo", E217=0), 0,
IF(MONTH(A217)&lt;&gt;MONTH(A216), E217, E217+SUMIF(A$8:A216, "&gt;="&amp;DATE(YEAR(A217), MONTH(A217), 1), F$8:F216)))</f>
        <v>0</v>
      </c>
      <c r="G217" s="64">
        <v>32.41296518607443</v>
      </c>
      <c r="H217" s="40" t="s">
        <v>4</v>
      </c>
      <c r="I217" s="39">
        <f t="shared" si="60"/>
        <v>833</v>
      </c>
      <c r="J217" s="39">
        <f t="shared" si="62"/>
        <v>49980</v>
      </c>
      <c r="K217" s="40">
        <f t="shared" si="63"/>
        <v>27000</v>
      </c>
      <c r="L217" s="39">
        <v>0</v>
      </c>
      <c r="M217" s="40">
        <f t="shared" si="72"/>
        <v>0</v>
      </c>
      <c r="N217" s="40">
        <f t="shared" si="64"/>
        <v>0</v>
      </c>
      <c r="O217" s="41">
        <v>0.12</v>
      </c>
      <c r="P217" s="40">
        <f t="shared" si="65"/>
        <v>0</v>
      </c>
      <c r="Q217" s="40">
        <f t="shared" si="66"/>
        <v>0</v>
      </c>
      <c r="R217" s="11">
        <f t="shared" si="73"/>
        <v>0</v>
      </c>
      <c r="S217" s="17"/>
      <c r="T217" s="17"/>
      <c r="U217" s="17">
        <f t="shared" si="77"/>
        <v>0</v>
      </c>
      <c r="V217" s="11">
        <v>35.412999999999997</v>
      </c>
      <c r="W217" s="11">
        <f t="shared" si="67"/>
        <v>3.0000348139255664</v>
      </c>
      <c r="X217" s="11">
        <f t="shared" si="74"/>
        <v>0</v>
      </c>
      <c r="Y217" s="17">
        <f t="shared" si="75"/>
        <v>0</v>
      </c>
      <c r="Z217" s="17">
        <f t="shared" si="59"/>
        <v>216926.20399999979</v>
      </c>
      <c r="AA217" s="12">
        <f t="shared" si="68"/>
        <v>8</v>
      </c>
      <c r="AB217" s="13">
        <f t="shared" si="69"/>
        <v>1</v>
      </c>
    </row>
    <row r="218" spans="1:28" x14ac:dyDescent="0.3">
      <c r="A218" s="14">
        <f t="shared" si="70"/>
        <v>45866</v>
      </c>
      <c r="B218" s="15" t="str">
        <f t="shared" si="61"/>
        <v>segunda-feira</v>
      </c>
      <c r="C218" s="15">
        <f t="shared" si="71"/>
        <v>8</v>
      </c>
      <c r="D218" s="15"/>
      <c r="E218" s="16">
        <f t="shared" si="76"/>
        <v>6664</v>
      </c>
      <c r="F218" s="60">
        <f>IF(OR(B218="Saturday", B218="Sábado", B218="Sunday", B218="Domingo", E218=0), 0,
IF(MONTH(A218)&lt;&gt;MONTH(A217), E218, E218+SUMIF(A$8:A217, "&gt;="&amp;DATE(YEAR(A218), MONTH(A218), 1), F$8:F217)))</f>
        <v>42483</v>
      </c>
      <c r="G218" s="64">
        <v>32.41296518607443</v>
      </c>
      <c r="H218" s="40" t="s">
        <v>4</v>
      </c>
      <c r="I218" s="39">
        <f t="shared" si="60"/>
        <v>833</v>
      </c>
      <c r="J218" s="39">
        <f t="shared" si="62"/>
        <v>49980</v>
      </c>
      <c r="K218" s="40">
        <f t="shared" si="63"/>
        <v>27000</v>
      </c>
      <c r="L218" s="39">
        <v>0</v>
      </c>
      <c r="M218" s="40">
        <f t="shared" si="72"/>
        <v>0</v>
      </c>
      <c r="N218" s="40">
        <f t="shared" si="64"/>
        <v>0</v>
      </c>
      <c r="O218" s="41">
        <v>0.12</v>
      </c>
      <c r="P218" s="40">
        <f t="shared" si="65"/>
        <v>0</v>
      </c>
      <c r="Q218" s="40">
        <f t="shared" si="66"/>
        <v>0</v>
      </c>
      <c r="R218" s="11">
        <f t="shared" si="73"/>
        <v>216000</v>
      </c>
      <c r="S218" s="17"/>
      <c r="T218" s="17"/>
      <c r="U218" s="17">
        <f t="shared" si="77"/>
        <v>926.20399999979418</v>
      </c>
      <c r="V218" s="11">
        <v>35.412999999999997</v>
      </c>
      <c r="W218" s="11">
        <f t="shared" si="67"/>
        <v>3.0000348139255664</v>
      </c>
      <c r="X218" s="11">
        <f t="shared" si="74"/>
        <v>19992.231999999975</v>
      </c>
      <c r="Y218" s="17">
        <f t="shared" si="75"/>
        <v>235992.23199999999</v>
      </c>
      <c r="Z218" s="17">
        <f t="shared" si="59"/>
        <v>236918.43599999975</v>
      </c>
      <c r="AA218" s="12">
        <f t="shared" si="68"/>
        <v>8</v>
      </c>
      <c r="AB218" s="13">
        <f t="shared" si="69"/>
        <v>-6</v>
      </c>
    </row>
    <row r="219" spans="1:28" x14ac:dyDescent="0.3">
      <c r="A219" s="14">
        <f t="shared" si="70"/>
        <v>45867</v>
      </c>
      <c r="B219" s="15" t="str">
        <f t="shared" si="61"/>
        <v>terça-feira</v>
      </c>
      <c r="C219" s="15">
        <f t="shared" si="71"/>
        <v>0</v>
      </c>
      <c r="D219" s="15">
        <v>0</v>
      </c>
      <c r="E219" s="16">
        <f t="shared" si="76"/>
        <v>0</v>
      </c>
      <c r="F219" s="60">
        <f>IF(OR(B219="Saturday", B219="Sábado", B219="Sunday", B219="Domingo", E219=0), 0,
IF(MONTH(A219)&lt;&gt;MONTH(A218), E219, E219+SUMIF(A$8:A218, "&gt;="&amp;DATE(YEAR(A219), MONTH(A219), 1), F$8:F218)))</f>
        <v>0</v>
      </c>
      <c r="G219" s="64">
        <v>32.41296518607443</v>
      </c>
      <c r="H219" s="40" t="s">
        <v>4</v>
      </c>
      <c r="I219" s="39">
        <f t="shared" si="60"/>
        <v>833</v>
      </c>
      <c r="J219" s="39">
        <f t="shared" si="62"/>
        <v>49980</v>
      </c>
      <c r="K219" s="40">
        <f t="shared" si="63"/>
        <v>27000</v>
      </c>
      <c r="L219" s="39">
        <v>0</v>
      </c>
      <c r="M219" s="40">
        <f t="shared" si="72"/>
        <v>0</v>
      </c>
      <c r="N219" s="40">
        <f t="shared" si="64"/>
        <v>0</v>
      </c>
      <c r="O219" s="41">
        <v>0.12</v>
      </c>
      <c r="P219" s="40">
        <f t="shared" si="65"/>
        <v>0</v>
      </c>
      <c r="Q219" s="40">
        <f t="shared" si="66"/>
        <v>0</v>
      </c>
      <c r="R219" s="11">
        <f t="shared" si="73"/>
        <v>0</v>
      </c>
      <c r="S219" s="17"/>
      <c r="T219" s="17"/>
      <c r="U219" s="17">
        <f t="shared" si="77"/>
        <v>0</v>
      </c>
      <c r="V219" s="11">
        <v>35.412999999999997</v>
      </c>
      <c r="W219" s="11">
        <f t="shared" si="67"/>
        <v>3.0000348139255664</v>
      </c>
      <c r="X219" s="11">
        <f t="shared" si="74"/>
        <v>0</v>
      </c>
      <c r="Y219" s="17">
        <f t="shared" si="75"/>
        <v>0</v>
      </c>
      <c r="Z219" s="17">
        <f t="shared" si="59"/>
        <v>236918.43599999975</v>
      </c>
      <c r="AA219" s="12">
        <f t="shared" si="68"/>
        <v>8</v>
      </c>
      <c r="AB219" s="13">
        <f t="shared" si="69"/>
        <v>2</v>
      </c>
    </row>
    <row r="220" spans="1:28" x14ac:dyDescent="0.3">
      <c r="A220" s="14">
        <f t="shared" si="70"/>
        <v>45868</v>
      </c>
      <c r="B220" s="15" t="str">
        <f t="shared" si="61"/>
        <v>quarta-feira</v>
      </c>
      <c r="C220" s="15">
        <f t="shared" si="71"/>
        <v>0</v>
      </c>
      <c r="D220" s="15">
        <v>0</v>
      </c>
      <c r="E220" s="16">
        <f t="shared" si="76"/>
        <v>0</v>
      </c>
      <c r="F220" s="60">
        <f>IF(OR(B220="Saturday", B220="Sábado", B220="Sunday", B220="Domingo", E220=0), 0,
IF(MONTH(A220)&lt;&gt;MONTH(A219), E220, E220+SUMIF(A$8:A219, "&gt;="&amp;DATE(YEAR(A220), MONTH(A220), 1), F$8:F219)))</f>
        <v>0</v>
      </c>
      <c r="G220" s="64">
        <v>32.41296518607443</v>
      </c>
      <c r="H220" s="40" t="s">
        <v>4</v>
      </c>
      <c r="I220" s="39">
        <f t="shared" si="60"/>
        <v>833</v>
      </c>
      <c r="J220" s="39">
        <f t="shared" si="62"/>
        <v>49980</v>
      </c>
      <c r="K220" s="40">
        <f t="shared" si="63"/>
        <v>27000</v>
      </c>
      <c r="L220" s="39">
        <v>0</v>
      </c>
      <c r="M220" s="40">
        <f t="shared" si="72"/>
        <v>0</v>
      </c>
      <c r="N220" s="40">
        <f t="shared" si="64"/>
        <v>0</v>
      </c>
      <c r="O220" s="41">
        <v>0.12</v>
      </c>
      <c r="P220" s="40">
        <f t="shared" si="65"/>
        <v>0</v>
      </c>
      <c r="Q220" s="40">
        <f t="shared" si="66"/>
        <v>0</v>
      </c>
      <c r="R220" s="11">
        <f t="shared" si="73"/>
        <v>0</v>
      </c>
      <c r="S220" s="17"/>
      <c r="T220" s="17"/>
      <c r="U220" s="17">
        <f t="shared" si="77"/>
        <v>0</v>
      </c>
      <c r="V220" s="11">
        <v>35.412999999999997</v>
      </c>
      <c r="W220" s="11">
        <f t="shared" si="67"/>
        <v>3.0000348139255664</v>
      </c>
      <c r="X220" s="11">
        <f t="shared" si="74"/>
        <v>0</v>
      </c>
      <c r="Y220" s="17">
        <f t="shared" si="75"/>
        <v>0</v>
      </c>
      <c r="Z220" s="17">
        <f t="shared" si="59"/>
        <v>236918.43599999975</v>
      </c>
      <c r="AA220" s="12">
        <f t="shared" si="68"/>
        <v>8</v>
      </c>
      <c r="AB220" s="13">
        <f t="shared" si="69"/>
        <v>2</v>
      </c>
    </row>
    <row r="221" spans="1:28" x14ac:dyDescent="0.3">
      <c r="A221" s="14">
        <f t="shared" si="70"/>
        <v>45869</v>
      </c>
      <c r="B221" s="15" t="str">
        <f t="shared" si="61"/>
        <v>quinta-feira</v>
      </c>
      <c r="C221" s="15">
        <f t="shared" si="71"/>
        <v>0</v>
      </c>
      <c r="D221" s="15">
        <v>0</v>
      </c>
      <c r="E221" s="16">
        <f t="shared" si="76"/>
        <v>0</v>
      </c>
      <c r="F221" s="60">
        <f>IF(OR(B221="Saturday", B221="Sábado", B221="Sunday", B221="Domingo", E221=0), 0,
IF(MONTH(A221)&lt;&gt;MONTH(A220), E221, E221+SUMIF(A$8:A220, "&gt;="&amp;DATE(YEAR(A221), MONTH(A221), 1), F$8:F220)))</f>
        <v>0</v>
      </c>
      <c r="G221" s="64">
        <v>32.41296518607443</v>
      </c>
      <c r="H221" s="40" t="s">
        <v>4</v>
      </c>
      <c r="I221" s="39">
        <f t="shared" si="60"/>
        <v>833</v>
      </c>
      <c r="J221" s="39">
        <f t="shared" si="62"/>
        <v>49980</v>
      </c>
      <c r="K221" s="40">
        <f t="shared" si="63"/>
        <v>27000</v>
      </c>
      <c r="L221" s="39">
        <v>0</v>
      </c>
      <c r="M221" s="40">
        <f t="shared" si="72"/>
        <v>0</v>
      </c>
      <c r="N221" s="40">
        <f t="shared" si="64"/>
        <v>0</v>
      </c>
      <c r="O221" s="41">
        <v>0.12</v>
      </c>
      <c r="P221" s="40">
        <f t="shared" si="65"/>
        <v>0</v>
      </c>
      <c r="Q221" s="40">
        <f t="shared" si="66"/>
        <v>0</v>
      </c>
      <c r="R221" s="11">
        <f t="shared" si="73"/>
        <v>0</v>
      </c>
      <c r="S221" s="17"/>
      <c r="T221" s="17"/>
      <c r="U221" s="17">
        <f t="shared" si="77"/>
        <v>0</v>
      </c>
      <c r="V221" s="11">
        <v>35.412999999999997</v>
      </c>
      <c r="W221" s="11">
        <f t="shared" si="67"/>
        <v>3.0000348139255664</v>
      </c>
      <c r="X221" s="11">
        <f t="shared" si="74"/>
        <v>0</v>
      </c>
      <c r="Y221" s="17">
        <f t="shared" si="75"/>
        <v>0</v>
      </c>
      <c r="Z221" s="17">
        <f t="shared" si="59"/>
        <v>236918.43599999975</v>
      </c>
      <c r="AA221" s="12">
        <f t="shared" si="68"/>
        <v>8</v>
      </c>
      <c r="AB221" s="13">
        <f t="shared" si="69"/>
        <v>2</v>
      </c>
    </row>
    <row r="222" spans="1:28" x14ac:dyDescent="0.3">
      <c r="A222" s="27">
        <f t="shared" si="70"/>
        <v>45870</v>
      </c>
      <c r="B222" s="28" t="str">
        <f t="shared" si="61"/>
        <v>sexta-feira</v>
      </c>
      <c r="C222" s="15">
        <f t="shared" si="71"/>
        <v>0</v>
      </c>
      <c r="D222" s="28">
        <v>0</v>
      </c>
      <c r="E222" s="16">
        <f t="shared" si="76"/>
        <v>0</v>
      </c>
      <c r="F222" s="60">
        <f>IF(OR(B222="Saturday", B222="Sábado", B222="Sunday", B222="Domingo", E222=0), 0,
IF(MONTH(A222)&lt;&gt;MONTH(A221), E222, E222+SUMIF(A$8:A221, "&gt;="&amp;DATE(YEAR(A222), MONTH(A222), 1), F$8:F221)))</f>
        <v>0</v>
      </c>
      <c r="G222" s="64">
        <v>32.41296518607443</v>
      </c>
      <c r="H222" s="40" t="s">
        <v>4</v>
      </c>
      <c r="I222" s="39">
        <f t="shared" si="60"/>
        <v>833</v>
      </c>
      <c r="J222" s="39">
        <f t="shared" si="62"/>
        <v>49980</v>
      </c>
      <c r="K222" s="40">
        <f t="shared" si="63"/>
        <v>27000</v>
      </c>
      <c r="L222" s="39">
        <v>0</v>
      </c>
      <c r="M222" s="40">
        <f t="shared" si="72"/>
        <v>0</v>
      </c>
      <c r="N222" s="40">
        <f t="shared" si="64"/>
        <v>0</v>
      </c>
      <c r="O222" s="41">
        <v>0.12</v>
      </c>
      <c r="P222" s="40">
        <f t="shared" si="65"/>
        <v>0</v>
      </c>
      <c r="Q222" s="40">
        <f t="shared" si="66"/>
        <v>0</v>
      </c>
      <c r="R222" s="11">
        <f t="shared" si="73"/>
        <v>0</v>
      </c>
      <c r="S222" s="30"/>
      <c r="T222" s="30"/>
      <c r="U222" s="17">
        <f t="shared" si="77"/>
        <v>0</v>
      </c>
      <c r="V222" s="11">
        <v>35.412999999999997</v>
      </c>
      <c r="W222" s="11">
        <f t="shared" si="67"/>
        <v>3.0000348139255664</v>
      </c>
      <c r="X222" s="11">
        <f t="shared" si="74"/>
        <v>0</v>
      </c>
      <c r="Y222" s="17">
        <f t="shared" si="75"/>
        <v>0</v>
      </c>
      <c r="Z222" s="30">
        <f t="shared" si="59"/>
        <v>236918.43599999975</v>
      </c>
      <c r="AA222" s="12">
        <f t="shared" si="68"/>
        <v>8</v>
      </c>
      <c r="AB222" s="13">
        <f t="shared" si="69"/>
        <v>2</v>
      </c>
    </row>
    <row r="223" spans="1:28" x14ac:dyDescent="0.3">
      <c r="A223" s="27">
        <f t="shared" si="70"/>
        <v>45871</v>
      </c>
      <c r="B223" s="28" t="str">
        <f t="shared" si="61"/>
        <v>sábado</v>
      </c>
      <c r="C223" s="15">
        <f t="shared" si="71"/>
        <v>0</v>
      </c>
      <c r="D223" s="28"/>
      <c r="E223" s="16">
        <f t="shared" si="76"/>
        <v>0</v>
      </c>
      <c r="F223" s="60">
        <f>IF(OR(B223="Saturday", B223="Sábado", B223="Sunday", B223="Domingo", E223=0), 0,
IF(MONTH(A223)&lt;&gt;MONTH(A222), E223, E223+SUMIF(A$8:A222, "&gt;="&amp;DATE(YEAR(A223), MONTH(A223), 1), F$8:F222)))</f>
        <v>0</v>
      </c>
      <c r="G223" s="64">
        <v>32.41296518607443</v>
      </c>
      <c r="H223" s="40" t="s">
        <v>4</v>
      </c>
      <c r="I223" s="39">
        <f t="shared" si="60"/>
        <v>833</v>
      </c>
      <c r="J223" s="39">
        <f t="shared" si="62"/>
        <v>49980</v>
      </c>
      <c r="K223" s="40">
        <f t="shared" si="63"/>
        <v>27000</v>
      </c>
      <c r="L223" s="39">
        <v>0</v>
      </c>
      <c r="M223" s="40">
        <f t="shared" si="72"/>
        <v>0</v>
      </c>
      <c r="N223" s="40">
        <f t="shared" si="64"/>
        <v>0</v>
      </c>
      <c r="O223" s="41">
        <v>0.12</v>
      </c>
      <c r="P223" s="40">
        <f t="shared" si="65"/>
        <v>0</v>
      </c>
      <c r="Q223" s="40">
        <f t="shared" si="66"/>
        <v>0</v>
      </c>
      <c r="R223" s="11">
        <f t="shared" si="73"/>
        <v>0</v>
      </c>
      <c r="S223" s="30"/>
      <c r="T223" s="30"/>
      <c r="U223" s="17">
        <f t="shared" si="77"/>
        <v>0</v>
      </c>
      <c r="V223" s="11">
        <v>35.412999999999997</v>
      </c>
      <c r="W223" s="11">
        <f t="shared" si="67"/>
        <v>3.0000348139255664</v>
      </c>
      <c r="X223" s="11">
        <f t="shared" si="74"/>
        <v>0</v>
      </c>
      <c r="Y223" s="17">
        <f t="shared" si="75"/>
        <v>0</v>
      </c>
      <c r="Z223" s="30">
        <f t="shared" si="59"/>
        <v>236918.43599999975</v>
      </c>
      <c r="AA223" s="12">
        <f t="shared" si="68"/>
        <v>8</v>
      </c>
      <c r="AB223" s="13">
        <f t="shared" si="69"/>
        <v>2</v>
      </c>
    </row>
    <row r="224" spans="1:28" x14ac:dyDescent="0.3">
      <c r="A224" s="27">
        <f t="shared" si="70"/>
        <v>45872</v>
      </c>
      <c r="B224" s="28" t="str">
        <f t="shared" si="61"/>
        <v>domingo</v>
      </c>
      <c r="C224" s="15">
        <f t="shared" si="71"/>
        <v>0</v>
      </c>
      <c r="D224" s="28"/>
      <c r="E224" s="16">
        <f t="shared" si="76"/>
        <v>0</v>
      </c>
      <c r="F224" s="60">
        <f>IF(OR(B224="Saturday", B224="Sábado", B224="Sunday", B224="Domingo", E224=0), 0,
IF(MONTH(A224)&lt;&gt;MONTH(A223), E224, E224+SUMIF(A$8:A223, "&gt;="&amp;DATE(YEAR(A224), MONTH(A224), 1), F$8:F223)))</f>
        <v>0</v>
      </c>
      <c r="G224" s="64">
        <v>32.41296518607443</v>
      </c>
      <c r="H224" s="40" t="s">
        <v>4</v>
      </c>
      <c r="I224" s="39">
        <f t="shared" si="60"/>
        <v>833</v>
      </c>
      <c r="J224" s="39">
        <f t="shared" si="62"/>
        <v>49980</v>
      </c>
      <c r="K224" s="40">
        <f t="shared" si="63"/>
        <v>27000</v>
      </c>
      <c r="L224" s="39">
        <v>0</v>
      </c>
      <c r="M224" s="40">
        <f t="shared" si="72"/>
        <v>0</v>
      </c>
      <c r="N224" s="40">
        <f t="shared" si="64"/>
        <v>0</v>
      </c>
      <c r="O224" s="41">
        <v>0.12</v>
      </c>
      <c r="P224" s="40">
        <f t="shared" si="65"/>
        <v>0</v>
      </c>
      <c r="Q224" s="40">
        <f t="shared" si="66"/>
        <v>0</v>
      </c>
      <c r="R224" s="11">
        <f t="shared" si="73"/>
        <v>0</v>
      </c>
      <c r="S224" s="30"/>
      <c r="T224" s="30"/>
      <c r="U224" s="17">
        <f t="shared" si="77"/>
        <v>0</v>
      </c>
      <c r="V224" s="11">
        <v>35.412999999999997</v>
      </c>
      <c r="W224" s="11">
        <f t="shared" si="67"/>
        <v>3.0000348139255664</v>
      </c>
      <c r="X224" s="11">
        <f t="shared" si="74"/>
        <v>0</v>
      </c>
      <c r="Y224" s="17">
        <f t="shared" si="75"/>
        <v>0</v>
      </c>
      <c r="Z224" s="30">
        <f t="shared" si="59"/>
        <v>236918.43599999975</v>
      </c>
      <c r="AA224" s="12">
        <f t="shared" si="68"/>
        <v>8</v>
      </c>
      <c r="AB224" s="13">
        <f t="shared" si="69"/>
        <v>2</v>
      </c>
    </row>
    <row r="225" spans="1:28" x14ac:dyDescent="0.3">
      <c r="A225" s="27">
        <f t="shared" si="70"/>
        <v>45873</v>
      </c>
      <c r="B225" s="28" t="str">
        <f t="shared" si="61"/>
        <v>segunda-feira</v>
      </c>
      <c r="C225" s="15">
        <f t="shared" si="71"/>
        <v>8</v>
      </c>
      <c r="D225" s="28"/>
      <c r="E225" s="16">
        <f t="shared" si="76"/>
        <v>6664</v>
      </c>
      <c r="F225" s="60">
        <f>IF(OR(B225="Saturday", B225="Sábado", B225="Sunday", B225="Domingo", E225=0), 0,
IF(MONTH(A225)&lt;&gt;MONTH(A224), E225, E225+SUMIF(A$8:A224, "&gt;="&amp;DATE(YEAR(A225), MONTH(A225), 1), F$8:F224)))</f>
        <v>6664</v>
      </c>
      <c r="G225" s="64">
        <v>32.41296518607443</v>
      </c>
      <c r="H225" s="40" t="s">
        <v>4</v>
      </c>
      <c r="I225" s="39">
        <f t="shared" si="60"/>
        <v>833</v>
      </c>
      <c r="J225" s="39">
        <f t="shared" si="62"/>
        <v>49980</v>
      </c>
      <c r="K225" s="40">
        <f t="shared" si="63"/>
        <v>27000</v>
      </c>
      <c r="L225" s="39">
        <v>0</v>
      </c>
      <c r="M225" s="40">
        <f t="shared" si="72"/>
        <v>0</v>
      </c>
      <c r="N225" s="40">
        <f t="shared" si="64"/>
        <v>0</v>
      </c>
      <c r="O225" s="41">
        <v>0.12</v>
      </c>
      <c r="P225" s="40">
        <f t="shared" si="65"/>
        <v>0</v>
      </c>
      <c r="Q225" s="40">
        <f t="shared" si="66"/>
        <v>0</v>
      </c>
      <c r="R225" s="11">
        <f t="shared" si="73"/>
        <v>216000</v>
      </c>
      <c r="S225" s="30"/>
      <c r="T225" s="30"/>
      <c r="U225" s="17">
        <f t="shared" si="77"/>
        <v>20918.435999999754</v>
      </c>
      <c r="V225" s="11">
        <v>35.412999999999997</v>
      </c>
      <c r="W225" s="11">
        <f t="shared" si="67"/>
        <v>3.0000348139255664</v>
      </c>
      <c r="X225" s="11">
        <f t="shared" si="74"/>
        <v>19992.231999999975</v>
      </c>
      <c r="Y225" s="17">
        <f t="shared" si="75"/>
        <v>235992.23199999999</v>
      </c>
      <c r="Z225" s="30">
        <f t="shared" si="59"/>
        <v>256910.66799999971</v>
      </c>
      <c r="AA225" s="12">
        <f t="shared" si="68"/>
        <v>9</v>
      </c>
      <c r="AB225" s="13">
        <f t="shared" si="69"/>
        <v>-6</v>
      </c>
    </row>
    <row r="226" spans="1:28" x14ac:dyDescent="0.3">
      <c r="A226" s="27">
        <f t="shared" si="70"/>
        <v>45874</v>
      </c>
      <c r="B226" s="28" t="str">
        <f t="shared" si="61"/>
        <v>terça-feira</v>
      </c>
      <c r="C226" s="15">
        <f t="shared" si="71"/>
        <v>0</v>
      </c>
      <c r="D226" s="28">
        <v>0</v>
      </c>
      <c r="E226" s="16">
        <f t="shared" si="76"/>
        <v>0</v>
      </c>
      <c r="F226" s="60">
        <f>IF(OR(B226="Saturday", B226="Sábado", B226="Sunday", B226="Domingo", E226=0), 0,
IF(MONTH(A226)&lt;&gt;MONTH(A225), E226, E226+SUMIF(A$8:A225, "&gt;="&amp;DATE(YEAR(A226), MONTH(A226), 1), F$8:F225)))</f>
        <v>0</v>
      </c>
      <c r="G226" s="64">
        <v>32.41296518607443</v>
      </c>
      <c r="H226" s="40" t="s">
        <v>4</v>
      </c>
      <c r="I226" s="39">
        <f t="shared" si="60"/>
        <v>833</v>
      </c>
      <c r="J226" s="39">
        <f t="shared" si="62"/>
        <v>49980</v>
      </c>
      <c r="K226" s="40">
        <f t="shared" si="63"/>
        <v>27000</v>
      </c>
      <c r="L226" s="39">
        <v>0</v>
      </c>
      <c r="M226" s="40">
        <f t="shared" si="72"/>
        <v>0</v>
      </c>
      <c r="N226" s="40">
        <f t="shared" si="64"/>
        <v>0</v>
      </c>
      <c r="O226" s="41">
        <v>0.12</v>
      </c>
      <c r="P226" s="40">
        <f t="shared" si="65"/>
        <v>0</v>
      </c>
      <c r="Q226" s="40">
        <f t="shared" si="66"/>
        <v>0</v>
      </c>
      <c r="R226" s="11">
        <f t="shared" si="73"/>
        <v>0</v>
      </c>
      <c r="S226" s="30"/>
      <c r="T226" s="30"/>
      <c r="U226" s="17">
        <f t="shared" si="77"/>
        <v>0</v>
      </c>
      <c r="V226" s="11">
        <v>35.412999999999997</v>
      </c>
      <c r="W226" s="11">
        <f t="shared" si="67"/>
        <v>3.0000348139255664</v>
      </c>
      <c r="X226" s="11">
        <f t="shared" si="74"/>
        <v>0</v>
      </c>
      <c r="Y226" s="17">
        <f t="shared" si="75"/>
        <v>0</v>
      </c>
      <c r="Z226" s="30">
        <f t="shared" si="59"/>
        <v>256910.66799999971</v>
      </c>
      <c r="AA226" s="12">
        <f t="shared" si="68"/>
        <v>9</v>
      </c>
      <c r="AB226" s="13">
        <f t="shared" si="69"/>
        <v>2</v>
      </c>
    </row>
    <row r="227" spans="1:28" x14ac:dyDescent="0.3">
      <c r="A227" s="27">
        <f t="shared" si="70"/>
        <v>45875</v>
      </c>
      <c r="B227" s="28" t="str">
        <f t="shared" si="61"/>
        <v>quarta-feira</v>
      </c>
      <c r="C227" s="15">
        <f t="shared" si="71"/>
        <v>0</v>
      </c>
      <c r="D227" s="28">
        <v>0</v>
      </c>
      <c r="E227" s="16">
        <f t="shared" si="76"/>
        <v>0</v>
      </c>
      <c r="F227" s="60">
        <f>IF(OR(B227="Saturday", B227="Sábado", B227="Sunday", B227="Domingo", E227=0), 0,
IF(MONTH(A227)&lt;&gt;MONTH(A226), E227, E227+SUMIF(A$8:A226, "&gt;="&amp;DATE(YEAR(A227), MONTH(A227), 1), F$8:F226)))</f>
        <v>0</v>
      </c>
      <c r="G227" s="64">
        <v>32.41296518607443</v>
      </c>
      <c r="H227" s="40" t="s">
        <v>4</v>
      </c>
      <c r="I227" s="39">
        <f t="shared" si="60"/>
        <v>833</v>
      </c>
      <c r="J227" s="39">
        <f t="shared" si="62"/>
        <v>49980</v>
      </c>
      <c r="K227" s="40">
        <f t="shared" si="63"/>
        <v>27000</v>
      </c>
      <c r="L227" s="39">
        <v>0</v>
      </c>
      <c r="M227" s="40">
        <f t="shared" si="72"/>
        <v>0</v>
      </c>
      <c r="N227" s="40">
        <f t="shared" si="64"/>
        <v>0</v>
      </c>
      <c r="O227" s="41">
        <v>0.12</v>
      </c>
      <c r="P227" s="40">
        <f t="shared" si="65"/>
        <v>0</v>
      </c>
      <c r="Q227" s="40">
        <f t="shared" si="66"/>
        <v>0</v>
      </c>
      <c r="R227" s="11">
        <f t="shared" si="73"/>
        <v>0</v>
      </c>
      <c r="S227" s="30"/>
      <c r="T227" s="30"/>
      <c r="U227" s="17">
        <f t="shared" si="77"/>
        <v>0</v>
      </c>
      <c r="V227" s="11">
        <v>35.412999999999997</v>
      </c>
      <c r="W227" s="11">
        <f t="shared" si="67"/>
        <v>3.0000348139255664</v>
      </c>
      <c r="X227" s="11">
        <f t="shared" si="74"/>
        <v>0</v>
      </c>
      <c r="Y227" s="17">
        <f t="shared" si="75"/>
        <v>0</v>
      </c>
      <c r="Z227" s="30">
        <f t="shared" si="59"/>
        <v>256910.66799999971</v>
      </c>
      <c r="AA227" s="12">
        <f t="shared" si="68"/>
        <v>9</v>
      </c>
      <c r="AB227" s="13">
        <f t="shared" si="69"/>
        <v>2</v>
      </c>
    </row>
    <row r="228" spans="1:28" x14ac:dyDescent="0.3">
      <c r="A228" s="27">
        <f t="shared" si="70"/>
        <v>45876</v>
      </c>
      <c r="B228" s="28" t="str">
        <f t="shared" si="61"/>
        <v>quinta-feira</v>
      </c>
      <c r="C228" s="15">
        <f t="shared" si="71"/>
        <v>0</v>
      </c>
      <c r="D228" s="28">
        <v>0</v>
      </c>
      <c r="E228" s="16">
        <f t="shared" si="76"/>
        <v>0</v>
      </c>
      <c r="F228" s="60">
        <f>IF(OR(B228="Saturday", B228="Sábado", B228="Sunday", B228="Domingo", E228=0), 0,
IF(MONTH(A228)&lt;&gt;MONTH(A227), E228, E228+SUMIF(A$8:A227, "&gt;="&amp;DATE(YEAR(A228), MONTH(A228), 1), F$8:F227)))</f>
        <v>0</v>
      </c>
      <c r="G228" s="64">
        <v>32.41296518607443</v>
      </c>
      <c r="H228" s="40" t="s">
        <v>4</v>
      </c>
      <c r="I228" s="39">
        <f t="shared" si="60"/>
        <v>833</v>
      </c>
      <c r="J228" s="39">
        <f t="shared" si="62"/>
        <v>49980</v>
      </c>
      <c r="K228" s="40">
        <f t="shared" si="63"/>
        <v>27000</v>
      </c>
      <c r="L228" s="39">
        <v>0</v>
      </c>
      <c r="M228" s="40">
        <f t="shared" si="72"/>
        <v>0</v>
      </c>
      <c r="N228" s="40">
        <f t="shared" si="64"/>
        <v>0</v>
      </c>
      <c r="O228" s="41">
        <v>0.12</v>
      </c>
      <c r="P228" s="40">
        <f t="shared" si="65"/>
        <v>0</v>
      </c>
      <c r="Q228" s="40">
        <f t="shared" si="66"/>
        <v>0</v>
      </c>
      <c r="R228" s="11">
        <f t="shared" si="73"/>
        <v>0</v>
      </c>
      <c r="S228" s="30"/>
      <c r="T228" s="30"/>
      <c r="U228" s="17">
        <f t="shared" si="77"/>
        <v>0</v>
      </c>
      <c r="V228" s="11">
        <v>35.412999999999997</v>
      </c>
      <c r="W228" s="11">
        <f t="shared" si="67"/>
        <v>3.0000348139255664</v>
      </c>
      <c r="X228" s="11">
        <f t="shared" si="74"/>
        <v>0</v>
      </c>
      <c r="Y228" s="17">
        <f t="shared" si="75"/>
        <v>0</v>
      </c>
      <c r="Z228" s="30">
        <f t="shared" si="59"/>
        <v>256910.66799999971</v>
      </c>
      <c r="AA228" s="12">
        <f t="shared" si="68"/>
        <v>9</v>
      </c>
      <c r="AB228" s="13">
        <f t="shared" si="69"/>
        <v>2</v>
      </c>
    </row>
    <row r="229" spans="1:28" x14ac:dyDescent="0.3">
      <c r="A229" s="27">
        <f t="shared" si="70"/>
        <v>45877</v>
      </c>
      <c r="B229" s="28" t="str">
        <f t="shared" si="61"/>
        <v>sexta-feira</v>
      </c>
      <c r="C229" s="15">
        <f t="shared" si="71"/>
        <v>0</v>
      </c>
      <c r="D229" s="28">
        <v>0</v>
      </c>
      <c r="E229" s="16">
        <f t="shared" si="76"/>
        <v>0</v>
      </c>
      <c r="F229" s="60">
        <f>IF(OR(B229="Saturday", B229="Sábado", B229="Sunday", B229="Domingo", E229=0), 0,
IF(MONTH(A229)&lt;&gt;MONTH(A228), E229, E229+SUMIF(A$8:A228, "&gt;="&amp;DATE(YEAR(A229), MONTH(A229), 1), F$8:F228)))</f>
        <v>0</v>
      </c>
      <c r="G229" s="64">
        <v>32.41296518607443</v>
      </c>
      <c r="H229" s="40" t="s">
        <v>4</v>
      </c>
      <c r="I229" s="39">
        <f t="shared" si="60"/>
        <v>833</v>
      </c>
      <c r="J229" s="39">
        <f t="shared" si="62"/>
        <v>49980</v>
      </c>
      <c r="K229" s="40">
        <f t="shared" si="63"/>
        <v>27000</v>
      </c>
      <c r="L229" s="39">
        <v>0</v>
      </c>
      <c r="M229" s="40">
        <f t="shared" si="72"/>
        <v>0</v>
      </c>
      <c r="N229" s="40">
        <f t="shared" si="64"/>
        <v>0</v>
      </c>
      <c r="O229" s="41">
        <v>0.12</v>
      </c>
      <c r="P229" s="40">
        <f t="shared" si="65"/>
        <v>0</v>
      </c>
      <c r="Q229" s="40">
        <f t="shared" si="66"/>
        <v>0</v>
      </c>
      <c r="R229" s="11">
        <f t="shared" si="73"/>
        <v>0</v>
      </c>
      <c r="S229" s="30"/>
      <c r="T229" s="30"/>
      <c r="U229" s="17">
        <f t="shared" si="77"/>
        <v>0</v>
      </c>
      <c r="V229" s="11">
        <v>35.412999999999997</v>
      </c>
      <c r="W229" s="11">
        <f t="shared" si="67"/>
        <v>3.0000348139255664</v>
      </c>
      <c r="X229" s="11">
        <f t="shared" si="74"/>
        <v>0</v>
      </c>
      <c r="Y229" s="17">
        <f t="shared" si="75"/>
        <v>0</v>
      </c>
      <c r="Z229" s="30">
        <f t="shared" si="59"/>
        <v>256910.66799999971</v>
      </c>
      <c r="AA229" s="12">
        <f t="shared" si="68"/>
        <v>9</v>
      </c>
      <c r="AB229" s="13">
        <f t="shared" si="69"/>
        <v>2</v>
      </c>
    </row>
    <row r="230" spans="1:28" x14ac:dyDescent="0.3">
      <c r="A230" s="27">
        <f t="shared" si="70"/>
        <v>45878</v>
      </c>
      <c r="B230" s="28" t="str">
        <f t="shared" si="61"/>
        <v>sábado</v>
      </c>
      <c r="C230" s="15">
        <f t="shared" si="71"/>
        <v>0</v>
      </c>
      <c r="D230" s="28"/>
      <c r="E230" s="16">
        <f t="shared" si="76"/>
        <v>0</v>
      </c>
      <c r="F230" s="60">
        <f>IF(OR(B230="Saturday", B230="Sábado", B230="Sunday", B230="Domingo", E230=0), 0,
IF(MONTH(A230)&lt;&gt;MONTH(A229), E230, E230+SUMIF(A$8:A229, "&gt;="&amp;DATE(YEAR(A230), MONTH(A230), 1), F$8:F229)))</f>
        <v>0</v>
      </c>
      <c r="G230" s="64">
        <v>32.41296518607443</v>
      </c>
      <c r="H230" s="40" t="s">
        <v>4</v>
      </c>
      <c r="I230" s="39">
        <f t="shared" si="60"/>
        <v>833</v>
      </c>
      <c r="J230" s="39">
        <f t="shared" si="62"/>
        <v>49980</v>
      </c>
      <c r="K230" s="40">
        <f t="shared" si="63"/>
        <v>27000</v>
      </c>
      <c r="L230" s="39">
        <v>0</v>
      </c>
      <c r="M230" s="40">
        <f t="shared" si="72"/>
        <v>0</v>
      </c>
      <c r="N230" s="40">
        <f t="shared" si="64"/>
        <v>0</v>
      </c>
      <c r="O230" s="41">
        <v>0.12</v>
      </c>
      <c r="P230" s="40">
        <f t="shared" si="65"/>
        <v>0</v>
      </c>
      <c r="Q230" s="40">
        <f t="shared" si="66"/>
        <v>0</v>
      </c>
      <c r="R230" s="11">
        <f t="shared" si="73"/>
        <v>0</v>
      </c>
      <c r="S230" s="30"/>
      <c r="T230" s="30"/>
      <c r="U230" s="17">
        <f t="shared" si="77"/>
        <v>0</v>
      </c>
      <c r="V230" s="11">
        <v>35.412999999999997</v>
      </c>
      <c r="W230" s="11">
        <f t="shared" si="67"/>
        <v>3.0000348139255664</v>
      </c>
      <c r="X230" s="11">
        <f t="shared" si="74"/>
        <v>0</v>
      </c>
      <c r="Y230" s="17">
        <f t="shared" si="75"/>
        <v>0</v>
      </c>
      <c r="Z230" s="30">
        <f t="shared" si="59"/>
        <v>256910.66799999971</v>
      </c>
      <c r="AA230" s="12">
        <f t="shared" si="68"/>
        <v>9</v>
      </c>
      <c r="AB230" s="13">
        <f t="shared" si="69"/>
        <v>2</v>
      </c>
    </row>
    <row r="231" spans="1:28" x14ac:dyDescent="0.3">
      <c r="A231" s="27">
        <f t="shared" si="70"/>
        <v>45879</v>
      </c>
      <c r="B231" s="28" t="str">
        <f t="shared" si="61"/>
        <v>domingo</v>
      </c>
      <c r="C231" s="15">
        <f t="shared" si="71"/>
        <v>0</v>
      </c>
      <c r="D231" s="28"/>
      <c r="E231" s="16">
        <f t="shared" si="76"/>
        <v>0</v>
      </c>
      <c r="F231" s="60">
        <f>IF(OR(B231="Saturday", B231="Sábado", B231="Sunday", B231="Domingo", E231=0), 0,
IF(MONTH(A231)&lt;&gt;MONTH(A230), E231, E231+SUMIF(A$8:A230, "&gt;="&amp;DATE(YEAR(A231), MONTH(A231), 1), F$8:F230)))</f>
        <v>0</v>
      </c>
      <c r="G231" s="64">
        <v>32.41296518607443</v>
      </c>
      <c r="H231" s="40" t="s">
        <v>4</v>
      </c>
      <c r="I231" s="39">
        <f t="shared" si="60"/>
        <v>833</v>
      </c>
      <c r="J231" s="39">
        <f t="shared" si="62"/>
        <v>49980</v>
      </c>
      <c r="K231" s="40">
        <f t="shared" si="63"/>
        <v>27000</v>
      </c>
      <c r="L231" s="39">
        <v>0</v>
      </c>
      <c r="M231" s="40">
        <f t="shared" si="72"/>
        <v>0</v>
      </c>
      <c r="N231" s="40">
        <f t="shared" si="64"/>
        <v>0</v>
      </c>
      <c r="O231" s="41">
        <v>0.12</v>
      </c>
      <c r="P231" s="40">
        <f t="shared" si="65"/>
        <v>0</v>
      </c>
      <c r="Q231" s="40">
        <f t="shared" si="66"/>
        <v>0</v>
      </c>
      <c r="R231" s="11">
        <f t="shared" si="73"/>
        <v>0</v>
      </c>
      <c r="S231" s="30"/>
      <c r="T231" s="30"/>
      <c r="U231" s="17">
        <f t="shared" si="77"/>
        <v>0</v>
      </c>
      <c r="V231" s="11">
        <v>35.412999999999997</v>
      </c>
      <c r="W231" s="11">
        <f t="shared" si="67"/>
        <v>3.0000348139255664</v>
      </c>
      <c r="X231" s="11">
        <f t="shared" si="74"/>
        <v>0</v>
      </c>
      <c r="Y231" s="17">
        <f t="shared" si="75"/>
        <v>0</v>
      </c>
      <c r="Z231" s="30">
        <f t="shared" si="59"/>
        <v>256910.66799999971</v>
      </c>
      <c r="AA231" s="12">
        <f t="shared" si="68"/>
        <v>9</v>
      </c>
      <c r="AB231" s="13">
        <f t="shared" si="69"/>
        <v>2</v>
      </c>
    </row>
    <row r="232" spans="1:28" s="21" customFormat="1" x14ac:dyDescent="0.3">
      <c r="A232" s="18">
        <f t="shared" si="70"/>
        <v>45880</v>
      </c>
      <c r="B232" s="19" t="str">
        <f t="shared" si="61"/>
        <v>segunda-feira</v>
      </c>
      <c r="C232" s="15">
        <f t="shared" si="71"/>
        <v>9</v>
      </c>
      <c r="D232" s="19"/>
      <c r="E232" s="16">
        <f t="shared" si="76"/>
        <v>7497</v>
      </c>
      <c r="F232" s="60">
        <f>IF(OR(B232="Saturday", B232="Sábado", B232="Sunday", B232="Domingo", E232=0), 0,
IF(MONTH(A232)&lt;&gt;MONTH(A231), E232, E232+SUMIF(A$8:A231, "&gt;="&amp;DATE(YEAR(A232), MONTH(A232), 1), F$8:F231)))</f>
        <v>14161</v>
      </c>
      <c r="G232" s="64">
        <v>32.41296518607443</v>
      </c>
      <c r="H232" s="40" t="s">
        <v>4</v>
      </c>
      <c r="I232" s="39">
        <f t="shared" si="60"/>
        <v>833</v>
      </c>
      <c r="J232" s="39">
        <f t="shared" si="62"/>
        <v>49980</v>
      </c>
      <c r="K232" s="40">
        <f t="shared" si="63"/>
        <v>27000</v>
      </c>
      <c r="L232" s="39">
        <v>0</v>
      </c>
      <c r="M232" s="40">
        <f t="shared" si="72"/>
        <v>0</v>
      </c>
      <c r="N232" s="40">
        <f t="shared" si="64"/>
        <v>0</v>
      </c>
      <c r="O232" s="41">
        <v>0.12</v>
      </c>
      <c r="P232" s="40">
        <f t="shared" si="65"/>
        <v>0</v>
      </c>
      <c r="Q232" s="40">
        <f t="shared" si="66"/>
        <v>0</v>
      </c>
      <c r="R232" s="11">
        <f t="shared" si="73"/>
        <v>243000</v>
      </c>
      <c r="S232" s="20"/>
      <c r="T232" s="20">
        <f>T200</f>
        <v>0</v>
      </c>
      <c r="U232" s="17">
        <f t="shared" si="77"/>
        <v>13910.667999999714</v>
      </c>
      <c r="V232" s="11">
        <v>35.412999999999997</v>
      </c>
      <c r="W232" s="11">
        <f t="shared" si="67"/>
        <v>3.0000348139255664</v>
      </c>
      <c r="X232" s="11">
        <f t="shared" si="74"/>
        <v>22491.260999999969</v>
      </c>
      <c r="Y232" s="17">
        <f t="shared" si="75"/>
        <v>265491.261</v>
      </c>
      <c r="Z232" s="20">
        <f t="shared" si="59"/>
        <v>279401.92899999971</v>
      </c>
      <c r="AA232" s="12">
        <f t="shared" si="68"/>
        <v>10</v>
      </c>
      <c r="AB232" s="13">
        <f t="shared" si="69"/>
        <v>-7</v>
      </c>
    </row>
    <row r="233" spans="1:28" x14ac:dyDescent="0.3">
      <c r="A233" s="27">
        <f t="shared" si="70"/>
        <v>45881</v>
      </c>
      <c r="B233" s="28" t="str">
        <f t="shared" si="61"/>
        <v>terça-feira</v>
      </c>
      <c r="C233" s="15">
        <f t="shared" si="71"/>
        <v>0</v>
      </c>
      <c r="D233" s="28">
        <v>0</v>
      </c>
      <c r="E233" s="16">
        <f t="shared" si="76"/>
        <v>0</v>
      </c>
      <c r="F233" s="60">
        <f>IF(OR(B233="Saturday", B233="Sábado", B233="Sunday", B233="Domingo", E233=0), 0,
IF(MONTH(A233)&lt;&gt;MONTH(A232), E233, E233+SUMIF(A$8:A232, "&gt;="&amp;DATE(YEAR(A233), MONTH(A233), 1), F$8:F232)))</f>
        <v>0</v>
      </c>
      <c r="G233" s="64">
        <v>32.41296518607443</v>
      </c>
      <c r="H233" s="40" t="s">
        <v>4</v>
      </c>
      <c r="I233" s="39">
        <f t="shared" si="60"/>
        <v>833</v>
      </c>
      <c r="J233" s="39">
        <f t="shared" si="62"/>
        <v>49980</v>
      </c>
      <c r="K233" s="40">
        <f t="shared" si="63"/>
        <v>27000</v>
      </c>
      <c r="L233" s="39">
        <v>0</v>
      </c>
      <c r="M233" s="40">
        <f t="shared" si="72"/>
        <v>0</v>
      </c>
      <c r="N233" s="40">
        <f t="shared" si="64"/>
        <v>0</v>
      </c>
      <c r="O233" s="41">
        <v>0.12</v>
      </c>
      <c r="P233" s="40">
        <f t="shared" si="65"/>
        <v>0</v>
      </c>
      <c r="Q233" s="40">
        <f t="shared" si="66"/>
        <v>0</v>
      </c>
      <c r="R233" s="11">
        <f t="shared" si="73"/>
        <v>0</v>
      </c>
      <c r="S233" s="30"/>
      <c r="T233" s="30"/>
      <c r="U233" s="17">
        <f t="shared" si="77"/>
        <v>0</v>
      </c>
      <c r="V233" s="11">
        <v>35.412999999999997</v>
      </c>
      <c r="W233" s="11">
        <f t="shared" si="67"/>
        <v>3.0000348139255664</v>
      </c>
      <c r="X233" s="11">
        <f t="shared" si="74"/>
        <v>0</v>
      </c>
      <c r="Y233" s="17">
        <f t="shared" si="75"/>
        <v>0</v>
      </c>
      <c r="Z233" s="30">
        <f t="shared" si="59"/>
        <v>279401.92899999971</v>
      </c>
      <c r="AA233" s="12">
        <f t="shared" si="68"/>
        <v>10</v>
      </c>
      <c r="AB233" s="13">
        <f t="shared" si="69"/>
        <v>2</v>
      </c>
    </row>
    <row r="234" spans="1:28" x14ac:dyDescent="0.3">
      <c r="A234" s="27">
        <f t="shared" si="70"/>
        <v>45882</v>
      </c>
      <c r="B234" s="28" t="str">
        <f t="shared" si="61"/>
        <v>quarta-feira</v>
      </c>
      <c r="C234" s="15">
        <f t="shared" si="71"/>
        <v>0</v>
      </c>
      <c r="D234" s="28">
        <v>0</v>
      </c>
      <c r="E234" s="16">
        <f t="shared" si="76"/>
        <v>0</v>
      </c>
      <c r="F234" s="60">
        <f>IF(OR(B234="Saturday", B234="Sábado", B234="Sunday", B234="Domingo", E234=0), 0,
IF(MONTH(A234)&lt;&gt;MONTH(A233), E234, E234+SUMIF(A$8:A233, "&gt;="&amp;DATE(YEAR(A234), MONTH(A234), 1), F$8:F233)))</f>
        <v>0</v>
      </c>
      <c r="G234" s="64">
        <v>32.41296518607443</v>
      </c>
      <c r="H234" s="40" t="s">
        <v>4</v>
      </c>
      <c r="I234" s="39">
        <f t="shared" si="60"/>
        <v>833</v>
      </c>
      <c r="J234" s="39">
        <f t="shared" si="62"/>
        <v>49980</v>
      </c>
      <c r="K234" s="40">
        <f t="shared" si="63"/>
        <v>27000</v>
      </c>
      <c r="L234" s="39">
        <v>0</v>
      </c>
      <c r="M234" s="40">
        <f t="shared" si="72"/>
        <v>0</v>
      </c>
      <c r="N234" s="40">
        <f t="shared" si="64"/>
        <v>0</v>
      </c>
      <c r="O234" s="41">
        <v>0.12</v>
      </c>
      <c r="P234" s="40">
        <f t="shared" si="65"/>
        <v>0</v>
      </c>
      <c r="Q234" s="40">
        <f t="shared" si="66"/>
        <v>0</v>
      </c>
      <c r="R234" s="11">
        <f t="shared" si="73"/>
        <v>0</v>
      </c>
      <c r="S234" s="30"/>
      <c r="T234" s="30"/>
      <c r="U234" s="17">
        <f t="shared" si="77"/>
        <v>0</v>
      </c>
      <c r="V234" s="11">
        <v>35.412999999999997</v>
      </c>
      <c r="W234" s="11">
        <f t="shared" si="67"/>
        <v>3.0000348139255664</v>
      </c>
      <c r="X234" s="11">
        <f t="shared" si="74"/>
        <v>0</v>
      </c>
      <c r="Y234" s="17">
        <f t="shared" si="75"/>
        <v>0</v>
      </c>
      <c r="Z234" s="30">
        <f t="shared" si="59"/>
        <v>279401.92899999971</v>
      </c>
      <c r="AA234" s="12">
        <f t="shared" si="68"/>
        <v>10</v>
      </c>
      <c r="AB234" s="13">
        <f t="shared" si="69"/>
        <v>2</v>
      </c>
    </row>
    <row r="235" spans="1:28" x14ac:dyDescent="0.3">
      <c r="A235" s="27">
        <f t="shared" si="70"/>
        <v>45883</v>
      </c>
      <c r="B235" s="28" t="str">
        <f t="shared" si="61"/>
        <v>quinta-feira</v>
      </c>
      <c r="C235" s="15">
        <f t="shared" si="71"/>
        <v>0</v>
      </c>
      <c r="D235" s="28">
        <v>0</v>
      </c>
      <c r="E235" s="16">
        <f t="shared" si="76"/>
        <v>0</v>
      </c>
      <c r="F235" s="60">
        <f>IF(OR(B235="Saturday", B235="Sábado", B235="Sunday", B235="Domingo", E235=0), 0,
IF(MONTH(A235)&lt;&gt;MONTH(A234), E235, E235+SUMIF(A$8:A234, "&gt;="&amp;DATE(YEAR(A235), MONTH(A235), 1), F$8:F234)))</f>
        <v>0</v>
      </c>
      <c r="G235" s="64">
        <v>32.41296518607443</v>
      </c>
      <c r="H235" s="40" t="s">
        <v>4</v>
      </c>
      <c r="I235" s="39">
        <f t="shared" si="60"/>
        <v>833</v>
      </c>
      <c r="J235" s="39">
        <f t="shared" si="62"/>
        <v>49980</v>
      </c>
      <c r="K235" s="40">
        <f t="shared" si="63"/>
        <v>27000</v>
      </c>
      <c r="L235" s="39">
        <v>0</v>
      </c>
      <c r="M235" s="40">
        <f t="shared" si="72"/>
        <v>0</v>
      </c>
      <c r="N235" s="40">
        <f t="shared" si="64"/>
        <v>0</v>
      </c>
      <c r="O235" s="41">
        <v>0.12</v>
      </c>
      <c r="P235" s="40">
        <f t="shared" si="65"/>
        <v>0</v>
      </c>
      <c r="Q235" s="40">
        <f t="shared" si="66"/>
        <v>0</v>
      </c>
      <c r="R235" s="11">
        <f t="shared" si="73"/>
        <v>0</v>
      </c>
      <c r="S235" s="30"/>
      <c r="T235" s="30"/>
      <c r="U235" s="17">
        <f t="shared" si="77"/>
        <v>0</v>
      </c>
      <c r="V235" s="11">
        <v>35.412999999999997</v>
      </c>
      <c r="W235" s="11">
        <f t="shared" si="67"/>
        <v>3.0000348139255664</v>
      </c>
      <c r="X235" s="11">
        <f t="shared" si="74"/>
        <v>0</v>
      </c>
      <c r="Y235" s="17">
        <f t="shared" si="75"/>
        <v>0</v>
      </c>
      <c r="Z235" s="30">
        <f t="shared" si="59"/>
        <v>279401.92899999971</v>
      </c>
      <c r="AA235" s="12">
        <f t="shared" si="68"/>
        <v>10</v>
      </c>
      <c r="AB235" s="13">
        <f t="shared" si="69"/>
        <v>2</v>
      </c>
    </row>
    <row r="236" spans="1:28" x14ac:dyDescent="0.3">
      <c r="A236" s="27">
        <f t="shared" si="70"/>
        <v>45884</v>
      </c>
      <c r="B236" s="28" t="str">
        <f t="shared" si="61"/>
        <v>sexta-feira</v>
      </c>
      <c r="C236" s="15">
        <f t="shared" si="71"/>
        <v>0</v>
      </c>
      <c r="D236" s="28">
        <v>0</v>
      </c>
      <c r="E236" s="16">
        <f t="shared" si="76"/>
        <v>0</v>
      </c>
      <c r="F236" s="60">
        <f>IF(OR(B236="Saturday", B236="Sábado", B236="Sunday", B236="Domingo", E236=0), 0,
IF(MONTH(A236)&lt;&gt;MONTH(A235), E236, E236+SUMIF(A$8:A235, "&gt;="&amp;DATE(YEAR(A236), MONTH(A236), 1), F$8:F235)))</f>
        <v>0</v>
      </c>
      <c r="G236" s="64">
        <v>32.41296518607443</v>
      </c>
      <c r="H236" s="40" t="s">
        <v>4</v>
      </c>
      <c r="I236" s="39">
        <f t="shared" si="60"/>
        <v>833</v>
      </c>
      <c r="J236" s="39">
        <f t="shared" si="62"/>
        <v>49980</v>
      </c>
      <c r="K236" s="40">
        <f t="shared" si="63"/>
        <v>27000</v>
      </c>
      <c r="L236" s="39">
        <v>0</v>
      </c>
      <c r="M236" s="40">
        <f t="shared" si="72"/>
        <v>0</v>
      </c>
      <c r="N236" s="40">
        <f t="shared" si="64"/>
        <v>0</v>
      </c>
      <c r="O236" s="41">
        <v>0.12</v>
      </c>
      <c r="P236" s="40">
        <f t="shared" si="65"/>
        <v>0</v>
      </c>
      <c r="Q236" s="40">
        <f t="shared" si="66"/>
        <v>0</v>
      </c>
      <c r="R236" s="11">
        <f t="shared" si="73"/>
        <v>0</v>
      </c>
      <c r="S236" s="30"/>
      <c r="T236" s="30"/>
      <c r="U236" s="17">
        <f t="shared" si="77"/>
        <v>0</v>
      </c>
      <c r="V236" s="11">
        <v>35.412999999999997</v>
      </c>
      <c r="W236" s="11">
        <f t="shared" si="67"/>
        <v>3.0000348139255664</v>
      </c>
      <c r="X236" s="11">
        <f t="shared" si="74"/>
        <v>0</v>
      </c>
      <c r="Y236" s="17">
        <f t="shared" si="75"/>
        <v>0</v>
      </c>
      <c r="Z236" s="30">
        <f t="shared" si="59"/>
        <v>279401.92899999971</v>
      </c>
      <c r="AA236" s="12">
        <f t="shared" si="68"/>
        <v>10</v>
      </c>
      <c r="AB236" s="13">
        <f t="shared" si="69"/>
        <v>2</v>
      </c>
    </row>
    <row r="237" spans="1:28" x14ac:dyDescent="0.3">
      <c r="A237" s="27">
        <f t="shared" si="70"/>
        <v>45885</v>
      </c>
      <c r="B237" s="28" t="str">
        <f t="shared" si="61"/>
        <v>sábado</v>
      </c>
      <c r="C237" s="15">
        <f t="shared" si="71"/>
        <v>0</v>
      </c>
      <c r="D237" s="28"/>
      <c r="E237" s="16">
        <f t="shared" si="76"/>
        <v>0</v>
      </c>
      <c r="F237" s="60">
        <f>IF(OR(B237="Saturday", B237="Sábado", B237="Sunday", B237="Domingo", E237=0), 0,
IF(MONTH(A237)&lt;&gt;MONTH(A236), E237, E237+SUMIF(A$8:A236, "&gt;="&amp;DATE(YEAR(A237), MONTH(A237), 1), F$8:F236)))</f>
        <v>0</v>
      </c>
      <c r="G237" s="64">
        <v>32.41296518607443</v>
      </c>
      <c r="H237" s="40" t="s">
        <v>4</v>
      </c>
      <c r="I237" s="39">
        <f t="shared" si="60"/>
        <v>833</v>
      </c>
      <c r="J237" s="39">
        <f t="shared" si="62"/>
        <v>49980</v>
      </c>
      <c r="K237" s="40">
        <f t="shared" si="63"/>
        <v>27000</v>
      </c>
      <c r="L237" s="39">
        <v>0</v>
      </c>
      <c r="M237" s="40">
        <f t="shared" si="72"/>
        <v>0</v>
      </c>
      <c r="N237" s="40">
        <f t="shared" si="64"/>
        <v>0</v>
      </c>
      <c r="O237" s="41">
        <v>0.12</v>
      </c>
      <c r="P237" s="40">
        <f t="shared" si="65"/>
        <v>0</v>
      </c>
      <c r="Q237" s="40">
        <f t="shared" si="66"/>
        <v>0</v>
      </c>
      <c r="R237" s="11">
        <f t="shared" si="73"/>
        <v>0</v>
      </c>
      <c r="S237" s="30"/>
      <c r="T237" s="30"/>
      <c r="U237" s="17">
        <f t="shared" si="77"/>
        <v>0</v>
      </c>
      <c r="V237" s="11">
        <v>35.412999999999997</v>
      </c>
      <c r="W237" s="11">
        <f t="shared" si="67"/>
        <v>3.0000348139255664</v>
      </c>
      <c r="X237" s="11">
        <f t="shared" si="74"/>
        <v>0</v>
      </c>
      <c r="Y237" s="17">
        <f t="shared" si="75"/>
        <v>0</v>
      </c>
      <c r="Z237" s="30">
        <f t="shared" si="59"/>
        <v>279401.92899999971</v>
      </c>
      <c r="AA237" s="12">
        <f t="shared" si="68"/>
        <v>10</v>
      </c>
      <c r="AB237" s="13">
        <f t="shared" si="69"/>
        <v>2</v>
      </c>
    </row>
    <row r="238" spans="1:28" x14ac:dyDescent="0.3">
      <c r="A238" s="27">
        <f t="shared" si="70"/>
        <v>45886</v>
      </c>
      <c r="B238" s="28" t="str">
        <f t="shared" si="61"/>
        <v>domingo</v>
      </c>
      <c r="C238" s="15">
        <f t="shared" si="71"/>
        <v>0</v>
      </c>
      <c r="D238" s="28"/>
      <c r="E238" s="16">
        <f t="shared" si="76"/>
        <v>0</v>
      </c>
      <c r="F238" s="60">
        <f>IF(OR(B238="Saturday", B238="Sábado", B238="Sunday", B238="Domingo", E238=0), 0,
IF(MONTH(A238)&lt;&gt;MONTH(A237), E238, E238+SUMIF(A$8:A237, "&gt;="&amp;DATE(YEAR(A238), MONTH(A238), 1), F$8:F237)))</f>
        <v>0</v>
      </c>
      <c r="G238" s="64">
        <v>32.41296518607443</v>
      </c>
      <c r="H238" s="40" t="s">
        <v>4</v>
      </c>
      <c r="I238" s="39">
        <f t="shared" si="60"/>
        <v>833</v>
      </c>
      <c r="J238" s="39">
        <f t="shared" si="62"/>
        <v>49980</v>
      </c>
      <c r="K238" s="40">
        <f t="shared" si="63"/>
        <v>27000</v>
      </c>
      <c r="L238" s="39">
        <v>0</v>
      </c>
      <c r="M238" s="40">
        <f t="shared" si="72"/>
        <v>0</v>
      </c>
      <c r="N238" s="40">
        <f t="shared" si="64"/>
        <v>0</v>
      </c>
      <c r="O238" s="41">
        <v>0.12</v>
      </c>
      <c r="P238" s="40">
        <f t="shared" si="65"/>
        <v>0</v>
      </c>
      <c r="Q238" s="40">
        <f t="shared" si="66"/>
        <v>0</v>
      </c>
      <c r="R238" s="11">
        <f t="shared" si="73"/>
        <v>0</v>
      </c>
      <c r="S238" s="30"/>
      <c r="T238" s="30"/>
      <c r="U238" s="17">
        <f t="shared" si="77"/>
        <v>0</v>
      </c>
      <c r="V238" s="11">
        <v>35.412999999999997</v>
      </c>
      <c r="W238" s="11">
        <f t="shared" si="67"/>
        <v>3.0000348139255664</v>
      </c>
      <c r="X238" s="11">
        <f t="shared" si="74"/>
        <v>0</v>
      </c>
      <c r="Y238" s="17">
        <f t="shared" si="75"/>
        <v>0</v>
      </c>
      <c r="Z238" s="30">
        <f t="shared" si="59"/>
        <v>279401.92899999971</v>
      </c>
      <c r="AA238" s="12">
        <f t="shared" si="68"/>
        <v>10</v>
      </c>
      <c r="AB238" s="13">
        <f t="shared" si="69"/>
        <v>2</v>
      </c>
    </row>
    <row r="239" spans="1:28" x14ac:dyDescent="0.3">
      <c r="A239" s="27">
        <f t="shared" si="70"/>
        <v>45887</v>
      </c>
      <c r="B239" s="28" t="str">
        <f t="shared" si="61"/>
        <v>segunda-feira</v>
      </c>
      <c r="C239" s="15">
        <f t="shared" si="71"/>
        <v>10</v>
      </c>
      <c r="D239" s="28"/>
      <c r="E239" s="16">
        <f t="shared" si="76"/>
        <v>8330</v>
      </c>
      <c r="F239" s="60">
        <f>IF(OR(B239="Saturday", B239="Sábado", B239="Sunday", B239="Domingo", E239=0), 0,
IF(MONTH(A239)&lt;&gt;MONTH(A238), E239, E239+SUMIF(A$8:A238, "&gt;="&amp;DATE(YEAR(A239), MONTH(A239), 1), F$8:F238)))</f>
        <v>29155</v>
      </c>
      <c r="G239" s="64">
        <v>32.41296518607443</v>
      </c>
      <c r="H239" s="40" t="s">
        <v>4</v>
      </c>
      <c r="I239" s="39">
        <f t="shared" si="60"/>
        <v>833</v>
      </c>
      <c r="J239" s="39">
        <f t="shared" si="62"/>
        <v>49980</v>
      </c>
      <c r="K239" s="40">
        <f t="shared" si="63"/>
        <v>27000</v>
      </c>
      <c r="L239" s="39">
        <v>0</v>
      </c>
      <c r="M239" s="40">
        <f t="shared" si="72"/>
        <v>0</v>
      </c>
      <c r="N239" s="40">
        <f t="shared" si="64"/>
        <v>0</v>
      </c>
      <c r="O239" s="41">
        <v>0.12</v>
      </c>
      <c r="P239" s="40">
        <f t="shared" si="65"/>
        <v>0</v>
      </c>
      <c r="Q239" s="40">
        <f t="shared" si="66"/>
        <v>0</v>
      </c>
      <c r="R239" s="11">
        <f t="shared" si="73"/>
        <v>270000</v>
      </c>
      <c r="S239" s="30"/>
      <c r="T239" s="30"/>
      <c r="U239" s="17">
        <f t="shared" si="77"/>
        <v>9401.9289999997127</v>
      </c>
      <c r="V239" s="11">
        <v>35.412999999999997</v>
      </c>
      <c r="W239" s="11">
        <f t="shared" si="67"/>
        <v>3.0000348139255664</v>
      </c>
      <c r="X239" s="11">
        <f t="shared" si="74"/>
        <v>24990.289999999968</v>
      </c>
      <c r="Y239" s="17">
        <f t="shared" si="75"/>
        <v>294990.28999999998</v>
      </c>
      <c r="Z239" s="30">
        <f t="shared" si="59"/>
        <v>304392.21899999969</v>
      </c>
      <c r="AA239" s="12">
        <f t="shared" si="68"/>
        <v>11</v>
      </c>
      <c r="AB239" s="13">
        <f t="shared" si="69"/>
        <v>-8</v>
      </c>
    </row>
    <row r="240" spans="1:28" x14ac:dyDescent="0.3">
      <c r="A240" s="27">
        <f t="shared" si="70"/>
        <v>45888</v>
      </c>
      <c r="B240" s="28" t="str">
        <f t="shared" si="61"/>
        <v>terça-feira</v>
      </c>
      <c r="C240" s="15">
        <f t="shared" si="71"/>
        <v>0</v>
      </c>
      <c r="D240" s="28">
        <v>0</v>
      </c>
      <c r="E240" s="16">
        <f t="shared" si="76"/>
        <v>0</v>
      </c>
      <c r="F240" s="60">
        <f>IF(OR(B240="Saturday", B240="Sábado", B240="Sunday", B240="Domingo", E240=0), 0,
IF(MONTH(A240)&lt;&gt;MONTH(A239), E240, E240+SUMIF(A$8:A239, "&gt;="&amp;DATE(YEAR(A240), MONTH(A240), 1), F$8:F239)))</f>
        <v>0</v>
      </c>
      <c r="G240" s="64">
        <v>32.41296518607443</v>
      </c>
      <c r="H240" s="40" t="s">
        <v>4</v>
      </c>
      <c r="I240" s="39">
        <f t="shared" si="60"/>
        <v>833</v>
      </c>
      <c r="J240" s="39">
        <f t="shared" si="62"/>
        <v>49980</v>
      </c>
      <c r="K240" s="40">
        <f t="shared" si="63"/>
        <v>27000</v>
      </c>
      <c r="L240" s="39">
        <v>0</v>
      </c>
      <c r="M240" s="40">
        <f t="shared" si="72"/>
        <v>0</v>
      </c>
      <c r="N240" s="40">
        <f t="shared" si="64"/>
        <v>0</v>
      </c>
      <c r="O240" s="41">
        <v>0.12</v>
      </c>
      <c r="P240" s="40">
        <f t="shared" si="65"/>
        <v>0</v>
      </c>
      <c r="Q240" s="40">
        <f t="shared" si="66"/>
        <v>0</v>
      </c>
      <c r="R240" s="11">
        <f t="shared" si="73"/>
        <v>0</v>
      </c>
      <c r="S240" s="30"/>
      <c r="T240" s="30"/>
      <c r="U240" s="17">
        <f t="shared" si="77"/>
        <v>0</v>
      </c>
      <c r="V240" s="11">
        <v>35.412999999999997</v>
      </c>
      <c r="W240" s="11">
        <f t="shared" si="67"/>
        <v>3.0000348139255664</v>
      </c>
      <c r="X240" s="11">
        <f t="shared" si="74"/>
        <v>0</v>
      </c>
      <c r="Y240" s="17">
        <f t="shared" si="75"/>
        <v>0</v>
      </c>
      <c r="Z240" s="30">
        <f t="shared" si="59"/>
        <v>304392.21899999969</v>
      </c>
      <c r="AA240" s="12">
        <f t="shared" si="68"/>
        <v>11</v>
      </c>
      <c r="AB240" s="13">
        <f t="shared" si="69"/>
        <v>2</v>
      </c>
    </row>
    <row r="241" spans="1:28" x14ac:dyDescent="0.3">
      <c r="A241" s="27">
        <f t="shared" si="70"/>
        <v>45889</v>
      </c>
      <c r="B241" s="28" t="str">
        <f t="shared" si="61"/>
        <v>quarta-feira</v>
      </c>
      <c r="C241" s="15">
        <f t="shared" si="71"/>
        <v>0</v>
      </c>
      <c r="D241" s="28">
        <v>0</v>
      </c>
      <c r="E241" s="16">
        <f t="shared" si="76"/>
        <v>0</v>
      </c>
      <c r="F241" s="60">
        <f>IF(OR(B241="Saturday", B241="Sábado", B241="Sunday", B241="Domingo", E241=0), 0,
IF(MONTH(A241)&lt;&gt;MONTH(A240), E241, E241+SUMIF(A$8:A240, "&gt;="&amp;DATE(YEAR(A241), MONTH(A241), 1), F$8:F240)))</f>
        <v>0</v>
      </c>
      <c r="G241" s="64">
        <v>32.41296518607443</v>
      </c>
      <c r="H241" s="40" t="s">
        <v>4</v>
      </c>
      <c r="I241" s="39">
        <f t="shared" si="60"/>
        <v>833</v>
      </c>
      <c r="J241" s="39">
        <f t="shared" si="62"/>
        <v>49980</v>
      </c>
      <c r="K241" s="40">
        <f t="shared" si="63"/>
        <v>27000</v>
      </c>
      <c r="L241" s="39">
        <v>0</v>
      </c>
      <c r="M241" s="40">
        <f t="shared" si="72"/>
        <v>0</v>
      </c>
      <c r="N241" s="40">
        <f t="shared" si="64"/>
        <v>0</v>
      </c>
      <c r="O241" s="41">
        <v>0.12</v>
      </c>
      <c r="P241" s="40">
        <f t="shared" si="65"/>
        <v>0</v>
      </c>
      <c r="Q241" s="40">
        <f t="shared" si="66"/>
        <v>0</v>
      </c>
      <c r="R241" s="11">
        <f t="shared" si="73"/>
        <v>0</v>
      </c>
      <c r="S241" s="30"/>
      <c r="T241" s="30"/>
      <c r="U241" s="17">
        <f t="shared" si="77"/>
        <v>0</v>
      </c>
      <c r="V241" s="11">
        <v>35.412999999999997</v>
      </c>
      <c r="W241" s="11">
        <f t="shared" si="67"/>
        <v>3.0000348139255664</v>
      </c>
      <c r="X241" s="11">
        <f t="shared" si="74"/>
        <v>0</v>
      </c>
      <c r="Y241" s="17">
        <f t="shared" si="75"/>
        <v>0</v>
      </c>
      <c r="Z241" s="30">
        <f t="shared" si="59"/>
        <v>304392.21899999969</v>
      </c>
      <c r="AA241" s="12">
        <f t="shared" si="68"/>
        <v>11</v>
      </c>
      <c r="AB241" s="13">
        <f t="shared" si="69"/>
        <v>2</v>
      </c>
    </row>
    <row r="242" spans="1:28" x14ac:dyDescent="0.3">
      <c r="A242" s="27">
        <f t="shared" si="70"/>
        <v>45890</v>
      </c>
      <c r="B242" s="28" t="str">
        <f t="shared" si="61"/>
        <v>quinta-feira</v>
      </c>
      <c r="C242" s="15">
        <f t="shared" si="71"/>
        <v>0</v>
      </c>
      <c r="D242" s="28">
        <v>0</v>
      </c>
      <c r="E242" s="16">
        <f t="shared" si="76"/>
        <v>0</v>
      </c>
      <c r="F242" s="60">
        <f>IF(OR(B242="Saturday", B242="Sábado", B242="Sunday", B242="Domingo", E242=0), 0,
IF(MONTH(A242)&lt;&gt;MONTH(A241), E242, E242+SUMIF(A$8:A241, "&gt;="&amp;DATE(YEAR(A242), MONTH(A242), 1), F$8:F241)))</f>
        <v>0</v>
      </c>
      <c r="G242" s="64">
        <v>32.41296518607443</v>
      </c>
      <c r="H242" s="40" t="s">
        <v>4</v>
      </c>
      <c r="I242" s="39">
        <f t="shared" si="60"/>
        <v>833</v>
      </c>
      <c r="J242" s="39">
        <f t="shared" si="62"/>
        <v>49980</v>
      </c>
      <c r="K242" s="40">
        <f t="shared" si="63"/>
        <v>27000</v>
      </c>
      <c r="L242" s="39">
        <v>0</v>
      </c>
      <c r="M242" s="40">
        <f t="shared" si="72"/>
        <v>0</v>
      </c>
      <c r="N242" s="40">
        <f t="shared" si="64"/>
        <v>0</v>
      </c>
      <c r="O242" s="41">
        <v>0.12</v>
      </c>
      <c r="P242" s="40">
        <f t="shared" si="65"/>
        <v>0</v>
      </c>
      <c r="Q242" s="40">
        <f t="shared" si="66"/>
        <v>0</v>
      </c>
      <c r="R242" s="11">
        <f t="shared" si="73"/>
        <v>0</v>
      </c>
      <c r="S242" s="30"/>
      <c r="T242" s="30"/>
      <c r="U242" s="17">
        <f t="shared" si="77"/>
        <v>0</v>
      </c>
      <c r="V242" s="11">
        <v>35.412999999999997</v>
      </c>
      <c r="W242" s="11">
        <f t="shared" si="67"/>
        <v>3.0000348139255664</v>
      </c>
      <c r="X242" s="11">
        <f t="shared" si="74"/>
        <v>0</v>
      </c>
      <c r="Y242" s="17">
        <f t="shared" si="75"/>
        <v>0</v>
      </c>
      <c r="Z242" s="30">
        <f t="shared" si="59"/>
        <v>304392.21899999969</v>
      </c>
      <c r="AA242" s="12">
        <f t="shared" si="68"/>
        <v>11</v>
      </c>
      <c r="AB242" s="13">
        <f t="shared" si="69"/>
        <v>2</v>
      </c>
    </row>
    <row r="243" spans="1:28" x14ac:dyDescent="0.3">
      <c r="A243" s="27">
        <f t="shared" si="70"/>
        <v>45891</v>
      </c>
      <c r="B243" s="28" t="str">
        <f t="shared" si="61"/>
        <v>sexta-feira</v>
      </c>
      <c r="C243" s="15">
        <f t="shared" si="71"/>
        <v>0</v>
      </c>
      <c r="D243" s="28">
        <v>0</v>
      </c>
      <c r="E243" s="16">
        <f t="shared" si="76"/>
        <v>0</v>
      </c>
      <c r="F243" s="60">
        <f>IF(OR(B243="Saturday", B243="Sábado", B243="Sunday", B243="Domingo", E243=0), 0,
IF(MONTH(A243)&lt;&gt;MONTH(A242), E243, E243+SUMIF(A$8:A242, "&gt;="&amp;DATE(YEAR(A243), MONTH(A243), 1), F$8:F242)))</f>
        <v>0</v>
      </c>
      <c r="G243" s="64">
        <v>32.41296518607443</v>
      </c>
      <c r="H243" s="40" t="s">
        <v>4</v>
      </c>
      <c r="I243" s="39">
        <f t="shared" si="60"/>
        <v>833</v>
      </c>
      <c r="J243" s="39">
        <f t="shared" si="62"/>
        <v>49980</v>
      </c>
      <c r="K243" s="40">
        <f t="shared" si="63"/>
        <v>27000</v>
      </c>
      <c r="L243" s="39">
        <v>0</v>
      </c>
      <c r="M243" s="40">
        <f t="shared" si="72"/>
        <v>0</v>
      </c>
      <c r="N243" s="40">
        <f t="shared" si="64"/>
        <v>0</v>
      </c>
      <c r="O243" s="41">
        <v>0.12</v>
      </c>
      <c r="P243" s="40">
        <f t="shared" si="65"/>
        <v>0</v>
      </c>
      <c r="Q243" s="40">
        <f t="shared" si="66"/>
        <v>0</v>
      </c>
      <c r="R243" s="11">
        <f t="shared" si="73"/>
        <v>0</v>
      </c>
      <c r="S243" s="30"/>
      <c r="T243" s="30"/>
      <c r="U243" s="17">
        <f t="shared" si="77"/>
        <v>0</v>
      </c>
      <c r="V243" s="11">
        <v>35.412999999999997</v>
      </c>
      <c r="W243" s="11">
        <f t="shared" si="67"/>
        <v>3.0000348139255664</v>
      </c>
      <c r="X243" s="11">
        <f t="shared" si="74"/>
        <v>0</v>
      </c>
      <c r="Y243" s="17">
        <f t="shared" si="75"/>
        <v>0</v>
      </c>
      <c r="Z243" s="30">
        <f t="shared" si="59"/>
        <v>304392.21899999969</v>
      </c>
      <c r="AA243" s="12">
        <f t="shared" si="68"/>
        <v>11</v>
      </c>
      <c r="AB243" s="13">
        <f t="shared" si="69"/>
        <v>2</v>
      </c>
    </row>
    <row r="244" spans="1:28" x14ac:dyDescent="0.3">
      <c r="A244" s="27">
        <f t="shared" si="70"/>
        <v>45892</v>
      </c>
      <c r="B244" s="28" t="str">
        <f t="shared" si="61"/>
        <v>sábado</v>
      </c>
      <c r="C244" s="15">
        <f t="shared" si="71"/>
        <v>0</v>
      </c>
      <c r="D244" s="28"/>
      <c r="E244" s="16">
        <f t="shared" si="76"/>
        <v>0</v>
      </c>
      <c r="F244" s="60">
        <f>IF(OR(B244="Saturday", B244="Sábado", B244="Sunday", B244="Domingo", E244=0), 0,
IF(MONTH(A244)&lt;&gt;MONTH(A243), E244, E244+SUMIF(A$8:A243, "&gt;="&amp;DATE(YEAR(A244), MONTH(A244), 1), F$8:F243)))</f>
        <v>0</v>
      </c>
      <c r="G244" s="64">
        <v>32.41296518607443</v>
      </c>
      <c r="H244" s="40" t="s">
        <v>4</v>
      </c>
      <c r="I244" s="39">
        <f t="shared" si="60"/>
        <v>833</v>
      </c>
      <c r="J244" s="39">
        <f t="shared" si="62"/>
        <v>49980</v>
      </c>
      <c r="K244" s="40">
        <f t="shared" si="63"/>
        <v>27000</v>
      </c>
      <c r="L244" s="39">
        <v>0</v>
      </c>
      <c r="M244" s="40">
        <f t="shared" si="72"/>
        <v>0</v>
      </c>
      <c r="N244" s="40">
        <f t="shared" si="64"/>
        <v>0</v>
      </c>
      <c r="O244" s="41">
        <v>0.12</v>
      </c>
      <c r="P244" s="40">
        <f t="shared" si="65"/>
        <v>0</v>
      </c>
      <c r="Q244" s="40">
        <f t="shared" si="66"/>
        <v>0</v>
      </c>
      <c r="R244" s="11">
        <f t="shared" si="73"/>
        <v>0</v>
      </c>
      <c r="S244" s="30"/>
      <c r="T244" s="30"/>
      <c r="U244" s="17">
        <f t="shared" si="77"/>
        <v>0</v>
      </c>
      <c r="V244" s="11">
        <v>35.412999999999997</v>
      </c>
      <c r="W244" s="11">
        <f t="shared" si="67"/>
        <v>3.0000348139255664</v>
      </c>
      <c r="X244" s="11">
        <f t="shared" si="74"/>
        <v>0</v>
      </c>
      <c r="Y244" s="17">
        <f t="shared" si="75"/>
        <v>0</v>
      </c>
      <c r="Z244" s="30">
        <f t="shared" si="59"/>
        <v>304392.21899999969</v>
      </c>
      <c r="AA244" s="12">
        <f t="shared" si="68"/>
        <v>11</v>
      </c>
      <c r="AB244" s="13">
        <f t="shared" si="69"/>
        <v>2</v>
      </c>
    </row>
    <row r="245" spans="1:28" x14ac:dyDescent="0.3">
      <c r="A245" s="27">
        <f t="shared" si="70"/>
        <v>45893</v>
      </c>
      <c r="B245" s="28" t="str">
        <f t="shared" si="61"/>
        <v>domingo</v>
      </c>
      <c r="C245" s="15">
        <f t="shared" si="71"/>
        <v>0</v>
      </c>
      <c r="D245" s="28"/>
      <c r="E245" s="16">
        <f t="shared" si="76"/>
        <v>0</v>
      </c>
      <c r="F245" s="60">
        <f>IF(OR(B245="Saturday", B245="Sábado", B245="Sunday", B245="Domingo", E245=0), 0,
IF(MONTH(A245)&lt;&gt;MONTH(A244), E245, E245+SUMIF(A$8:A244, "&gt;="&amp;DATE(YEAR(A245), MONTH(A245), 1), F$8:F244)))</f>
        <v>0</v>
      </c>
      <c r="G245" s="64">
        <v>32.41296518607443</v>
      </c>
      <c r="H245" s="40" t="s">
        <v>4</v>
      </c>
      <c r="I245" s="39">
        <f t="shared" si="60"/>
        <v>833</v>
      </c>
      <c r="J245" s="39">
        <f t="shared" si="62"/>
        <v>49980</v>
      </c>
      <c r="K245" s="40">
        <f t="shared" si="63"/>
        <v>27000</v>
      </c>
      <c r="L245" s="39">
        <v>0</v>
      </c>
      <c r="M245" s="40">
        <f t="shared" si="72"/>
        <v>0</v>
      </c>
      <c r="N245" s="40">
        <f t="shared" si="64"/>
        <v>0</v>
      </c>
      <c r="O245" s="41">
        <v>0.12</v>
      </c>
      <c r="P245" s="40">
        <f t="shared" si="65"/>
        <v>0</v>
      </c>
      <c r="Q245" s="40">
        <f t="shared" si="66"/>
        <v>0</v>
      </c>
      <c r="R245" s="11">
        <f t="shared" si="73"/>
        <v>0</v>
      </c>
      <c r="S245" s="30"/>
      <c r="T245" s="30"/>
      <c r="U245" s="17">
        <f t="shared" si="77"/>
        <v>0</v>
      </c>
      <c r="V245" s="11">
        <v>35.412999999999997</v>
      </c>
      <c r="W245" s="11">
        <f t="shared" si="67"/>
        <v>3.0000348139255664</v>
      </c>
      <c r="X245" s="11">
        <f t="shared" si="74"/>
        <v>0</v>
      </c>
      <c r="Y245" s="17">
        <f t="shared" si="75"/>
        <v>0</v>
      </c>
      <c r="Z245" s="30">
        <f t="shared" si="59"/>
        <v>304392.21899999969</v>
      </c>
      <c r="AA245" s="12">
        <f t="shared" si="68"/>
        <v>11</v>
      </c>
      <c r="AB245" s="13">
        <f t="shared" si="69"/>
        <v>2</v>
      </c>
    </row>
    <row r="246" spans="1:28" x14ac:dyDescent="0.3">
      <c r="A246" s="27">
        <f t="shared" si="70"/>
        <v>45894</v>
      </c>
      <c r="B246" s="28" t="str">
        <f t="shared" si="61"/>
        <v>segunda-feira</v>
      </c>
      <c r="C246" s="15">
        <f t="shared" si="71"/>
        <v>11</v>
      </c>
      <c r="D246" s="28"/>
      <c r="E246" s="16">
        <f t="shared" si="76"/>
        <v>9163</v>
      </c>
      <c r="F246" s="60">
        <f>IF(OR(B246="Saturday", B246="Sábado", B246="Sunday", B246="Domingo", E246=0), 0,
IF(MONTH(A246)&lt;&gt;MONTH(A245), E246, E246+SUMIF(A$8:A245, "&gt;="&amp;DATE(YEAR(A246), MONTH(A246), 1), F$8:F245)))</f>
        <v>59143</v>
      </c>
      <c r="G246" s="64">
        <v>32.41296518607443</v>
      </c>
      <c r="H246" s="40" t="s">
        <v>4</v>
      </c>
      <c r="I246" s="39">
        <f t="shared" si="60"/>
        <v>833</v>
      </c>
      <c r="J246" s="39">
        <f t="shared" si="62"/>
        <v>49980</v>
      </c>
      <c r="K246" s="40">
        <f t="shared" si="63"/>
        <v>27000</v>
      </c>
      <c r="L246" s="39">
        <v>0</v>
      </c>
      <c r="M246" s="40">
        <f t="shared" si="72"/>
        <v>0</v>
      </c>
      <c r="N246" s="40">
        <f t="shared" si="64"/>
        <v>0</v>
      </c>
      <c r="O246" s="41">
        <v>0.12</v>
      </c>
      <c r="P246" s="40">
        <f t="shared" si="65"/>
        <v>0</v>
      </c>
      <c r="Q246" s="40">
        <f t="shared" si="66"/>
        <v>0</v>
      </c>
      <c r="R246" s="11">
        <f t="shared" si="73"/>
        <v>297000</v>
      </c>
      <c r="S246" s="30"/>
      <c r="T246" s="30"/>
      <c r="U246" s="17">
        <f t="shared" si="77"/>
        <v>7392.2189999996917</v>
      </c>
      <c r="V246" s="11">
        <v>35.412999999999997</v>
      </c>
      <c r="W246" s="11">
        <f t="shared" si="67"/>
        <v>3.0000348139255664</v>
      </c>
      <c r="X246" s="11">
        <f t="shared" si="74"/>
        <v>27489.318999999963</v>
      </c>
      <c r="Y246" s="17">
        <f t="shared" si="75"/>
        <v>324489.31899999996</v>
      </c>
      <c r="Z246" s="30">
        <f t="shared" si="59"/>
        <v>331881.53799999971</v>
      </c>
      <c r="AA246" s="12">
        <f t="shared" si="68"/>
        <v>12</v>
      </c>
      <c r="AB246" s="13">
        <f t="shared" si="69"/>
        <v>-9</v>
      </c>
    </row>
    <row r="247" spans="1:28" x14ac:dyDescent="0.3">
      <c r="A247" s="27">
        <f t="shared" si="70"/>
        <v>45895</v>
      </c>
      <c r="B247" s="28" t="str">
        <f t="shared" si="61"/>
        <v>terça-feira</v>
      </c>
      <c r="C247" s="15">
        <f t="shared" si="71"/>
        <v>0</v>
      </c>
      <c r="D247" s="28">
        <v>0</v>
      </c>
      <c r="E247" s="16">
        <f t="shared" si="76"/>
        <v>0</v>
      </c>
      <c r="F247" s="60">
        <f>IF(OR(B247="Saturday", B247="Sábado", B247="Sunday", B247="Domingo", E247=0), 0,
IF(MONTH(A247)&lt;&gt;MONTH(A246), E247, E247+SUMIF(A$8:A246, "&gt;="&amp;DATE(YEAR(A247), MONTH(A247), 1), F$8:F246)))</f>
        <v>0</v>
      </c>
      <c r="G247" s="64">
        <v>32.41296518607443</v>
      </c>
      <c r="H247" s="40" t="s">
        <v>4</v>
      </c>
      <c r="I247" s="39">
        <f t="shared" si="60"/>
        <v>833</v>
      </c>
      <c r="J247" s="39">
        <f t="shared" si="62"/>
        <v>49980</v>
      </c>
      <c r="K247" s="40">
        <f t="shared" si="63"/>
        <v>27000</v>
      </c>
      <c r="L247" s="39">
        <v>0</v>
      </c>
      <c r="M247" s="40">
        <f t="shared" si="72"/>
        <v>0</v>
      </c>
      <c r="N247" s="40">
        <f t="shared" si="64"/>
        <v>0</v>
      </c>
      <c r="O247" s="41">
        <v>0.12</v>
      </c>
      <c r="P247" s="40">
        <f t="shared" si="65"/>
        <v>0</v>
      </c>
      <c r="Q247" s="40">
        <f t="shared" si="66"/>
        <v>0</v>
      </c>
      <c r="R247" s="11">
        <f t="shared" si="73"/>
        <v>0</v>
      </c>
      <c r="S247" s="30"/>
      <c r="T247" s="30"/>
      <c r="U247" s="17">
        <f t="shared" si="77"/>
        <v>0</v>
      </c>
      <c r="V247" s="11">
        <v>35.412999999999997</v>
      </c>
      <c r="W247" s="11">
        <f t="shared" si="67"/>
        <v>3.0000348139255664</v>
      </c>
      <c r="X247" s="11">
        <f t="shared" si="74"/>
        <v>0</v>
      </c>
      <c r="Y247" s="17">
        <f t="shared" si="75"/>
        <v>0</v>
      </c>
      <c r="Z247" s="30">
        <f t="shared" si="59"/>
        <v>331881.53799999971</v>
      </c>
      <c r="AA247" s="12">
        <f t="shared" si="68"/>
        <v>12</v>
      </c>
      <c r="AB247" s="13">
        <f t="shared" si="69"/>
        <v>2</v>
      </c>
    </row>
    <row r="248" spans="1:28" x14ac:dyDescent="0.3">
      <c r="A248" s="27">
        <f t="shared" si="70"/>
        <v>45896</v>
      </c>
      <c r="B248" s="28" t="str">
        <f t="shared" si="61"/>
        <v>quarta-feira</v>
      </c>
      <c r="C248" s="15">
        <f t="shared" si="71"/>
        <v>0</v>
      </c>
      <c r="D248" s="28">
        <v>0</v>
      </c>
      <c r="E248" s="16">
        <f t="shared" si="76"/>
        <v>0</v>
      </c>
      <c r="F248" s="60">
        <f>IF(OR(B248="Saturday", B248="Sábado", B248="Sunday", B248="Domingo", E248=0), 0,
IF(MONTH(A248)&lt;&gt;MONTH(A247), E248, E248+SUMIF(A$8:A247, "&gt;="&amp;DATE(YEAR(A248), MONTH(A248), 1), F$8:F247)))</f>
        <v>0</v>
      </c>
      <c r="G248" s="64">
        <v>32.41296518607443</v>
      </c>
      <c r="H248" s="40" t="s">
        <v>4</v>
      </c>
      <c r="I248" s="39">
        <f t="shared" si="60"/>
        <v>833</v>
      </c>
      <c r="J248" s="39">
        <f t="shared" si="62"/>
        <v>49980</v>
      </c>
      <c r="K248" s="40">
        <f t="shared" si="63"/>
        <v>27000</v>
      </c>
      <c r="L248" s="39">
        <v>0</v>
      </c>
      <c r="M248" s="40">
        <f t="shared" si="72"/>
        <v>0</v>
      </c>
      <c r="N248" s="40">
        <f t="shared" si="64"/>
        <v>0</v>
      </c>
      <c r="O248" s="41">
        <v>0.12</v>
      </c>
      <c r="P248" s="40">
        <f t="shared" si="65"/>
        <v>0</v>
      </c>
      <c r="Q248" s="40">
        <f t="shared" si="66"/>
        <v>0</v>
      </c>
      <c r="R248" s="11">
        <f t="shared" si="73"/>
        <v>0</v>
      </c>
      <c r="S248" s="30"/>
      <c r="T248" s="30"/>
      <c r="U248" s="17">
        <f t="shared" si="77"/>
        <v>0</v>
      </c>
      <c r="V248" s="11">
        <v>35.412999999999997</v>
      </c>
      <c r="W248" s="11">
        <f t="shared" si="67"/>
        <v>3.0000348139255664</v>
      </c>
      <c r="X248" s="11">
        <f t="shared" si="74"/>
        <v>0</v>
      </c>
      <c r="Y248" s="17">
        <f t="shared" si="75"/>
        <v>0</v>
      </c>
      <c r="Z248" s="30">
        <f t="shared" si="59"/>
        <v>331881.53799999971</v>
      </c>
      <c r="AA248" s="12">
        <f t="shared" si="68"/>
        <v>12</v>
      </c>
      <c r="AB248" s="13">
        <f t="shared" si="69"/>
        <v>2</v>
      </c>
    </row>
    <row r="249" spans="1:28" x14ac:dyDescent="0.3">
      <c r="A249" s="27">
        <f t="shared" si="70"/>
        <v>45897</v>
      </c>
      <c r="B249" s="28" t="str">
        <f t="shared" si="61"/>
        <v>quinta-feira</v>
      </c>
      <c r="C249" s="15">
        <f t="shared" si="71"/>
        <v>0</v>
      </c>
      <c r="D249" s="28">
        <v>0</v>
      </c>
      <c r="E249" s="16">
        <f t="shared" si="76"/>
        <v>0</v>
      </c>
      <c r="F249" s="60">
        <f>IF(OR(B249="Saturday", B249="Sábado", B249="Sunday", B249="Domingo", E249=0), 0,
IF(MONTH(A249)&lt;&gt;MONTH(A248), E249, E249+SUMIF(A$8:A248, "&gt;="&amp;DATE(YEAR(A249), MONTH(A249), 1), F$8:F248)))</f>
        <v>0</v>
      </c>
      <c r="G249" s="64">
        <v>32.41296518607443</v>
      </c>
      <c r="H249" s="40" t="s">
        <v>4</v>
      </c>
      <c r="I249" s="39">
        <f t="shared" si="60"/>
        <v>833</v>
      </c>
      <c r="J249" s="39">
        <f t="shared" si="62"/>
        <v>49980</v>
      </c>
      <c r="K249" s="40">
        <f t="shared" si="63"/>
        <v>27000</v>
      </c>
      <c r="L249" s="39">
        <v>0</v>
      </c>
      <c r="M249" s="40">
        <f t="shared" si="72"/>
        <v>0</v>
      </c>
      <c r="N249" s="40">
        <f t="shared" si="64"/>
        <v>0</v>
      </c>
      <c r="O249" s="41">
        <v>0.12</v>
      </c>
      <c r="P249" s="40">
        <f t="shared" si="65"/>
        <v>0</v>
      </c>
      <c r="Q249" s="40">
        <f t="shared" si="66"/>
        <v>0</v>
      </c>
      <c r="R249" s="11">
        <f t="shared" si="73"/>
        <v>0</v>
      </c>
      <c r="S249" s="30"/>
      <c r="T249" s="30"/>
      <c r="U249" s="17">
        <f t="shared" si="77"/>
        <v>0</v>
      </c>
      <c r="V249" s="11">
        <v>35.412999999999997</v>
      </c>
      <c r="W249" s="11">
        <f t="shared" si="67"/>
        <v>3.0000348139255664</v>
      </c>
      <c r="X249" s="11">
        <f t="shared" si="74"/>
        <v>0</v>
      </c>
      <c r="Y249" s="17">
        <f t="shared" si="75"/>
        <v>0</v>
      </c>
      <c r="Z249" s="30">
        <f t="shared" si="59"/>
        <v>331881.53799999971</v>
      </c>
      <c r="AA249" s="12">
        <f t="shared" si="68"/>
        <v>12</v>
      </c>
      <c r="AB249" s="13">
        <f t="shared" si="69"/>
        <v>2</v>
      </c>
    </row>
    <row r="250" spans="1:28" x14ac:dyDescent="0.3">
      <c r="A250" s="27">
        <f t="shared" si="70"/>
        <v>45898</v>
      </c>
      <c r="B250" s="28" t="str">
        <f t="shared" si="61"/>
        <v>sexta-feira</v>
      </c>
      <c r="C250" s="15">
        <f t="shared" si="71"/>
        <v>0</v>
      </c>
      <c r="D250" s="28">
        <v>0</v>
      </c>
      <c r="E250" s="16">
        <f t="shared" si="76"/>
        <v>0</v>
      </c>
      <c r="F250" s="60">
        <f>IF(OR(B250="Saturday", B250="Sábado", B250="Sunday", B250="Domingo", E250=0), 0,
IF(MONTH(A250)&lt;&gt;MONTH(A249), E250, E250+SUMIF(A$8:A249, "&gt;="&amp;DATE(YEAR(A250), MONTH(A250), 1), F$8:F249)))</f>
        <v>0</v>
      </c>
      <c r="G250" s="64">
        <v>32.41296518607443</v>
      </c>
      <c r="H250" s="40" t="s">
        <v>4</v>
      </c>
      <c r="I250" s="39">
        <f t="shared" si="60"/>
        <v>833</v>
      </c>
      <c r="J250" s="39">
        <f t="shared" si="62"/>
        <v>49980</v>
      </c>
      <c r="K250" s="40">
        <f t="shared" si="63"/>
        <v>27000</v>
      </c>
      <c r="L250" s="39">
        <v>0</v>
      </c>
      <c r="M250" s="40">
        <f t="shared" si="72"/>
        <v>0</v>
      </c>
      <c r="N250" s="40">
        <f t="shared" si="64"/>
        <v>0</v>
      </c>
      <c r="O250" s="41">
        <v>0.12</v>
      </c>
      <c r="P250" s="40">
        <f t="shared" si="65"/>
        <v>0</v>
      </c>
      <c r="Q250" s="40">
        <f t="shared" si="66"/>
        <v>0</v>
      </c>
      <c r="R250" s="11">
        <f t="shared" si="73"/>
        <v>0</v>
      </c>
      <c r="S250" s="30"/>
      <c r="T250" s="30"/>
      <c r="U250" s="17">
        <f t="shared" si="77"/>
        <v>0</v>
      </c>
      <c r="V250" s="11">
        <v>35.412999999999997</v>
      </c>
      <c r="W250" s="11">
        <f t="shared" si="67"/>
        <v>3.0000348139255664</v>
      </c>
      <c r="X250" s="11">
        <f t="shared" si="74"/>
        <v>0</v>
      </c>
      <c r="Y250" s="17">
        <f t="shared" si="75"/>
        <v>0</v>
      </c>
      <c r="Z250" s="30">
        <f t="shared" si="59"/>
        <v>331881.53799999971</v>
      </c>
      <c r="AA250" s="12">
        <f t="shared" si="68"/>
        <v>12</v>
      </c>
      <c r="AB250" s="13">
        <f t="shared" si="69"/>
        <v>2</v>
      </c>
    </row>
    <row r="251" spans="1:28" x14ac:dyDescent="0.3">
      <c r="A251" s="27">
        <f t="shared" si="70"/>
        <v>45899</v>
      </c>
      <c r="B251" s="28" t="str">
        <f t="shared" si="61"/>
        <v>sábado</v>
      </c>
      <c r="C251" s="15">
        <f t="shared" si="71"/>
        <v>0</v>
      </c>
      <c r="D251" s="28"/>
      <c r="E251" s="16">
        <f t="shared" si="76"/>
        <v>0</v>
      </c>
      <c r="F251" s="60">
        <f>IF(OR(B251="Saturday", B251="Sábado", B251="Sunday", B251="Domingo", E251=0), 0,
IF(MONTH(A251)&lt;&gt;MONTH(A250), E251, E251+SUMIF(A$8:A250, "&gt;="&amp;DATE(YEAR(A251), MONTH(A251), 1), F$8:F250)))</f>
        <v>0</v>
      </c>
      <c r="G251" s="64">
        <v>32.41296518607443</v>
      </c>
      <c r="H251" s="40" t="s">
        <v>4</v>
      </c>
      <c r="I251" s="39">
        <f t="shared" si="60"/>
        <v>833</v>
      </c>
      <c r="J251" s="39">
        <f t="shared" si="62"/>
        <v>49980</v>
      </c>
      <c r="K251" s="40">
        <f t="shared" si="63"/>
        <v>27000</v>
      </c>
      <c r="L251" s="39">
        <v>0</v>
      </c>
      <c r="M251" s="40">
        <f t="shared" si="72"/>
        <v>0</v>
      </c>
      <c r="N251" s="40">
        <f t="shared" si="64"/>
        <v>0</v>
      </c>
      <c r="O251" s="41">
        <v>0.12</v>
      </c>
      <c r="P251" s="40">
        <f t="shared" si="65"/>
        <v>0</v>
      </c>
      <c r="Q251" s="40">
        <f t="shared" si="66"/>
        <v>0</v>
      </c>
      <c r="R251" s="11">
        <f t="shared" si="73"/>
        <v>0</v>
      </c>
      <c r="S251" s="30"/>
      <c r="T251" s="30"/>
      <c r="U251" s="17">
        <f t="shared" si="77"/>
        <v>0</v>
      </c>
      <c r="V251" s="11">
        <v>35.412999999999997</v>
      </c>
      <c r="W251" s="11">
        <f t="shared" si="67"/>
        <v>3.0000348139255664</v>
      </c>
      <c r="X251" s="11">
        <f t="shared" si="74"/>
        <v>0</v>
      </c>
      <c r="Y251" s="17">
        <f t="shared" si="75"/>
        <v>0</v>
      </c>
      <c r="Z251" s="30">
        <f t="shared" si="59"/>
        <v>331881.53799999971</v>
      </c>
      <c r="AA251" s="12">
        <f t="shared" si="68"/>
        <v>12</v>
      </c>
      <c r="AB251" s="13">
        <f t="shared" si="69"/>
        <v>2</v>
      </c>
    </row>
    <row r="252" spans="1:28" x14ac:dyDescent="0.3">
      <c r="A252" s="27">
        <f t="shared" si="70"/>
        <v>45900</v>
      </c>
      <c r="B252" s="28" t="str">
        <f t="shared" si="61"/>
        <v>domingo</v>
      </c>
      <c r="C252" s="15">
        <f t="shared" si="71"/>
        <v>0</v>
      </c>
      <c r="D252" s="28"/>
      <c r="E252" s="16">
        <f t="shared" si="76"/>
        <v>0</v>
      </c>
      <c r="F252" s="60">
        <f>IF(OR(B252="Saturday", B252="Sábado", B252="Sunday", B252="Domingo", E252=0), 0,
IF(MONTH(A252)&lt;&gt;MONTH(A251), E252, E252+SUMIF(A$8:A251, "&gt;="&amp;DATE(YEAR(A252), MONTH(A252), 1), F$8:F251)))</f>
        <v>0</v>
      </c>
      <c r="G252" s="64">
        <v>32.41296518607443</v>
      </c>
      <c r="H252" s="40" t="s">
        <v>4</v>
      </c>
      <c r="I252" s="39">
        <f t="shared" si="60"/>
        <v>833</v>
      </c>
      <c r="J252" s="39">
        <f t="shared" si="62"/>
        <v>49980</v>
      </c>
      <c r="K252" s="40">
        <f t="shared" si="63"/>
        <v>27000</v>
      </c>
      <c r="L252" s="39">
        <v>0</v>
      </c>
      <c r="M252" s="40">
        <f t="shared" si="72"/>
        <v>0</v>
      </c>
      <c r="N252" s="40">
        <f t="shared" si="64"/>
        <v>0</v>
      </c>
      <c r="O252" s="41">
        <v>0.12</v>
      </c>
      <c r="P252" s="40">
        <f t="shared" si="65"/>
        <v>0</v>
      </c>
      <c r="Q252" s="40">
        <f t="shared" si="66"/>
        <v>0</v>
      </c>
      <c r="R252" s="11">
        <f t="shared" si="73"/>
        <v>0</v>
      </c>
      <c r="S252" s="30"/>
      <c r="T252" s="30"/>
      <c r="U252" s="17">
        <f t="shared" si="77"/>
        <v>0</v>
      </c>
      <c r="V252" s="11">
        <v>35.412999999999997</v>
      </c>
      <c r="W252" s="11">
        <f t="shared" si="67"/>
        <v>3.0000348139255664</v>
      </c>
      <c r="X252" s="11">
        <f t="shared" si="74"/>
        <v>0</v>
      </c>
      <c r="Y252" s="17">
        <f t="shared" si="75"/>
        <v>0</v>
      </c>
      <c r="Z252" s="30">
        <f t="shared" si="59"/>
        <v>331881.53799999971</v>
      </c>
      <c r="AA252" s="12">
        <f t="shared" si="68"/>
        <v>12</v>
      </c>
      <c r="AB252" s="13">
        <f t="shared" si="69"/>
        <v>2</v>
      </c>
    </row>
    <row r="253" spans="1:28" x14ac:dyDescent="0.3">
      <c r="A253" s="14">
        <f t="shared" si="70"/>
        <v>45901</v>
      </c>
      <c r="B253" s="15" t="str">
        <f t="shared" si="61"/>
        <v>segunda-feira</v>
      </c>
      <c r="C253" s="15">
        <f t="shared" si="71"/>
        <v>12</v>
      </c>
      <c r="D253" s="15"/>
      <c r="E253" s="16">
        <f t="shared" si="76"/>
        <v>9996</v>
      </c>
      <c r="F253" s="60">
        <f>IF(OR(B253="Saturday", B253="Sábado", B253="Sunday", B253="Domingo", E253=0), 0,
IF(MONTH(A253)&lt;&gt;MONTH(A252), E253, E253+SUMIF(A$8:A252, "&gt;="&amp;DATE(YEAR(A253), MONTH(A253), 1), F$8:F252)))</f>
        <v>9996</v>
      </c>
      <c r="G253" s="64">
        <v>32.41296518607443</v>
      </c>
      <c r="H253" s="40" t="s">
        <v>4</v>
      </c>
      <c r="I253" s="39">
        <f t="shared" si="60"/>
        <v>833</v>
      </c>
      <c r="J253" s="39">
        <f t="shared" si="62"/>
        <v>49980</v>
      </c>
      <c r="K253" s="40">
        <f t="shared" si="63"/>
        <v>27000</v>
      </c>
      <c r="L253" s="39">
        <v>0</v>
      </c>
      <c r="M253" s="40">
        <f t="shared" si="72"/>
        <v>0</v>
      </c>
      <c r="N253" s="40">
        <f t="shared" si="64"/>
        <v>0</v>
      </c>
      <c r="O253" s="41">
        <v>0.12</v>
      </c>
      <c r="P253" s="40">
        <f t="shared" si="65"/>
        <v>0</v>
      </c>
      <c r="Q253" s="40">
        <f t="shared" si="66"/>
        <v>0</v>
      </c>
      <c r="R253" s="11">
        <f t="shared" si="73"/>
        <v>324000</v>
      </c>
      <c r="S253" s="17"/>
      <c r="T253" s="17"/>
      <c r="U253" s="17">
        <f t="shared" si="77"/>
        <v>7881.5379999997094</v>
      </c>
      <c r="V253" s="11">
        <v>35.412999999999997</v>
      </c>
      <c r="W253" s="11">
        <f t="shared" si="67"/>
        <v>3.0000348139255664</v>
      </c>
      <c r="X253" s="11">
        <f t="shared" si="74"/>
        <v>29988.347999999962</v>
      </c>
      <c r="Y253" s="17">
        <f t="shared" si="75"/>
        <v>353988.34799999994</v>
      </c>
      <c r="Z253" s="17">
        <f t="shared" si="59"/>
        <v>361869.88599999971</v>
      </c>
      <c r="AA253" s="12">
        <f t="shared" si="68"/>
        <v>13</v>
      </c>
      <c r="AB253" s="13">
        <f t="shared" si="69"/>
        <v>-9</v>
      </c>
    </row>
    <row r="254" spans="1:28" x14ac:dyDescent="0.3">
      <c r="A254" s="14">
        <f t="shared" si="70"/>
        <v>45902</v>
      </c>
      <c r="B254" s="15" t="str">
        <f t="shared" si="61"/>
        <v>terça-feira</v>
      </c>
      <c r="C254" s="15">
        <f t="shared" si="71"/>
        <v>0</v>
      </c>
      <c r="D254" s="15">
        <v>0</v>
      </c>
      <c r="E254" s="16">
        <f t="shared" si="76"/>
        <v>0</v>
      </c>
      <c r="F254" s="60">
        <f>IF(OR(B254="Saturday", B254="Sábado", B254="Sunday", B254="Domingo", E254=0), 0,
IF(MONTH(A254)&lt;&gt;MONTH(A253), E254, E254+SUMIF(A$8:A253, "&gt;="&amp;DATE(YEAR(A254), MONTH(A254), 1), F$8:F253)))</f>
        <v>0</v>
      </c>
      <c r="G254" s="64">
        <v>32.41296518607443</v>
      </c>
      <c r="H254" s="40" t="s">
        <v>4</v>
      </c>
      <c r="I254" s="39">
        <f t="shared" si="60"/>
        <v>833</v>
      </c>
      <c r="J254" s="39">
        <f t="shared" si="62"/>
        <v>49980</v>
      </c>
      <c r="K254" s="40">
        <f t="shared" si="63"/>
        <v>27000</v>
      </c>
      <c r="L254" s="39">
        <v>0</v>
      </c>
      <c r="M254" s="40">
        <f t="shared" si="72"/>
        <v>0</v>
      </c>
      <c r="N254" s="40">
        <f t="shared" si="64"/>
        <v>0</v>
      </c>
      <c r="O254" s="41">
        <v>0.12</v>
      </c>
      <c r="P254" s="40">
        <f t="shared" si="65"/>
        <v>0</v>
      </c>
      <c r="Q254" s="40">
        <f t="shared" si="66"/>
        <v>0</v>
      </c>
      <c r="R254" s="11">
        <f t="shared" si="73"/>
        <v>0</v>
      </c>
      <c r="S254" s="17"/>
      <c r="T254" s="17"/>
      <c r="U254" s="17">
        <f t="shared" si="77"/>
        <v>0</v>
      </c>
      <c r="V254" s="11">
        <v>35.412999999999997</v>
      </c>
      <c r="W254" s="11">
        <f t="shared" si="67"/>
        <v>3.0000348139255664</v>
      </c>
      <c r="X254" s="11">
        <f t="shared" si="74"/>
        <v>0</v>
      </c>
      <c r="Y254" s="17">
        <f t="shared" si="75"/>
        <v>0</v>
      </c>
      <c r="Z254" s="17">
        <f t="shared" si="59"/>
        <v>361869.88599999971</v>
      </c>
      <c r="AA254" s="12">
        <f t="shared" si="68"/>
        <v>13</v>
      </c>
      <c r="AB254" s="13">
        <f t="shared" si="69"/>
        <v>3</v>
      </c>
    </row>
    <row r="255" spans="1:28" x14ac:dyDescent="0.3">
      <c r="A255" s="14">
        <f t="shared" si="70"/>
        <v>45903</v>
      </c>
      <c r="B255" s="15" t="str">
        <f t="shared" si="61"/>
        <v>quarta-feira</v>
      </c>
      <c r="C255" s="15">
        <f t="shared" si="71"/>
        <v>0</v>
      </c>
      <c r="D255" s="15">
        <v>0</v>
      </c>
      <c r="E255" s="16">
        <f t="shared" si="76"/>
        <v>0</v>
      </c>
      <c r="F255" s="60">
        <f>IF(OR(B255="Saturday", B255="Sábado", B255="Sunday", B255="Domingo", E255=0), 0,
IF(MONTH(A255)&lt;&gt;MONTH(A254), E255, E255+SUMIF(A$8:A254, "&gt;="&amp;DATE(YEAR(A255), MONTH(A255), 1), F$8:F254)))</f>
        <v>0</v>
      </c>
      <c r="G255" s="64">
        <v>32.41296518607443</v>
      </c>
      <c r="H255" s="40" t="s">
        <v>4</v>
      </c>
      <c r="I255" s="39">
        <f t="shared" si="60"/>
        <v>833</v>
      </c>
      <c r="J255" s="39">
        <f t="shared" si="62"/>
        <v>49980</v>
      </c>
      <c r="K255" s="40">
        <f t="shared" si="63"/>
        <v>27000</v>
      </c>
      <c r="L255" s="39">
        <v>0</v>
      </c>
      <c r="M255" s="40">
        <f t="shared" si="72"/>
        <v>0</v>
      </c>
      <c r="N255" s="40">
        <f t="shared" si="64"/>
        <v>0</v>
      </c>
      <c r="O255" s="41">
        <v>0.12</v>
      </c>
      <c r="P255" s="40">
        <f t="shared" si="65"/>
        <v>0</v>
      </c>
      <c r="Q255" s="40">
        <f t="shared" si="66"/>
        <v>0</v>
      </c>
      <c r="R255" s="11">
        <f t="shared" si="73"/>
        <v>0</v>
      </c>
      <c r="S255" s="17"/>
      <c r="T255" s="17"/>
      <c r="U255" s="17">
        <f t="shared" si="77"/>
        <v>0</v>
      </c>
      <c r="V255" s="11">
        <v>35.412999999999997</v>
      </c>
      <c r="W255" s="11">
        <f t="shared" si="67"/>
        <v>3.0000348139255664</v>
      </c>
      <c r="X255" s="11">
        <f t="shared" si="74"/>
        <v>0</v>
      </c>
      <c r="Y255" s="17">
        <f t="shared" si="75"/>
        <v>0</v>
      </c>
      <c r="Z255" s="17">
        <f t="shared" si="59"/>
        <v>361869.88599999971</v>
      </c>
      <c r="AA255" s="12">
        <f t="shared" si="68"/>
        <v>13</v>
      </c>
      <c r="AB255" s="13">
        <f t="shared" si="69"/>
        <v>3</v>
      </c>
    </row>
    <row r="256" spans="1:28" x14ac:dyDescent="0.3">
      <c r="A256" s="14">
        <f t="shared" si="70"/>
        <v>45904</v>
      </c>
      <c r="B256" s="15" t="str">
        <f t="shared" si="61"/>
        <v>quinta-feira</v>
      </c>
      <c r="C256" s="15">
        <f t="shared" si="71"/>
        <v>0</v>
      </c>
      <c r="D256" s="15">
        <v>0</v>
      </c>
      <c r="E256" s="16">
        <f t="shared" si="76"/>
        <v>0</v>
      </c>
      <c r="F256" s="60">
        <f>IF(OR(B256="Saturday", B256="Sábado", B256="Sunday", B256="Domingo", E256=0), 0,
IF(MONTH(A256)&lt;&gt;MONTH(A255), E256, E256+SUMIF(A$8:A255, "&gt;="&amp;DATE(YEAR(A256), MONTH(A256), 1), F$8:F255)))</f>
        <v>0</v>
      </c>
      <c r="G256" s="64">
        <v>32.41296518607443</v>
      </c>
      <c r="H256" s="40" t="s">
        <v>4</v>
      </c>
      <c r="I256" s="39">
        <f t="shared" si="60"/>
        <v>833</v>
      </c>
      <c r="J256" s="39">
        <f t="shared" si="62"/>
        <v>49980</v>
      </c>
      <c r="K256" s="40">
        <f t="shared" si="63"/>
        <v>27000</v>
      </c>
      <c r="L256" s="39">
        <v>0</v>
      </c>
      <c r="M256" s="40">
        <f t="shared" si="72"/>
        <v>0</v>
      </c>
      <c r="N256" s="40">
        <f t="shared" si="64"/>
        <v>0</v>
      </c>
      <c r="O256" s="41">
        <v>0.12</v>
      </c>
      <c r="P256" s="40">
        <f t="shared" si="65"/>
        <v>0</v>
      </c>
      <c r="Q256" s="40">
        <f t="shared" si="66"/>
        <v>0</v>
      </c>
      <c r="R256" s="11">
        <f t="shared" si="73"/>
        <v>0</v>
      </c>
      <c r="S256" s="17"/>
      <c r="T256" s="17"/>
      <c r="U256" s="17">
        <f t="shared" si="77"/>
        <v>0</v>
      </c>
      <c r="V256" s="11">
        <v>35.412999999999997</v>
      </c>
      <c r="W256" s="11">
        <f t="shared" si="67"/>
        <v>3.0000348139255664</v>
      </c>
      <c r="X256" s="11">
        <f t="shared" si="74"/>
        <v>0</v>
      </c>
      <c r="Y256" s="17">
        <f t="shared" si="75"/>
        <v>0</v>
      </c>
      <c r="Z256" s="17">
        <f t="shared" si="59"/>
        <v>361869.88599999971</v>
      </c>
      <c r="AA256" s="12">
        <f t="shared" si="68"/>
        <v>13</v>
      </c>
      <c r="AB256" s="13">
        <f t="shared" si="69"/>
        <v>3</v>
      </c>
    </row>
    <row r="257" spans="1:28" x14ac:dyDescent="0.3">
      <c r="A257" s="14">
        <f t="shared" si="70"/>
        <v>45905</v>
      </c>
      <c r="B257" s="15" t="str">
        <f t="shared" si="61"/>
        <v>sexta-feira</v>
      </c>
      <c r="C257" s="15">
        <f t="shared" si="71"/>
        <v>0</v>
      </c>
      <c r="D257" s="15">
        <v>0</v>
      </c>
      <c r="E257" s="16">
        <f t="shared" si="76"/>
        <v>0</v>
      </c>
      <c r="F257" s="60">
        <f>IF(OR(B257="Saturday", B257="Sábado", B257="Sunday", B257="Domingo", E257=0), 0,
IF(MONTH(A257)&lt;&gt;MONTH(A256), E257, E257+SUMIF(A$8:A256, "&gt;="&amp;DATE(YEAR(A257), MONTH(A257), 1), F$8:F256)))</f>
        <v>0</v>
      </c>
      <c r="G257" s="64">
        <v>32.41296518607443</v>
      </c>
      <c r="H257" s="40" t="s">
        <v>4</v>
      </c>
      <c r="I257" s="39">
        <f t="shared" si="60"/>
        <v>833</v>
      </c>
      <c r="J257" s="39">
        <f t="shared" si="62"/>
        <v>49980</v>
      </c>
      <c r="K257" s="40">
        <f t="shared" si="63"/>
        <v>27000</v>
      </c>
      <c r="L257" s="39">
        <v>0</v>
      </c>
      <c r="M257" s="40">
        <f t="shared" si="72"/>
        <v>0</v>
      </c>
      <c r="N257" s="40">
        <f t="shared" si="64"/>
        <v>0</v>
      </c>
      <c r="O257" s="41">
        <v>0.12</v>
      </c>
      <c r="P257" s="40">
        <f t="shared" si="65"/>
        <v>0</v>
      </c>
      <c r="Q257" s="40">
        <f t="shared" si="66"/>
        <v>0</v>
      </c>
      <c r="R257" s="11">
        <f t="shared" si="73"/>
        <v>0</v>
      </c>
      <c r="S257" s="17"/>
      <c r="T257" s="17"/>
      <c r="U257" s="17">
        <f t="shared" si="77"/>
        <v>0</v>
      </c>
      <c r="V257" s="11">
        <v>35.412999999999997</v>
      </c>
      <c r="W257" s="11">
        <f t="shared" si="67"/>
        <v>3.0000348139255664</v>
      </c>
      <c r="X257" s="11">
        <f t="shared" si="74"/>
        <v>0</v>
      </c>
      <c r="Y257" s="17">
        <f t="shared" si="75"/>
        <v>0</v>
      </c>
      <c r="Z257" s="17">
        <f t="shared" si="59"/>
        <v>361869.88599999971</v>
      </c>
      <c r="AA257" s="12">
        <f t="shared" si="68"/>
        <v>13</v>
      </c>
      <c r="AB257" s="13">
        <f t="shared" si="69"/>
        <v>3</v>
      </c>
    </row>
    <row r="258" spans="1:28" x14ac:dyDescent="0.3">
      <c r="A258" s="14">
        <f t="shared" si="70"/>
        <v>45906</v>
      </c>
      <c r="B258" s="15" t="str">
        <f t="shared" si="61"/>
        <v>sábado</v>
      </c>
      <c r="C258" s="15">
        <f t="shared" si="71"/>
        <v>0</v>
      </c>
      <c r="D258" s="15"/>
      <c r="E258" s="16">
        <f t="shared" si="76"/>
        <v>0</v>
      </c>
      <c r="F258" s="60">
        <f>IF(OR(B258="Saturday", B258="Sábado", B258="Sunday", B258="Domingo", E258=0), 0,
IF(MONTH(A258)&lt;&gt;MONTH(A257), E258, E258+SUMIF(A$8:A257, "&gt;="&amp;DATE(YEAR(A258), MONTH(A258), 1), F$8:F257)))</f>
        <v>0</v>
      </c>
      <c r="G258" s="64">
        <v>32.41296518607443</v>
      </c>
      <c r="H258" s="40" t="s">
        <v>4</v>
      </c>
      <c r="I258" s="39">
        <f t="shared" si="60"/>
        <v>833</v>
      </c>
      <c r="J258" s="39">
        <f t="shared" si="62"/>
        <v>49980</v>
      </c>
      <c r="K258" s="40">
        <f t="shared" si="63"/>
        <v>27000</v>
      </c>
      <c r="L258" s="39">
        <v>0</v>
      </c>
      <c r="M258" s="40">
        <f t="shared" si="72"/>
        <v>0</v>
      </c>
      <c r="N258" s="40">
        <f t="shared" si="64"/>
        <v>0</v>
      </c>
      <c r="O258" s="41">
        <v>0.12</v>
      </c>
      <c r="P258" s="40">
        <f t="shared" si="65"/>
        <v>0</v>
      </c>
      <c r="Q258" s="40">
        <f t="shared" si="66"/>
        <v>0</v>
      </c>
      <c r="R258" s="11">
        <f t="shared" si="73"/>
        <v>0</v>
      </c>
      <c r="S258" s="17"/>
      <c r="T258" s="17"/>
      <c r="U258" s="17">
        <f t="shared" si="77"/>
        <v>0</v>
      </c>
      <c r="V258" s="11">
        <v>35.412999999999997</v>
      </c>
      <c r="W258" s="11">
        <f t="shared" si="67"/>
        <v>3.0000348139255664</v>
      </c>
      <c r="X258" s="11">
        <f t="shared" si="74"/>
        <v>0</v>
      </c>
      <c r="Y258" s="17">
        <f t="shared" si="75"/>
        <v>0</v>
      </c>
      <c r="Z258" s="17">
        <f t="shared" si="59"/>
        <v>361869.88599999971</v>
      </c>
      <c r="AA258" s="12">
        <f t="shared" si="68"/>
        <v>13</v>
      </c>
      <c r="AB258" s="13">
        <f t="shared" si="69"/>
        <v>3</v>
      </c>
    </row>
    <row r="259" spans="1:28" x14ac:dyDescent="0.3">
      <c r="A259" s="14">
        <f t="shared" si="70"/>
        <v>45907</v>
      </c>
      <c r="B259" s="15" t="str">
        <f t="shared" si="61"/>
        <v>domingo</v>
      </c>
      <c r="C259" s="15">
        <f t="shared" si="71"/>
        <v>0</v>
      </c>
      <c r="D259" s="15"/>
      <c r="E259" s="16">
        <f t="shared" si="76"/>
        <v>0</v>
      </c>
      <c r="F259" s="60">
        <f>IF(OR(B259="Saturday", B259="Sábado", B259="Sunday", B259="Domingo", E259=0), 0,
IF(MONTH(A259)&lt;&gt;MONTH(A258), E259, E259+SUMIF(A$8:A258, "&gt;="&amp;DATE(YEAR(A259), MONTH(A259), 1), F$8:F258)))</f>
        <v>0</v>
      </c>
      <c r="G259" s="64">
        <v>32.41296518607443</v>
      </c>
      <c r="H259" s="40" t="s">
        <v>4</v>
      </c>
      <c r="I259" s="39">
        <f t="shared" si="60"/>
        <v>833</v>
      </c>
      <c r="J259" s="39">
        <f t="shared" si="62"/>
        <v>49980</v>
      </c>
      <c r="K259" s="40">
        <f t="shared" si="63"/>
        <v>27000</v>
      </c>
      <c r="L259" s="39">
        <v>0</v>
      </c>
      <c r="M259" s="40">
        <f t="shared" si="72"/>
        <v>0</v>
      </c>
      <c r="N259" s="40">
        <f t="shared" si="64"/>
        <v>0</v>
      </c>
      <c r="O259" s="41">
        <v>0.12</v>
      </c>
      <c r="P259" s="40">
        <f t="shared" si="65"/>
        <v>0</v>
      </c>
      <c r="Q259" s="40">
        <f t="shared" si="66"/>
        <v>0</v>
      </c>
      <c r="R259" s="11">
        <f t="shared" si="73"/>
        <v>0</v>
      </c>
      <c r="S259" s="17"/>
      <c r="T259" s="17"/>
      <c r="U259" s="17">
        <f t="shared" si="77"/>
        <v>0</v>
      </c>
      <c r="V259" s="11">
        <v>35.412999999999997</v>
      </c>
      <c r="W259" s="11">
        <f t="shared" si="67"/>
        <v>3.0000348139255664</v>
      </c>
      <c r="X259" s="11">
        <f t="shared" si="74"/>
        <v>0</v>
      </c>
      <c r="Y259" s="17">
        <f t="shared" si="75"/>
        <v>0</v>
      </c>
      <c r="Z259" s="17">
        <f t="shared" si="59"/>
        <v>361869.88599999971</v>
      </c>
      <c r="AA259" s="12">
        <f t="shared" si="68"/>
        <v>13</v>
      </c>
      <c r="AB259" s="13">
        <f t="shared" si="69"/>
        <v>3</v>
      </c>
    </row>
    <row r="260" spans="1:28" x14ac:dyDescent="0.3">
      <c r="A260" s="14">
        <f t="shared" si="70"/>
        <v>45908</v>
      </c>
      <c r="B260" s="15" t="str">
        <f t="shared" si="61"/>
        <v>segunda-feira</v>
      </c>
      <c r="C260" s="15">
        <f t="shared" si="71"/>
        <v>13</v>
      </c>
      <c r="D260" s="15"/>
      <c r="E260" s="16">
        <f t="shared" si="76"/>
        <v>10829</v>
      </c>
      <c r="F260" s="60">
        <f>IF(OR(B260="Saturday", B260="Sábado", B260="Sunday", B260="Domingo", E260=0), 0,
IF(MONTH(A260)&lt;&gt;MONTH(A259), E260, E260+SUMIF(A$8:A259, "&gt;="&amp;DATE(YEAR(A260), MONTH(A260), 1), F$8:F259)))</f>
        <v>20825</v>
      </c>
      <c r="G260" s="64">
        <v>32.41296518607443</v>
      </c>
      <c r="H260" s="40" t="s">
        <v>4</v>
      </c>
      <c r="I260" s="39">
        <f t="shared" si="60"/>
        <v>833</v>
      </c>
      <c r="J260" s="39">
        <f t="shared" si="62"/>
        <v>49980</v>
      </c>
      <c r="K260" s="40">
        <f t="shared" si="63"/>
        <v>27000</v>
      </c>
      <c r="L260" s="39">
        <v>0</v>
      </c>
      <c r="M260" s="40">
        <f t="shared" si="72"/>
        <v>0</v>
      </c>
      <c r="N260" s="40">
        <f t="shared" si="64"/>
        <v>0</v>
      </c>
      <c r="O260" s="41">
        <v>0.12</v>
      </c>
      <c r="P260" s="40">
        <f t="shared" si="65"/>
        <v>0</v>
      </c>
      <c r="Q260" s="40">
        <f t="shared" si="66"/>
        <v>0</v>
      </c>
      <c r="R260" s="11">
        <f t="shared" si="73"/>
        <v>351000</v>
      </c>
      <c r="S260" s="17"/>
      <c r="T260" s="17"/>
      <c r="U260" s="17">
        <f t="shared" si="77"/>
        <v>10869.885999999708</v>
      </c>
      <c r="V260" s="11">
        <v>35.412999999999997</v>
      </c>
      <c r="W260" s="11">
        <f t="shared" si="67"/>
        <v>3.0000348139255664</v>
      </c>
      <c r="X260" s="11">
        <f t="shared" si="74"/>
        <v>32487.376999999957</v>
      </c>
      <c r="Y260" s="17">
        <f t="shared" si="75"/>
        <v>383487.37699999998</v>
      </c>
      <c r="Z260" s="17">
        <f t="shared" si="59"/>
        <v>394357.26299999969</v>
      </c>
      <c r="AA260" s="12">
        <f t="shared" si="68"/>
        <v>14</v>
      </c>
      <c r="AB260" s="13">
        <f t="shared" si="69"/>
        <v>-10</v>
      </c>
    </row>
    <row r="261" spans="1:28" x14ac:dyDescent="0.3">
      <c r="A261" s="14">
        <f t="shared" si="70"/>
        <v>45909</v>
      </c>
      <c r="B261" s="15" t="str">
        <f t="shared" si="61"/>
        <v>terça-feira</v>
      </c>
      <c r="C261" s="15">
        <f t="shared" si="71"/>
        <v>0</v>
      </c>
      <c r="D261" s="15">
        <v>0</v>
      </c>
      <c r="E261" s="16">
        <f t="shared" si="76"/>
        <v>0</v>
      </c>
      <c r="F261" s="60">
        <f>IF(OR(B261="Saturday", B261="Sábado", B261="Sunday", B261="Domingo", E261=0), 0,
IF(MONTH(A261)&lt;&gt;MONTH(A260), E261, E261+SUMIF(A$8:A260, "&gt;="&amp;DATE(YEAR(A261), MONTH(A261), 1), F$8:F260)))</f>
        <v>0</v>
      </c>
      <c r="G261" s="64">
        <v>32.41296518607443</v>
      </c>
      <c r="H261" s="40" t="s">
        <v>4</v>
      </c>
      <c r="I261" s="39">
        <f t="shared" si="60"/>
        <v>833</v>
      </c>
      <c r="J261" s="39">
        <f t="shared" si="62"/>
        <v>49980</v>
      </c>
      <c r="K261" s="40">
        <f t="shared" si="63"/>
        <v>27000</v>
      </c>
      <c r="L261" s="39">
        <v>0</v>
      </c>
      <c r="M261" s="40">
        <f t="shared" si="72"/>
        <v>0</v>
      </c>
      <c r="N261" s="40">
        <f t="shared" si="64"/>
        <v>0</v>
      </c>
      <c r="O261" s="41">
        <v>0.12</v>
      </c>
      <c r="P261" s="40">
        <f t="shared" si="65"/>
        <v>0</v>
      </c>
      <c r="Q261" s="40">
        <f t="shared" si="66"/>
        <v>0</v>
      </c>
      <c r="R261" s="11">
        <f t="shared" si="73"/>
        <v>0</v>
      </c>
      <c r="S261" s="17"/>
      <c r="T261" s="17"/>
      <c r="U261" s="17">
        <f t="shared" si="77"/>
        <v>0</v>
      </c>
      <c r="V261" s="11">
        <v>35.412999999999997</v>
      </c>
      <c r="W261" s="11">
        <f t="shared" si="67"/>
        <v>3.0000348139255664</v>
      </c>
      <c r="X261" s="11">
        <f t="shared" si="74"/>
        <v>0</v>
      </c>
      <c r="Y261" s="17">
        <f t="shared" si="75"/>
        <v>0</v>
      </c>
      <c r="Z261" s="17">
        <f t="shared" ref="Z261:Z324" si="78">IF(A261="",0,Z260+Y261-R261-T261)</f>
        <v>394357.26299999969</v>
      </c>
      <c r="AA261" s="12">
        <f t="shared" si="68"/>
        <v>14</v>
      </c>
      <c r="AB261" s="13">
        <f t="shared" si="69"/>
        <v>3</v>
      </c>
    </row>
    <row r="262" spans="1:28" s="21" customFormat="1" x14ac:dyDescent="0.3">
      <c r="A262" s="18">
        <f t="shared" si="70"/>
        <v>45910</v>
      </c>
      <c r="B262" s="19" t="str">
        <f t="shared" si="61"/>
        <v>quarta-feira</v>
      </c>
      <c r="C262" s="15">
        <f t="shared" si="71"/>
        <v>0</v>
      </c>
      <c r="D262" s="19">
        <v>0</v>
      </c>
      <c r="E262" s="16">
        <f t="shared" si="76"/>
        <v>0</v>
      </c>
      <c r="F262" s="60">
        <f>IF(OR(B262="Saturday", B262="Sábado", B262="Sunday", B262="Domingo", E262=0), 0,
IF(MONTH(A262)&lt;&gt;MONTH(A261), E262, E262+SUMIF(A$8:A261, "&gt;="&amp;DATE(YEAR(A262), MONTH(A262), 1), F$8:F261)))</f>
        <v>0</v>
      </c>
      <c r="G262" s="64">
        <v>32.41296518607443</v>
      </c>
      <c r="H262" s="40" t="s">
        <v>4</v>
      </c>
      <c r="I262" s="39">
        <f t="shared" si="60"/>
        <v>833</v>
      </c>
      <c r="J262" s="39">
        <f t="shared" si="62"/>
        <v>49980</v>
      </c>
      <c r="K262" s="40">
        <f t="shared" si="63"/>
        <v>27000</v>
      </c>
      <c r="L262" s="39">
        <v>0</v>
      </c>
      <c r="M262" s="40">
        <f t="shared" si="72"/>
        <v>0</v>
      </c>
      <c r="N262" s="40">
        <f t="shared" si="64"/>
        <v>0</v>
      </c>
      <c r="O262" s="41">
        <v>0.12</v>
      </c>
      <c r="P262" s="40">
        <f t="shared" si="65"/>
        <v>0</v>
      </c>
      <c r="Q262" s="40">
        <f t="shared" si="66"/>
        <v>0</v>
      </c>
      <c r="R262" s="11">
        <f t="shared" si="73"/>
        <v>0</v>
      </c>
      <c r="S262" s="20"/>
      <c r="T262" s="20">
        <f>T232</f>
        <v>0</v>
      </c>
      <c r="U262" s="17">
        <f t="shared" si="77"/>
        <v>0</v>
      </c>
      <c r="V262" s="11">
        <v>35.412999999999997</v>
      </c>
      <c r="W262" s="11">
        <f t="shared" si="67"/>
        <v>3.0000348139255664</v>
      </c>
      <c r="X262" s="11">
        <f t="shared" si="74"/>
        <v>0</v>
      </c>
      <c r="Y262" s="17">
        <f t="shared" si="75"/>
        <v>0</v>
      </c>
      <c r="Z262" s="20">
        <f t="shared" si="78"/>
        <v>394357.26299999969</v>
      </c>
      <c r="AA262" s="12">
        <f t="shared" si="68"/>
        <v>14</v>
      </c>
      <c r="AB262" s="13">
        <f t="shared" si="69"/>
        <v>3</v>
      </c>
    </row>
    <row r="263" spans="1:28" x14ac:dyDescent="0.3">
      <c r="A263" s="14">
        <f t="shared" si="70"/>
        <v>45911</v>
      </c>
      <c r="B263" s="15" t="str">
        <f t="shared" si="61"/>
        <v>quinta-feira</v>
      </c>
      <c r="C263" s="15">
        <f t="shared" si="71"/>
        <v>0</v>
      </c>
      <c r="D263" s="15">
        <v>0</v>
      </c>
      <c r="E263" s="16">
        <f t="shared" si="76"/>
        <v>0</v>
      </c>
      <c r="F263" s="60">
        <f>IF(OR(B263="Saturday", B263="Sábado", B263="Sunday", B263="Domingo", E263=0), 0,
IF(MONTH(A263)&lt;&gt;MONTH(A262), E263, E263+SUMIF(A$8:A262, "&gt;="&amp;DATE(YEAR(A263), MONTH(A263), 1), F$8:F262)))</f>
        <v>0</v>
      </c>
      <c r="G263" s="64">
        <v>32.41296518607443</v>
      </c>
      <c r="H263" s="40" t="s">
        <v>4</v>
      </c>
      <c r="I263" s="39">
        <f t="shared" si="60"/>
        <v>833</v>
      </c>
      <c r="J263" s="39">
        <f t="shared" si="62"/>
        <v>49980</v>
      </c>
      <c r="K263" s="40">
        <f t="shared" si="63"/>
        <v>27000</v>
      </c>
      <c r="L263" s="39">
        <v>0</v>
      </c>
      <c r="M263" s="40">
        <f t="shared" si="72"/>
        <v>0</v>
      </c>
      <c r="N263" s="40">
        <f t="shared" si="64"/>
        <v>0</v>
      </c>
      <c r="O263" s="41">
        <v>0.12</v>
      </c>
      <c r="P263" s="40">
        <f t="shared" si="65"/>
        <v>0</v>
      </c>
      <c r="Q263" s="40">
        <f t="shared" si="66"/>
        <v>0</v>
      </c>
      <c r="R263" s="11">
        <f t="shared" si="73"/>
        <v>0</v>
      </c>
      <c r="S263" s="17"/>
      <c r="T263" s="17"/>
      <c r="U263" s="17">
        <f t="shared" si="77"/>
        <v>0</v>
      </c>
      <c r="V263" s="11">
        <v>35.412999999999997</v>
      </c>
      <c r="W263" s="11">
        <f t="shared" si="67"/>
        <v>3.0000348139255664</v>
      </c>
      <c r="X263" s="11">
        <f t="shared" si="74"/>
        <v>0</v>
      </c>
      <c r="Y263" s="17">
        <f t="shared" si="75"/>
        <v>0</v>
      </c>
      <c r="Z263" s="17">
        <f t="shared" si="78"/>
        <v>394357.26299999969</v>
      </c>
      <c r="AA263" s="12">
        <f t="shared" si="68"/>
        <v>14</v>
      </c>
      <c r="AB263" s="13">
        <f t="shared" si="69"/>
        <v>3</v>
      </c>
    </row>
    <row r="264" spans="1:28" x14ac:dyDescent="0.3">
      <c r="A264" s="14">
        <f t="shared" si="70"/>
        <v>45912</v>
      </c>
      <c r="B264" s="15" t="str">
        <f t="shared" si="61"/>
        <v>sexta-feira</v>
      </c>
      <c r="C264" s="15">
        <f t="shared" si="71"/>
        <v>0</v>
      </c>
      <c r="D264" s="15">
        <v>0</v>
      </c>
      <c r="E264" s="16">
        <f t="shared" si="76"/>
        <v>0</v>
      </c>
      <c r="F264" s="60">
        <f>IF(OR(B264="Saturday", B264="Sábado", B264="Sunday", B264="Domingo", E264=0), 0,
IF(MONTH(A264)&lt;&gt;MONTH(A263), E264, E264+SUMIF(A$8:A263, "&gt;="&amp;DATE(YEAR(A264), MONTH(A264), 1), F$8:F263)))</f>
        <v>0</v>
      </c>
      <c r="G264" s="64">
        <v>32.41296518607443</v>
      </c>
      <c r="H264" s="40" t="s">
        <v>4</v>
      </c>
      <c r="I264" s="39">
        <f t="shared" ref="I264:I327" si="79">IFERROR(VLOOKUP(H264,Volume_caminhao,2,0),0)</f>
        <v>833</v>
      </c>
      <c r="J264" s="39">
        <f t="shared" si="62"/>
        <v>49980</v>
      </c>
      <c r="K264" s="40">
        <f t="shared" si="63"/>
        <v>27000</v>
      </c>
      <c r="L264" s="39">
        <v>0</v>
      </c>
      <c r="M264" s="40">
        <f t="shared" si="72"/>
        <v>0</v>
      </c>
      <c r="N264" s="40">
        <f t="shared" si="64"/>
        <v>0</v>
      </c>
      <c r="O264" s="41">
        <v>0.12</v>
      </c>
      <c r="P264" s="40">
        <f t="shared" si="65"/>
        <v>0</v>
      </c>
      <c r="Q264" s="40">
        <f t="shared" si="66"/>
        <v>0</v>
      </c>
      <c r="R264" s="11">
        <f t="shared" si="73"/>
        <v>0</v>
      </c>
      <c r="S264" s="17"/>
      <c r="T264" s="17"/>
      <c r="U264" s="17">
        <f t="shared" si="77"/>
        <v>0</v>
      </c>
      <c r="V264" s="11">
        <v>35.412999999999997</v>
      </c>
      <c r="W264" s="11">
        <f t="shared" si="67"/>
        <v>3.0000348139255664</v>
      </c>
      <c r="X264" s="11">
        <f t="shared" si="74"/>
        <v>0</v>
      </c>
      <c r="Y264" s="17">
        <f t="shared" si="75"/>
        <v>0</v>
      </c>
      <c r="Z264" s="17">
        <f t="shared" si="78"/>
        <v>394357.26299999969</v>
      </c>
      <c r="AA264" s="12">
        <f t="shared" si="68"/>
        <v>14</v>
      </c>
      <c r="AB264" s="13">
        <f t="shared" si="69"/>
        <v>3</v>
      </c>
    </row>
    <row r="265" spans="1:28" x14ac:dyDescent="0.3">
      <c r="A265" s="14">
        <f t="shared" si="70"/>
        <v>45913</v>
      </c>
      <c r="B265" s="15" t="str">
        <f t="shared" ref="B265:B328" si="80">IF(A265="","",TEXT(A265,"dddd"))</f>
        <v>sábado</v>
      </c>
      <c r="C265" s="15">
        <f t="shared" si="71"/>
        <v>0</v>
      </c>
      <c r="D265" s="15"/>
      <c r="E265" s="16">
        <f t="shared" si="76"/>
        <v>0</v>
      </c>
      <c r="F265" s="60">
        <f>IF(OR(B265="Saturday", B265="Sábado", B265="Sunday", B265="Domingo", E265=0), 0,
IF(MONTH(A265)&lt;&gt;MONTH(A264), E265, E265+SUMIF(A$8:A264, "&gt;="&amp;DATE(YEAR(A265), MONTH(A265), 1), F$8:F264)))</f>
        <v>0</v>
      </c>
      <c r="G265" s="64">
        <v>32.41296518607443</v>
      </c>
      <c r="H265" s="40" t="s">
        <v>4</v>
      </c>
      <c r="I265" s="39">
        <f t="shared" si="79"/>
        <v>833</v>
      </c>
      <c r="J265" s="39">
        <f t="shared" ref="J265:J328" si="81">I265*60</f>
        <v>49980</v>
      </c>
      <c r="K265" s="40">
        <f t="shared" ref="K265:K328" si="82">I265*G265</f>
        <v>27000</v>
      </c>
      <c r="L265" s="39">
        <v>0</v>
      </c>
      <c r="M265" s="40">
        <f t="shared" si="72"/>
        <v>0</v>
      </c>
      <c r="N265" s="40">
        <f t="shared" ref="N265:N328" si="83">IF(L265=0,0,(I265*G265)*0.002)</f>
        <v>0</v>
      </c>
      <c r="O265" s="41">
        <v>0.12</v>
      </c>
      <c r="P265" s="40">
        <f t="shared" ref="P265:P328" si="84">O265*M265</f>
        <v>0</v>
      </c>
      <c r="Q265" s="40">
        <f t="shared" ref="Q265:Q328" si="85">IF(E265=0,0,SUM(P265,M265:N265))</f>
        <v>0</v>
      </c>
      <c r="R265" s="11">
        <f t="shared" si="73"/>
        <v>0</v>
      </c>
      <c r="S265" s="17"/>
      <c r="T265" s="17"/>
      <c r="U265" s="17">
        <f t="shared" si="77"/>
        <v>0</v>
      </c>
      <c r="V265" s="11">
        <v>35.412999999999997</v>
      </c>
      <c r="W265" s="11">
        <f t="shared" ref="W265:W328" si="86">V265-G265</f>
        <v>3.0000348139255664</v>
      </c>
      <c r="X265" s="11">
        <f t="shared" si="74"/>
        <v>0</v>
      </c>
      <c r="Y265" s="17">
        <f t="shared" si="75"/>
        <v>0</v>
      </c>
      <c r="Z265" s="17">
        <f t="shared" si="78"/>
        <v>394357.26299999969</v>
      </c>
      <c r="AA265" s="12">
        <f t="shared" ref="AA265:AA328" si="87">IFERROR(MIN(INT(Z265/K265),$B$4),0)</f>
        <v>14</v>
      </c>
      <c r="AB265" s="13">
        <f t="shared" ref="AB265:AB328" si="88">IF(Z265 &gt; (I265 * 135), MIN(50 - C265,INT(Z265 / (I265 * 135))), 0)-C265</f>
        <v>3</v>
      </c>
    </row>
    <row r="266" spans="1:28" x14ac:dyDescent="0.3">
      <c r="A266" s="14">
        <f t="shared" ref="A266:A329" si="89">A265+1</f>
        <v>45914</v>
      </c>
      <c r="B266" s="15" t="str">
        <f t="shared" si="80"/>
        <v>domingo</v>
      </c>
      <c r="C266" s="15">
        <f t="shared" ref="C266:C329" si="90">IF(OR(D266&lt;&gt;"",OR(B266="Saturday",B266="Sábado",B266="Sunday",B266="Domingo")),0,AA265)</f>
        <v>0</v>
      </c>
      <c r="D266" s="15"/>
      <c r="E266" s="16">
        <f t="shared" si="76"/>
        <v>0</v>
      </c>
      <c r="F266" s="60">
        <f>IF(OR(B266="Saturday", B266="Sábado", B266="Sunday", B266="Domingo", E266=0), 0,
IF(MONTH(A266)&lt;&gt;MONTH(A265), E266, E266+SUMIF(A$8:A265, "&gt;="&amp;DATE(YEAR(A266), MONTH(A266), 1), F$8:F265)))</f>
        <v>0</v>
      </c>
      <c r="G266" s="64">
        <v>32.41296518607443</v>
      </c>
      <c r="H266" s="40" t="s">
        <v>4</v>
      </c>
      <c r="I266" s="39">
        <f t="shared" si="79"/>
        <v>833</v>
      </c>
      <c r="J266" s="39">
        <f t="shared" si="81"/>
        <v>49980</v>
      </c>
      <c r="K266" s="40">
        <f t="shared" si="82"/>
        <v>27000</v>
      </c>
      <c r="L266" s="39">
        <v>0</v>
      </c>
      <c r="M266" s="40">
        <f t="shared" ref="M266:M329" si="91">J266/1000*L266*0.18</f>
        <v>0</v>
      </c>
      <c r="N266" s="40">
        <f t="shared" si="83"/>
        <v>0</v>
      </c>
      <c r="O266" s="41">
        <v>0.12</v>
      </c>
      <c r="P266" s="40">
        <f t="shared" si="84"/>
        <v>0</v>
      </c>
      <c r="Q266" s="40">
        <f t="shared" si="85"/>
        <v>0</v>
      </c>
      <c r="R266" s="11">
        <f t="shared" ref="R266:R329" si="92">E266*G266+Q266</f>
        <v>0</v>
      </c>
      <c r="S266" s="17"/>
      <c r="T266" s="17"/>
      <c r="U266" s="17">
        <f t="shared" si="77"/>
        <v>0</v>
      </c>
      <c r="V266" s="11">
        <v>35.412999999999997</v>
      </c>
      <c r="W266" s="11">
        <f t="shared" si="86"/>
        <v>3.0000348139255664</v>
      </c>
      <c r="X266" s="11">
        <f t="shared" ref="X266:X329" si="93">E266*$W$8</f>
        <v>0</v>
      </c>
      <c r="Y266" s="17">
        <f t="shared" ref="Y266:Y329" si="94">E266*$V$9</f>
        <v>0</v>
      </c>
      <c r="Z266" s="17">
        <f t="shared" si="78"/>
        <v>394357.26299999969</v>
      </c>
      <c r="AA266" s="12">
        <f t="shared" si="87"/>
        <v>14</v>
      </c>
      <c r="AB266" s="13">
        <f t="shared" si="88"/>
        <v>3</v>
      </c>
    </row>
    <row r="267" spans="1:28" x14ac:dyDescent="0.3">
      <c r="A267" s="14">
        <f t="shared" si="89"/>
        <v>45915</v>
      </c>
      <c r="B267" s="15" t="str">
        <f t="shared" si="80"/>
        <v>segunda-feira</v>
      </c>
      <c r="C267" s="15">
        <f t="shared" si="90"/>
        <v>14</v>
      </c>
      <c r="D267" s="15"/>
      <c r="E267" s="16">
        <f t="shared" ref="E267:E330" si="95">IFERROR(IF(D267&gt;0,D267*I267,C267*I267),0)</f>
        <v>11662</v>
      </c>
      <c r="F267" s="60">
        <f>IF(OR(B267="Saturday", B267="Sábado", B267="Sunday", B267="Domingo", E267=0), 0,
IF(MONTH(A267)&lt;&gt;MONTH(A266), E267, E267+SUMIF(A$8:A266, "&gt;="&amp;DATE(YEAR(A267), MONTH(A267), 1), F$8:F266)))</f>
        <v>42483</v>
      </c>
      <c r="G267" s="64">
        <v>32.41296518607443</v>
      </c>
      <c r="H267" s="40" t="s">
        <v>4</v>
      </c>
      <c r="I267" s="39">
        <f t="shared" si="79"/>
        <v>833</v>
      </c>
      <c r="J267" s="39">
        <f t="shared" si="81"/>
        <v>49980</v>
      </c>
      <c r="K267" s="40">
        <f t="shared" si="82"/>
        <v>27000</v>
      </c>
      <c r="L267" s="39">
        <v>0</v>
      </c>
      <c r="M267" s="40">
        <f t="shared" si="91"/>
        <v>0</v>
      </c>
      <c r="N267" s="40">
        <f t="shared" si="83"/>
        <v>0</v>
      </c>
      <c r="O267" s="41">
        <v>0.12</v>
      </c>
      <c r="P267" s="40">
        <f t="shared" si="84"/>
        <v>0</v>
      </c>
      <c r="Q267" s="40">
        <f t="shared" si="85"/>
        <v>0</v>
      </c>
      <c r="R267" s="11">
        <f t="shared" si="92"/>
        <v>378000</v>
      </c>
      <c r="S267" s="17"/>
      <c r="T267" s="17"/>
      <c r="U267" s="17">
        <f t="shared" ref="U267:U330" si="96">IF(E267=0,0,Z266-R267)</f>
        <v>16357.262999999686</v>
      </c>
      <c r="V267" s="11">
        <v>35.412999999999997</v>
      </c>
      <c r="W267" s="11">
        <f t="shared" si="86"/>
        <v>3.0000348139255664</v>
      </c>
      <c r="X267" s="11">
        <f t="shared" si="93"/>
        <v>34986.405999999952</v>
      </c>
      <c r="Y267" s="17">
        <f t="shared" si="94"/>
        <v>412986.40599999996</v>
      </c>
      <c r="Z267" s="17">
        <f t="shared" si="78"/>
        <v>429343.66899999965</v>
      </c>
      <c r="AA267" s="12">
        <f t="shared" si="87"/>
        <v>15</v>
      </c>
      <c r="AB267" s="13">
        <f t="shared" si="88"/>
        <v>-11</v>
      </c>
    </row>
    <row r="268" spans="1:28" x14ac:dyDescent="0.3">
      <c r="A268" s="14">
        <f t="shared" si="89"/>
        <v>45916</v>
      </c>
      <c r="B268" s="15" t="str">
        <f t="shared" si="80"/>
        <v>terça-feira</v>
      </c>
      <c r="C268" s="15">
        <f t="shared" si="90"/>
        <v>0</v>
      </c>
      <c r="D268" s="15">
        <v>0</v>
      </c>
      <c r="E268" s="16">
        <f t="shared" si="95"/>
        <v>0</v>
      </c>
      <c r="F268" s="60">
        <f>IF(OR(B268="Saturday", B268="Sábado", B268="Sunday", B268="Domingo", E268=0), 0,
IF(MONTH(A268)&lt;&gt;MONTH(A267), E268, E268+SUMIF(A$8:A267, "&gt;="&amp;DATE(YEAR(A268), MONTH(A268), 1), F$8:F267)))</f>
        <v>0</v>
      </c>
      <c r="G268" s="64">
        <v>32.41296518607443</v>
      </c>
      <c r="H268" s="40" t="s">
        <v>4</v>
      </c>
      <c r="I268" s="39">
        <f t="shared" si="79"/>
        <v>833</v>
      </c>
      <c r="J268" s="39">
        <f t="shared" si="81"/>
        <v>49980</v>
      </c>
      <c r="K268" s="40">
        <f t="shared" si="82"/>
        <v>27000</v>
      </c>
      <c r="L268" s="39">
        <v>0</v>
      </c>
      <c r="M268" s="40">
        <f t="shared" si="91"/>
        <v>0</v>
      </c>
      <c r="N268" s="40">
        <f t="shared" si="83"/>
        <v>0</v>
      </c>
      <c r="O268" s="41">
        <v>0.12</v>
      </c>
      <c r="P268" s="40">
        <f t="shared" si="84"/>
        <v>0</v>
      </c>
      <c r="Q268" s="40">
        <f t="shared" si="85"/>
        <v>0</v>
      </c>
      <c r="R268" s="11">
        <f t="shared" si="92"/>
        <v>0</v>
      </c>
      <c r="S268" s="17"/>
      <c r="T268" s="17"/>
      <c r="U268" s="17">
        <f t="shared" si="96"/>
        <v>0</v>
      </c>
      <c r="V268" s="11">
        <v>35.412999999999997</v>
      </c>
      <c r="W268" s="11">
        <f t="shared" si="86"/>
        <v>3.0000348139255664</v>
      </c>
      <c r="X268" s="11">
        <f t="shared" si="93"/>
        <v>0</v>
      </c>
      <c r="Y268" s="17">
        <f t="shared" si="94"/>
        <v>0</v>
      </c>
      <c r="Z268" s="17">
        <f t="shared" si="78"/>
        <v>429343.66899999965</v>
      </c>
      <c r="AA268" s="12">
        <f t="shared" si="87"/>
        <v>15</v>
      </c>
      <c r="AB268" s="13">
        <f t="shared" si="88"/>
        <v>3</v>
      </c>
    </row>
    <row r="269" spans="1:28" x14ac:dyDescent="0.3">
      <c r="A269" s="14">
        <f t="shared" si="89"/>
        <v>45917</v>
      </c>
      <c r="B269" s="15" t="str">
        <f t="shared" si="80"/>
        <v>quarta-feira</v>
      </c>
      <c r="C269" s="15">
        <f t="shared" si="90"/>
        <v>0</v>
      </c>
      <c r="D269" s="15">
        <v>0</v>
      </c>
      <c r="E269" s="16">
        <f t="shared" si="95"/>
        <v>0</v>
      </c>
      <c r="F269" s="60">
        <f>IF(OR(B269="Saturday", B269="Sábado", B269="Sunday", B269="Domingo", E269=0), 0,
IF(MONTH(A269)&lt;&gt;MONTH(A268), E269, E269+SUMIF(A$8:A268, "&gt;="&amp;DATE(YEAR(A269), MONTH(A269), 1), F$8:F268)))</f>
        <v>0</v>
      </c>
      <c r="G269" s="64">
        <v>32.41296518607443</v>
      </c>
      <c r="H269" s="40" t="s">
        <v>4</v>
      </c>
      <c r="I269" s="39">
        <f t="shared" si="79"/>
        <v>833</v>
      </c>
      <c r="J269" s="39">
        <f t="shared" si="81"/>
        <v>49980</v>
      </c>
      <c r="K269" s="40">
        <f t="shared" si="82"/>
        <v>27000</v>
      </c>
      <c r="L269" s="39">
        <v>0</v>
      </c>
      <c r="M269" s="40">
        <f t="shared" si="91"/>
        <v>0</v>
      </c>
      <c r="N269" s="40">
        <f t="shared" si="83"/>
        <v>0</v>
      </c>
      <c r="O269" s="41">
        <v>0.12</v>
      </c>
      <c r="P269" s="40">
        <f t="shared" si="84"/>
        <v>0</v>
      </c>
      <c r="Q269" s="40">
        <f t="shared" si="85"/>
        <v>0</v>
      </c>
      <c r="R269" s="11">
        <f t="shared" si="92"/>
        <v>0</v>
      </c>
      <c r="S269" s="17"/>
      <c r="T269" s="17"/>
      <c r="U269" s="17">
        <f t="shared" si="96"/>
        <v>0</v>
      </c>
      <c r="V269" s="11">
        <v>35.412999999999997</v>
      </c>
      <c r="W269" s="11">
        <f t="shared" si="86"/>
        <v>3.0000348139255664</v>
      </c>
      <c r="X269" s="11">
        <f t="shared" si="93"/>
        <v>0</v>
      </c>
      <c r="Y269" s="17">
        <f t="shared" si="94"/>
        <v>0</v>
      </c>
      <c r="Z269" s="17">
        <f t="shared" si="78"/>
        <v>429343.66899999965</v>
      </c>
      <c r="AA269" s="12">
        <f t="shared" si="87"/>
        <v>15</v>
      </c>
      <c r="AB269" s="13">
        <f t="shared" si="88"/>
        <v>3</v>
      </c>
    </row>
    <row r="270" spans="1:28" x14ac:dyDescent="0.3">
      <c r="A270" s="14">
        <f t="shared" si="89"/>
        <v>45918</v>
      </c>
      <c r="B270" s="15" t="str">
        <f t="shared" si="80"/>
        <v>quinta-feira</v>
      </c>
      <c r="C270" s="15">
        <f t="shared" si="90"/>
        <v>0</v>
      </c>
      <c r="D270" s="15">
        <v>0</v>
      </c>
      <c r="E270" s="16">
        <f t="shared" si="95"/>
        <v>0</v>
      </c>
      <c r="F270" s="60">
        <f>IF(OR(B270="Saturday", B270="Sábado", B270="Sunday", B270="Domingo", E270=0), 0,
IF(MONTH(A270)&lt;&gt;MONTH(A269), E270, E270+SUMIF(A$8:A269, "&gt;="&amp;DATE(YEAR(A270), MONTH(A270), 1), F$8:F269)))</f>
        <v>0</v>
      </c>
      <c r="G270" s="64">
        <v>32.41296518607443</v>
      </c>
      <c r="H270" s="40" t="s">
        <v>4</v>
      </c>
      <c r="I270" s="39">
        <f t="shared" si="79"/>
        <v>833</v>
      </c>
      <c r="J270" s="39">
        <f t="shared" si="81"/>
        <v>49980</v>
      </c>
      <c r="K270" s="40">
        <f t="shared" si="82"/>
        <v>27000</v>
      </c>
      <c r="L270" s="39">
        <v>0</v>
      </c>
      <c r="M270" s="40">
        <f t="shared" si="91"/>
        <v>0</v>
      </c>
      <c r="N270" s="40">
        <f t="shared" si="83"/>
        <v>0</v>
      </c>
      <c r="O270" s="41">
        <v>0.12</v>
      </c>
      <c r="P270" s="40">
        <f t="shared" si="84"/>
        <v>0</v>
      </c>
      <c r="Q270" s="40">
        <f t="shared" si="85"/>
        <v>0</v>
      </c>
      <c r="R270" s="11">
        <f t="shared" si="92"/>
        <v>0</v>
      </c>
      <c r="S270" s="17"/>
      <c r="T270" s="17"/>
      <c r="U270" s="17">
        <f t="shared" si="96"/>
        <v>0</v>
      </c>
      <c r="V270" s="11">
        <v>35.412999999999997</v>
      </c>
      <c r="W270" s="11">
        <f t="shared" si="86"/>
        <v>3.0000348139255664</v>
      </c>
      <c r="X270" s="11">
        <f t="shared" si="93"/>
        <v>0</v>
      </c>
      <c r="Y270" s="17">
        <f t="shared" si="94"/>
        <v>0</v>
      </c>
      <c r="Z270" s="17">
        <f t="shared" si="78"/>
        <v>429343.66899999965</v>
      </c>
      <c r="AA270" s="12">
        <f t="shared" si="87"/>
        <v>15</v>
      </c>
      <c r="AB270" s="13">
        <f t="shared" si="88"/>
        <v>3</v>
      </c>
    </row>
    <row r="271" spans="1:28" x14ac:dyDescent="0.3">
      <c r="A271" s="14">
        <f t="shared" si="89"/>
        <v>45919</v>
      </c>
      <c r="B271" s="15" t="str">
        <f t="shared" si="80"/>
        <v>sexta-feira</v>
      </c>
      <c r="C271" s="15">
        <f t="shared" si="90"/>
        <v>0</v>
      </c>
      <c r="D271" s="15">
        <v>0</v>
      </c>
      <c r="E271" s="16">
        <f t="shared" si="95"/>
        <v>0</v>
      </c>
      <c r="F271" s="60">
        <f>IF(OR(B271="Saturday", B271="Sábado", B271="Sunday", B271="Domingo", E271=0), 0,
IF(MONTH(A271)&lt;&gt;MONTH(A270), E271, E271+SUMIF(A$8:A270, "&gt;="&amp;DATE(YEAR(A271), MONTH(A271), 1), F$8:F270)))</f>
        <v>0</v>
      </c>
      <c r="G271" s="64">
        <v>32.41296518607443</v>
      </c>
      <c r="H271" s="40" t="s">
        <v>4</v>
      </c>
      <c r="I271" s="39">
        <f t="shared" si="79"/>
        <v>833</v>
      </c>
      <c r="J271" s="39">
        <f t="shared" si="81"/>
        <v>49980</v>
      </c>
      <c r="K271" s="40">
        <f t="shared" si="82"/>
        <v>27000</v>
      </c>
      <c r="L271" s="39">
        <v>0</v>
      </c>
      <c r="M271" s="40">
        <f t="shared" si="91"/>
        <v>0</v>
      </c>
      <c r="N271" s="40">
        <f t="shared" si="83"/>
        <v>0</v>
      </c>
      <c r="O271" s="41">
        <v>0.12</v>
      </c>
      <c r="P271" s="40">
        <f t="shared" si="84"/>
        <v>0</v>
      </c>
      <c r="Q271" s="40">
        <f t="shared" si="85"/>
        <v>0</v>
      </c>
      <c r="R271" s="11">
        <f t="shared" si="92"/>
        <v>0</v>
      </c>
      <c r="S271" s="17"/>
      <c r="T271" s="17"/>
      <c r="U271" s="17">
        <f t="shared" si="96"/>
        <v>0</v>
      </c>
      <c r="V271" s="11">
        <v>35.412999999999997</v>
      </c>
      <c r="W271" s="11">
        <f t="shared" si="86"/>
        <v>3.0000348139255664</v>
      </c>
      <c r="X271" s="11">
        <f t="shared" si="93"/>
        <v>0</v>
      </c>
      <c r="Y271" s="17">
        <f t="shared" si="94"/>
        <v>0</v>
      </c>
      <c r="Z271" s="17">
        <f t="shared" si="78"/>
        <v>429343.66899999965</v>
      </c>
      <c r="AA271" s="12">
        <f t="shared" si="87"/>
        <v>15</v>
      </c>
      <c r="AB271" s="13">
        <f t="shared" si="88"/>
        <v>3</v>
      </c>
    </row>
    <row r="272" spans="1:28" x14ac:dyDescent="0.3">
      <c r="A272" s="14">
        <f t="shared" si="89"/>
        <v>45920</v>
      </c>
      <c r="B272" s="15" t="str">
        <f t="shared" si="80"/>
        <v>sábado</v>
      </c>
      <c r="C272" s="15">
        <f t="shared" si="90"/>
        <v>0</v>
      </c>
      <c r="D272" s="15"/>
      <c r="E272" s="16">
        <f t="shared" si="95"/>
        <v>0</v>
      </c>
      <c r="F272" s="60">
        <f>IF(OR(B272="Saturday", B272="Sábado", B272="Sunday", B272="Domingo", E272=0), 0,
IF(MONTH(A272)&lt;&gt;MONTH(A271), E272, E272+SUMIF(A$8:A271, "&gt;="&amp;DATE(YEAR(A272), MONTH(A272), 1), F$8:F271)))</f>
        <v>0</v>
      </c>
      <c r="G272" s="64">
        <v>32.41296518607443</v>
      </c>
      <c r="H272" s="40" t="s">
        <v>4</v>
      </c>
      <c r="I272" s="39">
        <f t="shared" si="79"/>
        <v>833</v>
      </c>
      <c r="J272" s="39">
        <f t="shared" si="81"/>
        <v>49980</v>
      </c>
      <c r="K272" s="40">
        <f t="shared" si="82"/>
        <v>27000</v>
      </c>
      <c r="L272" s="39">
        <v>0</v>
      </c>
      <c r="M272" s="40">
        <f t="shared" si="91"/>
        <v>0</v>
      </c>
      <c r="N272" s="40">
        <f t="shared" si="83"/>
        <v>0</v>
      </c>
      <c r="O272" s="41">
        <v>0.12</v>
      </c>
      <c r="P272" s="40">
        <f t="shared" si="84"/>
        <v>0</v>
      </c>
      <c r="Q272" s="40">
        <f t="shared" si="85"/>
        <v>0</v>
      </c>
      <c r="R272" s="11">
        <f t="shared" si="92"/>
        <v>0</v>
      </c>
      <c r="S272" s="17"/>
      <c r="T272" s="17"/>
      <c r="U272" s="17">
        <f t="shared" si="96"/>
        <v>0</v>
      </c>
      <c r="V272" s="11">
        <v>35.412999999999997</v>
      </c>
      <c r="W272" s="11">
        <f t="shared" si="86"/>
        <v>3.0000348139255664</v>
      </c>
      <c r="X272" s="11">
        <f t="shared" si="93"/>
        <v>0</v>
      </c>
      <c r="Y272" s="17">
        <f t="shared" si="94"/>
        <v>0</v>
      </c>
      <c r="Z272" s="17">
        <f t="shared" si="78"/>
        <v>429343.66899999965</v>
      </c>
      <c r="AA272" s="12">
        <f t="shared" si="87"/>
        <v>15</v>
      </c>
      <c r="AB272" s="13">
        <f t="shared" si="88"/>
        <v>3</v>
      </c>
    </row>
    <row r="273" spans="1:28" x14ac:dyDescent="0.3">
      <c r="A273" s="14">
        <f t="shared" si="89"/>
        <v>45921</v>
      </c>
      <c r="B273" s="15" t="str">
        <f t="shared" si="80"/>
        <v>domingo</v>
      </c>
      <c r="C273" s="15">
        <f t="shared" si="90"/>
        <v>0</v>
      </c>
      <c r="D273" s="15"/>
      <c r="E273" s="16">
        <f t="shared" si="95"/>
        <v>0</v>
      </c>
      <c r="F273" s="60">
        <f>IF(OR(B273="Saturday", B273="Sábado", B273="Sunday", B273="Domingo", E273=0), 0,
IF(MONTH(A273)&lt;&gt;MONTH(A272), E273, E273+SUMIF(A$8:A272, "&gt;="&amp;DATE(YEAR(A273), MONTH(A273), 1), F$8:F272)))</f>
        <v>0</v>
      </c>
      <c r="G273" s="64">
        <v>32.41296518607443</v>
      </c>
      <c r="H273" s="40" t="s">
        <v>4</v>
      </c>
      <c r="I273" s="39">
        <f t="shared" si="79"/>
        <v>833</v>
      </c>
      <c r="J273" s="39">
        <f t="shared" si="81"/>
        <v>49980</v>
      </c>
      <c r="K273" s="40">
        <f t="shared" si="82"/>
        <v>27000</v>
      </c>
      <c r="L273" s="39">
        <v>0</v>
      </c>
      <c r="M273" s="40">
        <f t="shared" si="91"/>
        <v>0</v>
      </c>
      <c r="N273" s="40">
        <f t="shared" si="83"/>
        <v>0</v>
      </c>
      <c r="O273" s="41">
        <v>0.12</v>
      </c>
      <c r="P273" s="40">
        <f t="shared" si="84"/>
        <v>0</v>
      </c>
      <c r="Q273" s="40">
        <f t="shared" si="85"/>
        <v>0</v>
      </c>
      <c r="R273" s="11">
        <f t="shared" si="92"/>
        <v>0</v>
      </c>
      <c r="S273" s="17"/>
      <c r="T273" s="17"/>
      <c r="U273" s="17">
        <f t="shared" si="96"/>
        <v>0</v>
      </c>
      <c r="V273" s="11">
        <v>35.412999999999997</v>
      </c>
      <c r="W273" s="11">
        <f t="shared" si="86"/>
        <v>3.0000348139255664</v>
      </c>
      <c r="X273" s="11">
        <f t="shared" si="93"/>
        <v>0</v>
      </c>
      <c r="Y273" s="17">
        <f t="shared" si="94"/>
        <v>0</v>
      </c>
      <c r="Z273" s="17">
        <f t="shared" si="78"/>
        <v>429343.66899999965</v>
      </c>
      <c r="AA273" s="12">
        <f t="shared" si="87"/>
        <v>15</v>
      </c>
      <c r="AB273" s="13">
        <f t="shared" si="88"/>
        <v>3</v>
      </c>
    </row>
    <row r="274" spans="1:28" x14ac:dyDescent="0.3">
      <c r="A274" s="14">
        <f t="shared" si="89"/>
        <v>45922</v>
      </c>
      <c r="B274" s="15" t="str">
        <f t="shared" si="80"/>
        <v>segunda-feira</v>
      </c>
      <c r="C274" s="15">
        <f t="shared" si="90"/>
        <v>15</v>
      </c>
      <c r="D274" s="15"/>
      <c r="E274" s="16">
        <f t="shared" si="95"/>
        <v>12495</v>
      </c>
      <c r="F274" s="60">
        <f>IF(OR(B274="Saturday", B274="Sábado", B274="Sunday", B274="Domingo", E274=0), 0,
IF(MONTH(A274)&lt;&gt;MONTH(A273), E274, E274+SUMIF(A$8:A273, "&gt;="&amp;DATE(YEAR(A274), MONTH(A274), 1), F$8:F273)))</f>
        <v>85799</v>
      </c>
      <c r="G274" s="64">
        <v>32.41296518607443</v>
      </c>
      <c r="H274" s="40" t="s">
        <v>4</v>
      </c>
      <c r="I274" s="39">
        <f t="shared" si="79"/>
        <v>833</v>
      </c>
      <c r="J274" s="39">
        <f t="shared" si="81"/>
        <v>49980</v>
      </c>
      <c r="K274" s="40">
        <f t="shared" si="82"/>
        <v>27000</v>
      </c>
      <c r="L274" s="39">
        <v>0</v>
      </c>
      <c r="M274" s="40">
        <f t="shared" si="91"/>
        <v>0</v>
      </c>
      <c r="N274" s="40">
        <f t="shared" si="83"/>
        <v>0</v>
      </c>
      <c r="O274" s="41">
        <v>0.12</v>
      </c>
      <c r="P274" s="40">
        <f t="shared" si="84"/>
        <v>0</v>
      </c>
      <c r="Q274" s="40">
        <f t="shared" si="85"/>
        <v>0</v>
      </c>
      <c r="R274" s="11">
        <f t="shared" si="92"/>
        <v>405000</v>
      </c>
      <c r="S274" s="17"/>
      <c r="T274" s="17"/>
      <c r="U274" s="17">
        <f t="shared" si="96"/>
        <v>24343.668999999645</v>
      </c>
      <c r="V274" s="11">
        <v>35.412999999999997</v>
      </c>
      <c r="W274" s="11">
        <f t="shared" si="86"/>
        <v>3.0000348139255664</v>
      </c>
      <c r="X274" s="11">
        <f t="shared" si="93"/>
        <v>37485.434999999954</v>
      </c>
      <c r="Y274" s="17">
        <f t="shared" si="94"/>
        <v>442485.43499999994</v>
      </c>
      <c r="Z274" s="17">
        <f t="shared" si="78"/>
        <v>466829.10399999958</v>
      </c>
      <c r="AA274" s="12">
        <f t="shared" si="87"/>
        <v>17</v>
      </c>
      <c r="AB274" s="13">
        <f t="shared" si="88"/>
        <v>-11</v>
      </c>
    </row>
    <row r="275" spans="1:28" x14ac:dyDescent="0.3">
      <c r="A275" s="14">
        <f t="shared" si="89"/>
        <v>45923</v>
      </c>
      <c r="B275" s="15" t="str">
        <f t="shared" si="80"/>
        <v>terça-feira</v>
      </c>
      <c r="C275" s="15">
        <f t="shared" si="90"/>
        <v>0</v>
      </c>
      <c r="D275" s="15">
        <v>0</v>
      </c>
      <c r="E275" s="16">
        <f t="shared" si="95"/>
        <v>0</v>
      </c>
      <c r="F275" s="60">
        <f>IF(OR(B275="Saturday", B275="Sábado", B275="Sunday", B275="Domingo", E275=0), 0,
IF(MONTH(A275)&lt;&gt;MONTH(A274), E275, E275+SUMIF(A$8:A274, "&gt;="&amp;DATE(YEAR(A275), MONTH(A275), 1), F$8:F274)))</f>
        <v>0</v>
      </c>
      <c r="G275" s="64">
        <v>32.41296518607443</v>
      </c>
      <c r="H275" s="40" t="s">
        <v>4</v>
      </c>
      <c r="I275" s="39">
        <f t="shared" si="79"/>
        <v>833</v>
      </c>
      <c r="J275" s="39">
        <f t="shared" si="81"/>
        <v>49980</v>
      </c>
      <c r="K275" s="40">
        <f t="shared" si="82"/>
        <v>27000</v>
      </c>
      <c r="L275" s="39">
        <v>0</v>
      </c>
      <c r="M275" s="40">
        <f t="shared" si="91"/>
        <v>0</v>
      </c>
      <c r="N275" s="40">
        <f t="shared" si="83"/>
        <v>0</v>
      </c>
      <c r="O275" s="41">
        <v>0.12</v>
      </c>
      <c r="P275" s="40">
        <f t="shared" si="84"/>
        <v>0</v>
      </c>
      <c r="Q275" s="40">
        <f t="shared" si="85"/>
        <v>0</v>
      </c>
      <c r="R275" s="11">
        <f t="shared" si="92"/>
        <v>0</v>
      </c>
      <c r="S275" s="17"/>
      <c r="T275" s="17"/>
      <c r="U275" s="17">
        <f t="shared" si="96"/>
        <v>0</v>
      </c>
      <c r="V275" s="11">
        <v>35.412999999999997</v>
      </c>
      <c r="W275" s="11">
        <f t="shared" si="86"/>
        <v>3.0000348139255664</v>
      </c>
      <c r="X275" s="11">
        <f t="shared" si="93"/>
        <v>0</v>
      </c>
      <c r="Y275" s="17">
        <f t="shared" si="94"/>
        <v>0</v>
      </c>
      <c r="Z275" s="17">
        <f t="shared" si="78"/>
        <v>466829.10399999958</v>
      </c>
      <c r="AA275" s="12">
        <f t="shared" si="87"/>
        <v>17</v>
      </c>
      <c r="AB275" s="13">
        <f t="shared" si="88"/>
        <v>4</v>
      </c>
    </row>
    <row r="276" spans="1:28" x14ac:dyDescent="0.3">
      <c r="A276" s="14">
        <f t="shared" si="89"/>
        <v>45924</v>
      </c>
      <c r="B276" s="15" t="str">
        <f t="shared" si="80"/>
        <v>quarta-feira</v>
      </c>
      <c r="C276" s="15">
        <f t="shared" si="90"/>
        <v>0</v>
      </c>
      <c r="D276" s="15">
        <v>0</v>
      </c>
      <c r="E276" s="16">
        <f t="shared" si="95"/>
        <v>0</v>
      </c>
      <c r="F276" s="60">
        <f>IF(OR(B276="Saturday", B276="Sábado", B276="Sunday", B276="Domingo", E276=0), 0,
IF(MONTH(A276)&lt;&gt;MONTH(A275), E276, E276+SUMIF(A$8:A275, "&gt;="&amp;DATE(YEAR(A276), MONTH(A276), 1), F$8:F275)))</f>
        <v>0</v>
      </c>
      <c r="G276" s="64">
        <v>32.41296518607443</v>
      </c>
      <c r="H276" s="40" t="s">
        <v>4</v>
      </c>
      <c r="I276" s="39">
        <f t="shared" si="79"/>
        <v>833</v>
      </c>
      <c r="J276" s="39">
        <f t="shared" si="81"/>
        <v>49980</v>
      </c>
      <c r="K276" s="40">
        <f t="shared" si="82"/>
        <v>27000</v>
      </c>
      <c r="L276" s="39">
        <v>0</v>
      </c>
      <c r="M276" s="40">
        <f t="shared" si="91"/>
        <v>0</v>
      </c>
      <c r="N276" s="40">
        <f t="shared" si="83"/>
        <v>0</v>
      </c>
      <c r="O276" s="41">
        <v>0.12</v>
      </c>
      <c r="P276" s="40">
        <f t="shared" si="84"/>
        <v>0</v>
      </c>
      <c r="Q276" s="40">
        <f t="shared" si="85"/>
        <v>0</v>
      </c>
      <c r="R276" s="11">
        <f t="shared" si="92"/>
        <v>0</v>
      </c>
      <c r="S276" s="17"/>
      <c r="T276" s="17"/>
      <c r="U276" s="17">
        <f t="shared" si="96"/>
        <v>0</v>
      </c>
      <c r="V276" s="11">
        <v>35.412999999999997</v>
      </c>
      <c r="W276" s="11">
        <f t="shared" si="86"/>
        <v>3.0000348139255664</v>
      </c>
      <c r="X276" s="11">
        <f t="shared" si="93"/>
        <v>0</v>
      </c>
      <c r="Y276" s="17">
        <f t="shared" si="94"/>
        <v>0</v>
      </c>
      <c r="Z276" s="17">
        <f t="shared" si="78"/>
        <v>466829.10399999958</v>
      </c>
      <c r="AA276" s="12">
        <f t="shared" si="87"/>
        <v>17</v>
      </c>
      <c r="AB276" s="13">
        <f t="shared" si="88"/>
        <v>4</v>
      </c>
    </row>
    <row r="277" spans="1:28" x14ac:dyDescent="0.3">
      <c r="A277" s="14">
        <f t="shared" si="89"/>
        <v>45925</v>
      </c>
      <c r="B277" s="15" t="str">
        <f t="shared" si="80"/>
        <v>quinta-feira</v>
      </c>
      <c r="C277" s="15">
        <f t="shared" si="90"/>
        <v>0</v>
      </c>
      <c r="D277" s="15">
        <v>0</v>
      </c>
      <c r="E277" s="16">
        <f t="shared" si="95"/>
        <v>0</v>
      </c>
      <c r="F277" s="60">
        <f>IF(OR(B277="Saturday", B277="Sábado", B277="Sunday", B277="Domingo", E277=0), 0,
IF(MONTH(A277)&lt;&gt;MONTH(A276), E277, E277+SUMIF(A$8:A276, "&gt;="&amp;DATE(YEAR(A277), MONTH(A277), 1), F$8:F276)))</f>
        <v>0</v>
      </c>
      <c r="G277" s="64">
        <v>32.41296518607443</v>
      </c>
      <c r="H277" s="40" t="s">
        <v>4</v>
      </c>
      <c r="I277" s="39">
        <f t="shared" si="79"/>
        <v>833</v>
      </c>
      <c r="J277" s="39">
        <f t="shared" si="81"/>
        <v>49980</v>
      </c>
      <c r="K277" s="40">
        <f t="shared" si="82"/>
        <v>27000</v>
      </c>
      <c r="L277" s="39">
        <v>0</v>
      </c>
      <c r="M277" s="40">
        <f t="shared" si="91"/>
        <v>0</v>
      </c>
      <c r="N277" s="40">
        <f t="shared" si="83"/>
        <v>0</v>
      </c>
      <c r="O277" s="41">
        <v>0.12</v>
      </c>
      <c r="P277" s="40">
        <f t="shared" si="84"/>
        <v>0</v>
      </c>
      <c r="Q277" s="40">
        <f t="shared" si="85"/>
        <v>0</v>
      </c>
      <c r="R277" s="11">
        <f t="shared" si="92"/>
        <v>0</v>
      </c>
      <c r="S277" s="17"/>
      <c r="T277" s="17"/>
      <c r="U277" s="17">
        <f t="shared" si="96"/>
        <v>0</v>
      </c>
      <c r="V277" s="11">
        <v>35.412999999999997</v>
      </c>
      <c r="W277" s="11">
        <f t="shared" si="86"/>
        <v>3.0000348139255664</v>
      </c>
      <c r="X277" s="11">
        <f t="shared" si="93"/>
        <v>0</v>
      </c>
      <c r="Y277" s="17">
        <f t="shared" si="94"/>
        <v>0</v>
      </c>
      <c r="Z277" s="17">
        <f t="shared" si="78"/>
        <v>466829.10399999958</v>
      </c>
      <c r="AA277" s="12">
        <f t="shared" si="87"/>
        <v>17</v>
      </c>
      <c r="AB277" s="13">
        <f t="shared" si="88"/>
        <v>4</v>
      </c>
    </row>
    <row r="278" spans="1:28" x14ac:dyDescent="0.3">
      <c r="A278" s="14">
        <f t="shared" si="89"/>
        <v>45926</v>
      </c>
      <c r="B278" s="15" t="str">
        <f t="shared" si="80"/>
        <v>sexta-feira</v>
      </c>
      <c r="C278" s="15">
        <f t="shared" si="90"/>
        <v>0</v>
      </c>
      <c r="D278" s="15">
        <v>0</v>
      </c>
      <c r="E278" s="16">
        <f t="shared" si="95"/>
        <v>0</v>
      </c>
      <c r="F278" s="60">
        <f>IF(OR(B278="Saturday", B278="Sábado", B278="Sunday", B278="Domingo", E278=0), 0,
IF(MONTH(A278)&lt;&gt;MONTH(A277), E278, E278+SUMIF(A$8:A277, "&gt;="&amp;DATE(YEAR(A278), MONTH(A278), 1), F$8:F277)))</f>
        <v>0</v>
      </c>
      <c r="G278" s="64">
        <v>32.41296518607443</v>
      </c>
      <c r="H278" s="40" t="s">
        <v>4</v>
      </c>
      <c r="I278" s="39">
        <f t="shared" si="79"/>
        <v>833</v>
      </c>
      <c r="J278" s="39">
        <f t="shared" si="81"/>
        <v>49980</v>
      </c>
      <c r="K278" s="40">
        <f t="shared" si="82"/>
        <v>27000</v>
      </c>
      <c r="L278" s="39">
        <v>0</v>
      </c>
      <c r="M278" s="40">
        <f t="shared" si="91"/>
        <v>0</v>
      </c>
      <c r="N278" s="40">
        <f t="shared" si="83"/>
        <v>0</v>
      </c>
      <c r="O278" s="41">
        <v>0.12</v>
      </c>
      <c r="P278" s="40">
        <f t="shared" si="84"/>
        <v>0</v>
      </c>
      <c r="Q278" s="40">
        <f t="shared" si="85"/>
        <v>0</v>
      </c>
      <c r="R278" s="11">
        <f t="shared" si="92"/>
        <v>0</v>
      </c>
      <c r="S278" s="17"/>
      <c r="T278" s="17"/>
      <c r="U278" s="17">
        <f t="shared" si="96"/>
        <v>0</v>
      </c>
      <c r="V278" s="11">
        <v>35.412999999999997</v>
      </c>
      <c r="W278" s="11">
        <f t="shared" si="86"/>
        <v>3.0000348139255664</v>
      </c>
      <c r="X278" s="11">
        <f t="shared" si="93"/>
        <v>0</v>
      </c>
      <c r="Y278" s="17">
        <f t="shared" si="94"/>
        <v>0</v>
      </c>
      <c r="Z278" s="17">
        <f t="shared" si="78"/>
        <v>466829.10399999958</v>
      </c>
      <c r="AA278" s="12">
        <f t="shared" si="87"/>
        <v>17</v>
      </c>
      <c r="AB278" s="13">
        <f t="shared" si="88"/>
        <v>4</v>
      </c>
    </row>
    <row r="279" spans="1:28" x14ac:dyDescent="0.3">
      <c r="A279" s="14">
        <f t="shared" si="89"/>
        <v>45927</v>
      </c>
      <c r="B279" s="15" t="str">
        <f t="shared" si="80"/>
        <v>sábado</v>
      </c>
      <c r="C279" s="15">
        <f t="shared" si="90"/>
        <v>0</v>
      </c>
      <c r="D279" s="15"/>
      <c r="E279" s="16">
        <f t="shared" si="95"/>
        <v>0</v>
      </c>
      <c r="F279" s="60">
        <f>IF(OR(B279="Saturday", B279="Sábado", B279="Sunday", B279="Domingo", E279=0), 0,
IF(MONTH(A279)&lt;&gt;MONTH(A278), E279, E279+SUMIF(A$8:A278, "&gt;="&amp;DATE(YEAR(A279), MONTH(A279), 1), F$8:F278)))</f>
        <v>0</v>
      </c>
      <c r="G279" s="64">
        <v>32.41296518607443</v>
      </c>
      <c r="H279" s="40" t="s">
        <v>4</v>
      </c>
      <c r="I279" s="39">
        <f t="shared" si="79"/>
        <v>833</v>
      </c>
      <c r="J279" s="39">
        <f t="shared" si="81"/>
        <v>49980</v>
      </c>
      <c r="K279" s="40">
        <f t="shared" si="82"/>
        <v>27000</v>
      </c>
      <c r="L279" s="39">
        <v>0</v>
      </c>
      <c r="M279" s="40">
        <f t="shared" si="91"/>
        <v>0</v>
      </c>
      <c r="N279" s="40">
        <f t="shared" si="83"/>
        <v>0</v>
      </c>
      <c r="O279" s="41">
        <v>0.12</v>
      </c>
      <c r="P279" s="40">
        <f t="shared" si="84"/>
        <v>0</v>
      </c>
      <c r="Q279" s="40">
        <f t="shared" si="85"/>
        <v>0</v>
      </c>
      <c r="R279" s="11">
        <f t="shared" si="92"/>
        <v>0</v>
      </c>
      <c r="S279" s="17"/>
      <c r="T279" s="17"/>
      <c r="U279" s="17">
        <f t="shared" si="96"/>
        <v>0</v>
      </c>
      <c r="V279" s="11">
        <v>35.412999999999997</v>
      </c>
      <c r="W279" s="11">
        <f t="shared" si="86"/>
        <v>3.0000348139255664</v>
      </c>
      <c r="X279" s="11">
        <f t="shared" si="93"/>
        <v>0</v>
      </c>
      <c r="Y279" s="17">
        <f t="shared" si="94"/>
        <v>0</v>
      </c>
      <c r="Z279" s="17">
        <f t="shared" si="78"/>
        <v>466829.10399999958</v>
      </c>
      <c r="AA279" s="12">
        <f t="shared" si="87"/>
        <v>17</v>
      </c>
      <c r="AB279" s="13">
        <f t="shared" si="88"/>
        <v>4</v>
      </c>
    </row>
    <row r="280" spans="1:28" x14ac:dyDescent="0.3">
      <c r="A280" s="14">
        <f t="shared" si="89"/>
        <v>45928</v>
      </c>
      <c r="B280" s="15" t="str">
        <f t="shared" si="80"/>
        <v>domingo</v>
      </c>
      <c r="C280" s="15">
        <f t="shared" si="90"/>
        <v>0</v>
      </c>
      <c r="D280" s="15"/>
      <c r="E280" s="16">
        <f t="shared" si="95"/>
        <v>0</v>
      </c>
      <c r="F280" s="60">
        <f>IF(OR(B280="Saturday", B280="Sábado", B280="Sunday", B280="Domingo", E280=0), 0,
IF(MONTH(A280)&lt;&gt;MONTH(A279), E280, E280+SUMIF(A$8:A279, "&gt;="&amp;DATE(YEAR(A280), MONTH(A280), 1), F$8:F279)))</f>
        <v>0</v>
      </c>
      <c r="G280" s="64">
        <v>32.41296518607443</v>
      </c>
      <c r="H280" s="40" t="s">
        <v>4</v>
      </c>
      <c r="I280" s="39">
        <f t="shared" si="79"/>
        <v>833</v>
      </c>
      <c r="J280" s="39">
        <f t="shared" si="81"/>
        <v>49980</v>
      </c>
      <c r="K280" s="40">
        <f t="shared" si="82"/>
        <v>27000</v>
      </c>
      <c r="L280" s="39">
        <v>0</v>
      </c>
      <c r="M280" s="40">
        <f t="shared" si="91"/>
        <v>0</v>
      </c>
      <c r="N280" s="40">
        <f t="shared" si="83"/>
        <v>0</v>
      </c>
      <c r="O280" s="41">
        <v>0.12</v>
      </c>
      <c r="P280" s="40">
        <f t="shared" si="84"/>
        <v>0</v>
      </c>
      <c r="Q280" s="40">
        <f t="shared" si="85"/>
        <v>0</v>
      </c>
      <c r="R280" s="11">
        <f t="shared" si="92"/>
        <v>0</v>
      </c>
      <c r="S280" s="17"/>
      <c r="T280" s="17"/>
      <c r="U280" s="17">
        <f t="shared" si="96"/>
        <v>0</v>
      </c>
      <c r="V280" s="11">
        <v>35.412999999999997</v>
      </c>
      <c r="W280" s="11">
        <f t="shared" si="86"/>
        <v>3.0000348139255664</v>
      </c>
      <c r="X280" s="11">
        <f t="shared" si="93"/>
        <v>0</v>
      </c>
      <c r="Y280" s="17">
        <f t="shared" si="94"/>
        <v>0</v>
      </c>
      <c r="Z280" s="17">
        <f t="shared" si="78"/>
        <v>466829.10399999958</v>
      </c>
      <c r="AA280" s="12">
        <f t="shared" si="87"/>
        <v>17</v>
      </c>
      <c r="AB280" s="13">
        <f t="shared" si="88"/>
        <v>4</v>
      </c>
    </row>
    <row r="281" spans="1:28" x14ac:dyDescent="0.3">
      <c r="A281" s="14">
        <f t="shared" si="89"/>
        <v>45929</v>
      </c>
      <c r="B281" s="15" t="str">
        <f t="shared" si="80"/>
        <v>segunda-feira</v>
      </c>
      <c r="C281" s="15">
        <f t="shared" si="90"/>
        <v>17</v>
      </c>
      <c r="D281" s="15"/>
      <c r="E281" s="16">
        <f t="shared" si="95"/>
        <v>14161</v>
      </c>
      <c r="F281" s="60">
        <f>IF(OR(B281="Saturday", B281="Sábado", B281="Sunday", B281="Domingo", E281=0), 0,
IF(MONTH(A281)&lt;&gt;MONTH(A280), E281, E281+SUMIF(A$8:A280, "&gt;="&amp;DATE(YEAR(A281), MONTH(A281), 1), F$8:F280)))</f>
        <v>173264</v>
      </c>
      <c r="G281" s="64">
        <v>32.41296518607443</v>
      </c>
      <c r="H281" s="40" t="s">
        <v>4</v>
      </c>
      <c r="I281" s="39">
        <f t="shared" si="79"/>
        <v>833</v>
      </c>
      <c r="J281" s="39">
        <f t="shared" si="81"/>
        <v>49980</v>
      </c>
      <c r="K281" s="40">
        <f t="shared" si="82"/>
        <v>27000</v>
      </c>
      <c r="L281" s="39">
        <v>0</v>
      </c>
      <c r="M281" s="40">
        <f t="shared" si="91"/>
        <v>0</v>
      </c>
      <c r="N281" s="40">
        <f t="shared" si="83"/>
        <v>0</v>
      </c>
      <c r="O281" s="41">
        <v>0.12</v>
      </c>
      <c r="P281" s="40">
        <f t="shared" si="84"/>
        <v>0</v>
      </c>
      <c r="Q281" s="40">
        <f t="shared" si="85"/>
        <v>0</v>
      </c>
      <c r="R281" s="11">
        <f t="shared" si="92"/>
        <v>459000</v>
      </c>
      <c r="S281" s="17"/>
      <c r="T281" s="17"/>
      <c r="U281" s="17">
        <f t="shared" si="96"/>
        <v>7829.1039999995846</v>
      </c>
      <c r="V281" s="11">
        <v>35.412999999999997</v>
      </c>
      <c r="W281" s="11">
        <f t="shared" si="86"/>
        <v>3.0000348139255664</v>
      </c>
      <c r="X281" s="11">
        <f t="shared" si="93"/>
        <v>42483.492999999944</v>
      </c>
      <c r="Y281" s="17">
        <f t="shared" si="94"/>
        <v>501483.49299999996</v>
      </c>
      <c r="Z281" s="17">
        <f t="shared" si="78"/>
        <v>509312.5969999996</v>
      </c>
      <c r="AA281" s="12">
        <f t="shared" si="87"/>
        <v>18</v>
      </c>
      <c r="AB281" s="13">
        <f t="shared" si="88"/>
        <v>-13</v>
      </c>
    </row>
    <row r="282" spans="1:28" x14ac:dyDescent="0.3">
      <c r="A282" s="14">
        <f t="shared" si="89"/>
        <v>45930</v>
      </c>
      <c r="B282" s="15" t="str">
        <f t="shared" si="80"/>
        <v>terça-feira</v>
      </c>
      <c r="C282" s="15">
        <f t="shared" si="90"/>
        <v>0</v>
      </c>
      <c r="D282" s="15">
        <v>0</v>
      </c>
      <c r="E282" s="16">
        <f t="shared" si="95"/>
        <v>0</v>
      </c>
      <c r="F282" s="60">
        <f>IF(OR(B282="Saturday", B282="Sábado", B282="Sunday", B282="Domingo", E282=0), 0,
IF(MONTH(A282)&lt;&gt;MONTH(A281), E282, E282+SUMIF(A$8:A281, "&gt;="&amp;DATE(YEAR(A282), MONTH(A282), 1), F$8:F281)))</f>
        <v>0</v>
      </c>
      <c r="G282" s="64">
        <v>32.41296518607443</v>
      </c>
      <c r="H282" s="40" t="s">
        <v>4</v>
      </c>
      <c r="I282" s="39">
        <f t="shared" si="79"/>
        <v>833</v>
      </c>
      <c r="J282" s="39">
        <f t="shared" si="81"/>
        <v>49980</v>
      </c>
      <c r="K282" s="40">
        <f t="shared" si="82"/>
        <v>27000</v>
      </c>
      <c r="L282" s="39">
        <v>0</v>
      </c>
      <c r="M282" s="40">
        <f t="shared" si="91"/>
        <v>0</v>
      </c>
      <c r="N282" s="40">
        <f t="shared" si="83"/>
        <v>0</v>
      </c>
      <c r="O282" s="41">
        <v>0.12</v>
      </c>
      <c r="P282" s="40">
        <f t="shared" si="84"/>
        <v>0</v>
      </c>
      <c r="Q282" s="40">
        <f t="shared" si="85"/>
        <v>0</v>
      </c>
      <c r="R282" s="11">
        <f t="shared" si="92"/>
        <v>0</v>
      </c>
      <c r="S282" s="17"/>
      <c r="T282" s="17"/>
      <c r="U282" s="17">
        <f t="shared" si="96"/>
        <v>0</v>
      </c>
      <c r="V282" s="11">
        <v>35.412999999999997</v>
      </c>
      <c r="W282" s="11">
        <f t="shared" si="86"/>
        <v>3.0000348139255664</v>
      </c>
      <c r="X282" s="11">
        <f t="shared" si="93"/>
        <v>0</v>
      </c>
      <c r="Y282" s="17">
        <f t="shared" si="94"/>
        <v>0</v>
      </c>
      <c r="Z282" s="17">
        <f t="shared" si="78"/>
        <v>509312.5969999996</v>
      </c>
      <c r="AA282" s="12">
        <f t="shared" si="87"/>
        <v>18</v>
      </c>
      <c r="AB282" s="13">
        <f t="shared" si="88"/>
        <v>4</v>
      </c>
    </row>
    <row r="283" spans="1:28" x14ac:dyDescent="0.3">
      <c r="A283" s="27">
        <f t="shared" si="89"/>
        <v>45931</v>
      </c>
      <c r="B283" s="28" t="str">
        <f t="shared" si="80"/>
        <v>quarta-feira</v>
      </c>
      <c r="C283" s="15">
        <f t="shared" si="90"/>
        <v>0</v>
      </c>
      <c r="D283" s="28">
        <v>0</v>
      </c>
      <c r="E283" s="16">
        <f t="shared" si="95"/>
        <v>0</v>
      </c>
      <c r="F283" s="60">
        <f>IF(OR(B283="Saturday", B283="Sábado", B283="Sunday", B283="Domingo", E283=0), 0,
IF(MONTH(A283)&lt;&gt;MONTH(A282), E283, E283+SUMIF(A$8:A282, "&gt;="&amp;DATE(YEAR(A283), MONTH(A283), 1), F$8:F282)))</f>
        <v>0</v>
      </c>
      <c r="G283" s="64">
        <v>32.41296518607443</v>
      </c>
      <c r="H283" s="40" t="s">
        <v>4</v>
      </c>
      <c r="I283" s="39">
        <f t="shared" si="79"/>
        <v>833</v>
      </c>
      <c r="J283" s="39">
        <f t="shared" si="81"/>
        <v>49980</v>
      </c>
      <c r="K283" s="40">
        <f t="shared" si="82"/>
        <v>27000</v>
      </c>
      <c r="L283" s="39">
        <v>0</v>
      </c>
      <c r="M283" s="40">
        <f t="shared" si="91"/>
        <v>0</v>
      </c>
      <c r="N283" s="40">
        <f t="shared" si="83"/>
        <v>0</v>
      </c>
      <c r="O283" s="41">
        <v>0.12</v>
      </c>
      <c r="P283" s="40">
        <f t="shared" si="84"/>
        <v>0</v>
      </c>
      <c r="Q283" s="40">
        <f t="shared" si="85"/>
        <v>0</v>
      </c>
      <c r="R283" s="11">
        <f t="shared" si="92"/>
        <v>0</v>
      </c>
      <c r="S283" s="30"/>
      <c r="T283" s="30"/>
      <c r="U283" s="17">
        <f t="shared" si="96"/>
        <v>0</v>
      </c>
      <c r="V283" s="11">
        <v>35.412999999999997</v>
      </c>
      <c r="W283" s="11">
        <f t="shared" si="86"/>
        <v>3.0000348139255664</v>
      </c>
      <c r="X283" s="11">
        <f t="shared" si="93"/>
        <v>0</v>
      </c>
      <c r="Y283" s="17">
        <f t="shared" si="94"/>
        <v>0</v>
      </c>
      <c r="Z283" s="30">
        <f t="shared" si="78"/>
        <v>509312.5969999996</v>
      </c>
      <c r="AA283" s="12">
        <f t="shared" si="87"/>
        <v>18</v>
      </c>
      <c r="AB283" s="13">
        <f t="shared" si="88"/>
        <v>4</v>
      </c>
    </row>
    <row r="284" spans="1:28" x14ac:dyDescent="0.3">
      <c r="A284" s="27">
        <f t="shared" si="89"/>
        <v>45932</v>
      </c>
      <c r="B284" s="28" t="str">
        <f t="shared" si="80"/>
        <v>quinta-feira</v>
      </c>
      <c r="C284" s="15">
        <f t="shared" si="90"/>
        <v>0</v>
      </c>
      <c r="D284" s="28">
        <v>0</v>
      </c>
      <c r="E284" s="16">
        <f t="shared" si="95"/>
        <v>0</v>
      </c>
      <c r="F284" s="60">
        <f>IF(OR(B284="Saturday", B284="Sábado", B284="Sunday", B284="Domingo", E284=0), 0,
IF(MONTH(A284)&lt;&gt;MONTH(A283), E284, E284+SUMIF(A$8:A283, "&gt;="&amp;DATE(YEAR(A284), MONTH(A284), 1), F$8:F283)))</f>
        <v>0</v>
      </c>
      <c r="G284" s="64">
        <v>32.41296518607443</v>
      </c>
      <c r="H284" s="40" t="s">
        <v>4</v>
      </c>
      <c r="I284" s="39">
        <f t="shared" si="79"/>
        <v>833</v>
      </c>
      <c r="J284" s="39">
        <f t="shared" si="81"/>
        <v>49980</v>
      </c>
      <c r="K284" s="40">
        <f t="shared" si="82"/>
        <v>27000</v>
      </c>
      <c r="L284" s="39">
        <v>0</v>
      </c>
      <c r="M284" s="40">
        <f t="shared" si="91"/>
        <v>0</v>
      </c>
      <c r="N284" s="40">
        <f t="shared" si="83"/>
        <v>0</v>
      </c>
      <c r="O284" s="41">
        <v>0.12</v>
      </c>
      <c r="P284" s="40">
        <f t="shared" si="84"/>
        <v>0</v>
      </c>
      <c r="Q284" s="40">
        <f t="shared" si="85"/>
        <v>0</v>
      </c>
      <c r="R284" s="11">
        <f t="shared" si="92"/>
        <v>0</v>
      </c>
      <c r="S284" s="30"/>
      <c r="T284" s="30"/>
      <c r="U284" s="17">
        <f t="shared" si="96"/>
        <v>0</v>
      </c>
      <c r="V284" s="11">
        <v>35.412999999999997</v>
      </c>
      <c r="W284" s="11">
        <f t="shared" si="86"/>
        <v>3.0000348139255664</v>
      </c>
      <c r="X284" s="11">
        <f t="shared" si="93"/>
        <v>0</v>
      </c>
      <c r="Y284" s="17">
        <f t="shared" si="94"/>
        <v>0</v>
      </c>
      <c r="Z284" s="30">
        <f t="shared" si="78"/>
        <v>509312.5969999996</v>
      </c>
      <c r="AA284" s="12">
        <f t="shared" si="87"/>
        <v>18</v>
      </c>
      <c r="AB284" s="13">
        <f t="shared" si="88"/>
        <v>4</v>
      </c>
    </row>
    <row r="285" spans="1:28" x14ac:dyDescent="0.3">
      <c r="A285" s="27">
        <f t="shared" si="89"/>
        <v>45933</v>
      </c>
      <c r="B285" s="28" t="str">
        <f t="shared" si="80"/>
        <v>sexta-feira</v>
      </c>
      <c r="C285" s="15">
        <f t="shared" si="90"/>
        <v>0</v>
      </c>
      <c r="D285" s="28">
        <v>0</v>
      </c>
      <c r="E285" s="16">
        <f t="shared" si="95"/>
        <v>0</v>
      </c>
      <c r="F285" s="60">
        <f>IF(OR(B285="Saturday", B285="Sábado", B285="Sunday", B285="Domingo", E285=0), 0,
IF(MONTH(A285)&lt;&gt;MONTH(A284), E285, E285+SUMIF(A$8:A284, "&gt;="&amp;DATE(YEAR(A285), MONTH(A285), 1), F$8:F284)))</f>
        <v>0</v>
      </c>
      <c r="G285" s="64">
        <v>32.41296518607443</v>
      </c>
      <c r="H285" s="40" t="s">
        <v>4</v>
      </c>
      <c r="I285" s="39">
        <f t="shared" si="79"/>
        <v>833</v>
      </c>
      <c r="J285" s="39">
        <f t="shared" si="81"/>
        <v>49980</v>
      </c>
      <c r="K285" s="40">
        <f t="shared" si="82"/>
        <v>27000</v>
      </c>
      <c r="L285" s="39">
        <v>0</v>
      </c>
      <c r="M285" s="40">
        <f t="shared" si="91"/>
        <v>0</v>
      </c>
      <c r="N285" s="40">
        <f t="shared" si="83"/>
        <v>0</v>
      </c>
      <c r="O285" s="41">
        <v>0.12</v>
      </c>
      <c r="P285" s="40">
        <f t="shared" si="84"/>
        <v>0</v>
      </c>
      <c r="Q285" s="40">
        <f t="shared" si="85"/>
        <v>0</v>
      </c>
      <c r="R285" s="11">
        <f t="shared" si="92"/>
        <v>0</v>
      </c>
      <c r="S285" s="30"/>
      <c r="T285" s="30"/>
      <c r="U285" s="17">
        <f t="shared" si="96"/>
        <v>0</v>
      </c>
      <c r="V285" s="11">
        <v>35.412999999999997</v>
      </c>
      <c r="W285" s="11">
        <f t="shared" si="86"/>
        <v>3.0000348139255664</v>
      </c>
      <c r="X285" s="11">
        <f t="shared" si="93"/>
        <v>0</v>
      </c>
      <c r="Y285" s="17">
        <f t="shared" si="94"/>
        <v>0</v>
      </c>
      <c r="Z285" s="30">
        <f t="shared" si="78"/>
        <v>509312.5969999996</v>
      </c>
      <c r="AA285" s="12">
        <f t="shared" si="87"/>
        <v>18</v>
      </c>
      <c r="AB285" s="13">
        <f t="shared" si="88"/>
        <v>4</v>
      </c>
    </row>
    <row r="286" spans="1:28" x14ac:dyDescent="0.3">
      <c r="A286" s="27">
        <f t="shared" si="89"/>
        <v>45934</v>
      </c>
      <c r="B286" s="28" t="str">
        <f t="shared" si="80"/>
        <v>sábado</v>
      </c>
      <c r="C286" s="15">
        <f t="shared" si="90"/>
        <v>0</v>
      </c>
      <c r="D286" s="28"/>
      <c r="E286" s="16">
        <f t="shared" si="95"/>
        <v>0</v>
      </c>
      <c r="F286" s="60">
        <f>IF(OR(B286="Saturday", B286="Sábado", B286="Sunday", B286="Domingo", E286=0), 0,
IF(MONTH(A286)&lt;&gt;MONTH(A285), E286, E286+SUMIF(A$8:A285, "&gt;="&amp;DATE(YEAR(A286), MONTH(A286), 1), F$8:F285)))</f>
        <v>0</v>
      </c>
      <c r="G286" s="64">
        <v>32.41296518607443</v>
      </c>
      <c r="H286" s="40" t="s">
        <v>4</v>
      </c>
      <c r="I286" s="39">
        <f t="shared" si="79"/>
        <v>833</v>
      </c>
      <c r="J286" s="39">
        <f t="shared" si="81"/>
        <v>49980</v>
      </c>
      <c r="K286" s="40">
        <f t="shared" si="82"/>
        <v>27000</v>
      </c>
      <c r="L286" s="39">
        <v>0</v>
      </c>
      <c r="M286" s="40">
        <f t="shared" si="91"/>
        <v>0</v>
      </c>
      <c r="N286" s="40">
        <f t="shared" si="83"/>
        <v>0</v>
      </c>
      <c r="O286" s="41">
        <v>0.12</v>
      </c>
      <c r="P286" s="40">
        <f t="shared" si="84"/>
        <v>0</v>
      </c>
      <c r="Q286" s="40">
        <f t="shared" si="85"/>
        <v>0</v>
      </c>
      <c r="R286" s="11">
        <f t="shared" si="92"/>
        <v>0</v>
      </c>
      <c r="S286" s="30"/>
      <c r="T286" s="30"/>
      <c r="U286" s="17">
        <f t="shared" si="96"/>
        <v>0</v>
      </c>
      <c r="V286" s="11">
        <v>35.412999999999997</v>
      </c>
      <c r="W286" s="11">
        <f t="shared" si="86"/>
        <v>3.0000348139255664</v>
      </c>
      <c r="X286" s="11">
        <f t="shared" si="93"/>
        <v>0</v>
      </c>
      <c r="Y286" s="17">
        <f t="shared" si="94"/>
        <v>0</v>
      </c>
      <c r="Z286" s="30">
        <f t="shared" si="78"/>
        <v>509312.5969999996</v>
      </c>
      <c r="AA286" s="12">
        <f t="shared" si="87"/>
        <v>18</v>
      </c>
      <c r="AB286" s="13">
        <f t="shared" si="88"/>
        <v>4</v>
      </c>
    </row>
    <row r="287" spans="1:28" x14ac:dyDescent="0.3">
      <c r="A287" s="27">
        <f t="shared" si="89"/>
        <v>45935</v>
      </c>
      <c r="B287" s="28" t="str">
        <f t="shared" si="80"/>
        <v>domingo</v>
      </c>
      <c r="C287" s="15">
        <f t="shared" si="90"/>
        <v>0</v>
      </c>
      <c r="D287" s="28"/>
      <c r="E287" s="16">
        <f t="shared" si="95"/>
        <v>0</v>
      </c>
      <c r="F287" s="60">
        <f>IF(OR(B287="Saturday", B287="Sábado", B287="Sunday", B287="Domingo", E287=0), 0,
IF(MONTH(A287)&lt;&gt;MONTH(A286), E287, E287+SUMIF(A$8:A286, "&gt;="&amp;DATE(YEAR(A287), MONTH(A287), 1), F$8:F286)))</f>
        <v>0</v>
      </c>
      <c r="G287" s="64">
        <v>32.41296518607443</v>
      </c>
      <c r="H287" s="40" t="s">
        <v>4</v>
      </c>
      <c r="I287" s="39">
        <f t="shared" si="79"/>
        <v>833</v>
      </c>
      <c r="J287" s="39">
        <f t="shared" si="81"/>
        <v>49980</v>
      </c>
      <c r="K287" s="40">
        <f t="shared" si="82"/>
        <v>27000</v>
      </c>
      <c r="L287" s="39">
        <v>0</v>
      </c>
      <c r="M287" s="40">
        <f t="shared" si="91"/>
        <v>0</v>
      </c>
      <c r="N287" s="40">
        <f t="shared" si="83"/>
        <v>0</v>
      </c>
      <c r="O287" s="41">
        <v>0.12</v>
      </c>
      <c r="P287" s="40">
        <f t="shared" si="84"/>
        <v>0</v>
      </c>
      <c r="Q287" s="40">
        <f t="shared" si="85"/>
        <v>0</v>
      </c>
      <c r="R287" s="11">
        <f t="shared" si="92"/>
        <v>0</v>
      </c>
      <c r="S287" s="30"/>
      <c r="T287" s="30"/>
      <c r="U287" s="17">
        <f t="shared" si="96"/>
        <v>0</v>
      </c>
      <c r="V287" s="11">
        <v>35.412999999999997</v>
      </c>
      <c r="W287" s="11">
        <f t="shared" si="86"/>
        <v>3.0000348139255664</v>
      </c>
      <c r="X287" s="11">
        <f t="shared" si="93"/>
        <v>0</v>
      </c>
      <c r="Y287" s="17">
        <f t="shared" si="94"/>
        <v>0</v>
      </c>
      <c r="Z287" s="30">
        <f t="shared" si="78"/>
        <v>509312.5969999996</v>
      </c>
      <c r="AA287" s="12">
        <f t="shared" si="87"/>
        <v>18</v>
      </c>
      <c r="AB287" s="13">
        <f t="shared" si="88"/>
        <v>4</v>
      </c>
    </row>
    <row r="288" spans="1:28" x14ac:dyDescent="0.3">
      <c r="A288" s="27">
        <f t="shared" si="89"/>
        <v>45936</v>
      </c>
      <c r="B288" s="28" t="str">
        <f t="shared" si="80"/>
        <v>segunda-feira</v>
      </c>
      <c r="C288" s="15">
        <f t="shared" si="90"/>
        <v>18</v>
      </c>
      <c r="D288" s="28"/>
      <c r="E288" s="16">
        <f t="shared" si="95"/>
        <v>14994</v>
      </c>
      <c r="F288" s="60">
        <f>IF(OR(B288="Saturday", B288="Sábado", B288="Sunday", B288="Domingo", E288=0), 0,
IF(MONTH(A288)&lt;&gt;MONTH(A287), E288, E288+SUMIF(A$8:A287, "&gt;="&amp;DATE(YEAR(A288), MONTH(A288), 1), F$8:F287)))</f>
        <v>14994</v>
      </c>
      <c r="G288" s="64">
        <v>32.41296518607443</v>
      </c>
      <c r="H288" s="40" t="s">
        <v>4</v>
      </c>
      <c r="I288" s="39">
        <f t="shared" si="79"/>
        <v>833</v>
      </c>
      <c r="J288" s="39">
        <f t="shared" si="81"/>
        <v>49980</v>
      </c>
      <c r="K288" s="40">
        <f t="shared" si="82"/>
        <v>27000</v>
      </c>
      <c r="L288" s="39">
        <v>0</v>
      </c>
      <c r="M288" s="40">
        <f t="shared" si="91"/>
        <v>0</v>
      </c>
      <c r="N288" s="40">
        <f t="shared" si="83"/>
        <v>0</v>
      </c>
      <c r="O288" s="41">
        <v>0.12</v>
      </c>
      <c r="P288" s="40">
        <f t="shared" si="84"/>
        <v>0</v>
      </c>
      <c r="Q288" s="40">
        <f t="shared" si="85"/>
        <v>0</v>
      </c>
      <c r="R288" s="11">
        <f t="shared" si="92"/>
        <v>486000</v>
      </c>
      <c r="S288" s="30"/>
      <c r="T288" s="30"/>
      <c r="U288" s="17">
        <f t="shared" si="96"/>
        <v>23312.596999999601</v>
      </c>
      <c r="V288" s="11">
        <v>35.412999999999997</v>
      </c>
      <c r="W288" s="11">
        <f t="shared" si="86"/>
        <v>3.0000348139255664</v>
      </c>
      <c r="X288" s="11">
        <f t="shared" si="93"/>
        <v>44982.521999999939</v>
      </c>
      <c r="Y288" s="17">
        <f t="shared" si="94"/>
        <v>530982.522</v>
      </c>
      <c r="Z288" s="30">
        <f t="shared" si="78"/>
        <v>554295.1189999996</v>
      </c>
      <c r="AA288" s="12">
        <f t="shared" si="87"/>
        <v>20</v>
      </c>
      <c r="AB288" s="13">
        <f t="shared" si="88"/>
        <v>-14</v>
      </c>
    </row>
    <row r="289" spans="1:28" x14ac:dyDescent="0.3">
      <c r="A289" s="27">
        <f t="shared" si="89"/>
        <v>45937</v>
      </c>
      <c r="B289" s="28" t="str">
        <f t="shared" si="80"/>
        <v>terça-feira</v>
      </c>
      <c r="C289" s="15">
        <f t="shared" si="90"/>
        <v>0</v>
      </c>
      <c r="D289" s="28">
        <v>0</v>
      </c>
      <c r="E289" s="16">
        <f t="shared" si="95"/>
        <v>0</v>
      </c>
      <c r="F289" s="60">
        <f>IF(OR(B289="Saturday", B289="Sábado", B289="Sunday", B289="Domingo", E289=0), 0,
IF(MONTH(A289)&lt;&gt;MONTH(A288), E289, E289+SUMIF(A$8:A288, "&gt;="&amp;DATE(YEAR(A289), MONTH(A289), 1), F$8:F288)))</f>
        <v>0</v>
      </c>
      <c r="G289" s="64">
        <v>32.41296518607443</v>
      </c>
      <c r="H289" s="40" t="s">
        <v>4</v>
      </c>
      <c r="I289" s="39">
        <f t="shared" si="79"/>
        <v>833</v>
      </c>
      <c r="J289" s="39">
        <f t="shared" si="81"/>
        <v>49980</v>
      </c>
      <c r="K289" s="40">
        <f t="shared" si="82"/>
        <v>27000</v>
      </c>
      <c r="L289" s="39">
        <v>0</v>
      </c>
      <c r="M289" s="40">
        <f t="shared" si="91"/>
        <v>0</v>
      </c>
      <c r="N289" s="40">
        <f t="shared" si="83"/>
        <v>0</v>
      </c>
      <c r="O289" s="41">
        <v>0.12</v>
      </c>
      <c r="P289" s="40">
        <f t="shared" si="84"/>
        <v>0</v>
      </c>
      <c r="Q289" s="40">
        <f t="shared" si="85"/>
        <v>0</v>
      </c>
      <c r="R289" s="11">
        <f t="shared" si="92"/>
        <v>0</v>
      </c>
      <c r="S289" s="30"/>
      <c r="T289" s="30"/>
      <c r="U289" s="17">
        <f t="shared" si="96"/>
        <v>0</v>
      </c>
      <c r="V289" s="11">
        <v>35.412999999999997</v>
      </c>
      <c r="W289" s="11">
        <f t="shared" si="86"/>
        <v>3.0000348139255664</v>
      </c>
      <c r="X289" s="11">
        <f t="shared" si="93"/>
        <v>0</v>
      </c>
      <c r="Y289" s="17">
        <f t="shared" si="94"/>
        <v>0</v>
      </c>
      <c r="Z289" s="30">
        <f t="shared" si="78"/>
        <v>554295.1189999996</v>
      </c>
      <c r="AA289" s="12">
        <f t="shared" si="87"/>
        <v>20</v>
      </c>
      <c r="AB289" s="13">
        <f t="shared" si="88"/>
        <v>4</v>
      </c>
    </row>
    <row r="290" spans="1:28" x14ac:dyDescent="0.3">
      <c r="A290" s="27">
        <f t="shared" si="89"/>
        <v>45938</v>
      </c>
      <c r="B290" s="28" t="str">
        <f t="shared" si="80"/>
        <v>quarta-feira</v>
      </c>
      <c r="C290" s="15">
        <f t="shared" si="90"/>
        <v>0</v>
      </c>
      <c r="D290" s="28">
        <v>0</v>
      </c>
      <c r="E290" s="16">
        <f t="shared" si="95"/>
        <v>0</v>
      </c>
      <c r="F290" s="60">
        <f>IF(OR(B290="Saturday", B290="Sábado", B290="Sunday", B290="Domingo", E290=0), 0,
IF(MONTH(A290)&lt;&gt;MONTH(A289), E290, E290+SUMIF(A$8:A289, "&gt;="&amp;DATE(YEAR(A290), MONTH(A290), 1), F$8:F289)))</f>
        <v>0</v>
      </c>
      <c r="G290" s="64">
        <v>32.41296518607443</v>
      </c>
      <c r="H290" s="40" t="s">
        <v>4</v>
      </c>
      <c r="I290" s="39">
        <f t="shared" si="79"/>
        <v>833</v>
      </c>
      <c r="J290" s="39">
        <f t="shared" si="81"/>
        <v>49980</v>
      </c>
      <c r="K290" s="40">
        <f t="shared" si="82"/>
        <v>27000</v>
      </c>
      <c r="L290" s="39">
        <v>0</v>
      </c>
      <c r="M290" s="40">
        <f t="shared" si="91"/>
        <v>0</v>
      </c>
      <c r="N290" s="40">
        <f t="shared" si="83"/>
        <v>0</v>
      </c>
      <c r="O290" s="41">
        <v>0.12</v>
      </c>
      <c r="P290" s="40">
        <f t="shared" si="84"/>
        <v>0</v>
      </c>
      <c r="Q290" s="40">
        <f t="shared" si="85"/>
        <v>0</v>
      </c>
      <c r="R290" s="11">
        <f t="shared" si="92"/>
        <v>0</v>
      </c>
      <c r="S290" s="30"/>
      <c r="T290" s="30"/>
      <c r="U290" s="17">
        <f t="shared" si="96"/>
        <v>0</v>
      </c>
      <c r="V290" s="11">
        <v>35.412999999999997</v>
      </c>
      <c r="W290" s="11">
        <f t="shared" si="86"/>
        <v>3.0000348139255664</v>
      </c>
      <c r="X290" s="11">
        <f t="shared" si="93"/>
        <v>0</v>
      </c>
      <c r="Y290" s="17">
        <f t="shared" si="94"/>
        <v>0</v>
      </c>
      <c r="Z290" s="30">
        <f t="shared" si="78"/>
        <v>554295.1189999996</v>
      </c>
      <c r="AA290" s="12">
        <f t="shared" si="87"/>
        <v>20</v>
      </c>
      <c r="AB290" s="13">
        <f t="shared" si="88"/>
        <v>4</v>
      </c>
    </row>
    <row r="291" spans="1:28" x14ac:dyDescent="0.3">
      <c r="A291" s="27">
        <f t="shared" si="89"/>
        <v>45939</v>
      </c>
      <c r="B291" s="28" t="str">
        <f t="shared" si="80"/>
        <v>quinta-feira</v>
      </c>
      <c r="C291" s="15">
        <f t="shared" si="90"/>
        <v>0</v>
      </c>
      <c r="D291" s="28">
        <v>0</v>
      </c>
      <c r="E291" s="16">
        <f t="shared" si="95"/>
        <v>0</v>
      </c>
      <c r="F291" s="60">
        <f>IF(OR(B291="Saturday", B291="Sábado", B291="Sunday", B291="Domingo", E291=0), 0,
IF(MONTH(A291)&lt;&gt;MONTH(A290), E291, E291+SUMIF(A$8:A290, "&gt;="&amp;DATE(YEAR(A291), MONTH(A291), 1), F$8:F290)))</f>
        <v>0</v>
      </c>
      <c r="G291" s="64">
        <v>32.41296518607443</v>
      </c>
      <c r="H291" s="40" t="s">
        <v>4</v>
      </c>
      <c r="I291" s="39">
        <f t="shared" si="79"/>
        <v>833</v>
      </c>
      <c r="J291" s="39">
        <f t="shared" si="81"/>
        <v>49980</v>
      </c>
      <c r="K291" s="40">
        <f t="shared" si="82"/>
        <v>27000</v>
      </c>
      <c r="L291" s="39">
        <v>0</v>
      </c>
      <c r="M291" s="40">
        <f t="shared" si="91"/>
        <v>0</v>
      </c>
      <c r="N291" s="40">
        <f t="shared" si="83"/>
        <v>0</v>
      </c>
      <c r="O291" s="41">
        <v>0.12</v>
      </c>
      <c r="P291" s="40">
        <f t="shared" si="84"/>
        <v>0</v>
      </c>
      <c r="Q291" s="40">
        <f t="shared" si="85"/>
        <v>0</v>
      </c>
      <c r="R291" s="11">
        <f t="shared" si="92"/>
        <v>0</v>
      </c>
      <c r="S291" s="30"/>
      <c r="T291" s="30"/>
      <c r="U291" s="17">
        <f t="shared" si="96"/>
        <v>0</v>
      </c>
      <c r="V291" s="11">
        <v>35.412999999999997</v>
      </c>
      <c r="W291" s="11">
        <f t="shared" si="86"/>
        <v>3.0000348139255664</v>
      </c>
      <c r="X291" s="11">
        <f t="shared" si="93"/>
        <v>0</v>
      </c>
      <c r="Y291" s="17">
        <f t="shared" si="94"/>
        <v>0</v>
      </c>
      <c r="Z291" s="30">
        <f t="shared" si="78"/>
        <v>554295.1189999996</v>
      </c>
      <c r="AA291" s="12">
        <f t="shared" si="87"/>
        <v>20</v>
      </c>
      <c r="AB291" s="13">
        <f t="shared" si="88"/>
        <v>4</v>
      </c>
    </row>
    <row r="292" spans="1:28" s="21" customFormat="1" x14ac:dyDescent="0.3">
      <c r="A292" s="18">
        <f t="shared" si="89"/>
        <v>45940</v>
      </c>
      <c r="B292" s="19" t="str">
        <f t="shared" si="80"/>
        <v>sexta-feira</v>
      </c>
      <c r="C292" s="15">
        <f t="shared" si="90"/>
        <v>0</v>
      </c>
      <c r="D292" s="19">
        <v>0</v>
      </c>
      <c r="E292" s="16">
        <f t="shared" si="95"/>
        <v>0</v>
      </c>
      <c r="F292" s="60">
        <f>IF(OR(B292="Saturday", B292="Sábado", B292="Sunday", B292="Domingo", E292=0), 0,
IF(MONTH(A292)&lt;&gt;MONTH(A291), E292, E292+SUMIF(A$8:A291, "&gt;="&amp;DATE(YEAR(A292), MONTH(A292), 1), F$8:F291)))</f>
        <v>0</v>
      </c>
      <c r="G292" s="64">
        <v>32.41296518607443</v>
      </c>
      <c r="H292" s="40" t="s">
        <v>4</v>
      </c>
      <c r="I292" s="39">
        <f t="shared" si="79"/>
        <v>833</v>
      </c>
      <c r="J292" s="39">
        <f t="shared" si="81"/>
        <v>49980</v>
      </c>
      <c r="K292" s="40">
        <f t="shared" si="82"/>
        <v>27000</v>
      </c>
      <c r="L292" s="39">
        <v>0</v>
      </c>
      <c r="M292" s="40">
        <f t="shared" si="91"/>
        <v>0</v>
      </c>
      <c r="N292" s="40">
        <f t="shared" si="83"/>
        <v>0</v>
      </c>
      <c r="O292" s="41">
        <v>0.12</v>
      </c>
      <c r="P292" s="40">
        <f t="shared" si="84"/>
        <v>0</v>
      </c>
      <c r="Q292" s="40">
        <f t="shared" si="85"/>
        <v>0</v>
      </c>
      <c r="R292" s="11">
        <f t="shared" si="92"/>
        <v>0</v>
      </c>
      <c r="S292" s="20"/>
      <c r="T292" s="20">
        <f>T262</f>
        <v>0</v>
      </c>
      <c r="U292" s="17">
        <f t="shared" si="96"/>
        <v>0</v>
      </c>
      <c r="V292" s="11">
        <v>35.412999999999997</v>
      </c>
      <c r="W292" s="11">
        <f t="shared" si="86"/>
        <v>3.0000348139255664</v>
      </c>
      <c r="X292" s="11">
        <f t="shared" si="93"/>
        <v>0</v>
      </c>
      <c r="Y292" s="17">
        <f t="shared" si="94"/>
        <v>0</v>
      </c>
      <c r="Z292" s="20">
        <f t="shared" si="78"/>
        <v>554295.1189999996</v>
      </c>
      <c r="AA292" s="12">
        <f t="shared" si="87"/>
        <v>20</v>
      </c>
      <c r="AB292" s="13">
        <f t="shared" si="88"/>
        <v>4</v>
      </c>
    </row>
    <row r="293" spans="1:28" x14ac:dyDescent="0.3">
      <c r="A293" s="27">
        <f t="shared" si="89"/>
        <v>45941</v>
      </c>
      <c r="B293" s="28" t="str">
        <f t="shared" si="80"/>
        <v>sábado</v>
      </c>
      <c r="C293" s="15">
        <f t="shared" si="90"/>
        <v>0</v>
      </c>
      <c r="D293" s="28"/>
      <c r="E293" s="16">
        <f t="shared" si="95"/>
        <v>0</v>
      </c>
      <c r="F293" s="60">
        <f>IF(OR(B293="Saturday", B293="Sábado", B293="Sunday", B293="Domingo", E293=0), 0,
IF(MONTH(A293)&lt;&gt;MONTH(A292), E293, E293+SUMIF(A$8:A292, "&gt;="&amp;DATE(YEAR(A293), MONTH(A293), 1), F$8:F292)))</f>
        <v>0</v>
      </c>
      <c r="G293" s="64">
        <v>32.41296518607443</v>
      </c>
      <c r="H293" s="40" t="s">
        <v>4</v>
      </c>
      <c r="I293" s="39">
        <f t="shared" si="79"/>
        <v>833</v>
      </c>
      <c r="J293" s="39">
        <f t="shared" si="81"/>
        <v>49980</v>
      </c>
      <c r="K293" s="40">
        <f t="shared" si="82"/>
        <v>27000</v>
      </c>
      <c r="L293" s="39">
        <v>0</v>
      </c>
      <c r="M293" s="40">
        <f t="shared" si="91"/>
        <v>0</v>
      </c>
      <c r="N293" s="40">
        <f t="shared" si="83"/>
        <v>0</v>
      </c>
      <c r="O293" s="41">
        <v>0.12</v>
      </c>
      <c r="P293" s="40">
        <f t="shared" si="84"/>
        <v>0</v>
      </c>
      <c r="Q293" s="40">
        <f t="shared" si="85"/>
        <v>0</v>
      </c>
      <c r="R293" s="11">
        <f t="shared" si="92"/>
        <v>0</v>
      </c>
      <c r="S293" s="30"/>
      <c r="T293" s="30"/>
      <c r="U293" s="17">
        <f t="shared" si="96"/>
        <v>0</v>
      </c>
      <c r="V293" s="11">
        <v>35.412999999999997</v>
      </c>
      <c r="W293" s="11">
        <f t="shared" si="86"/>
        <v>3.0000348139255664</v>
      </c>
      <c r="X293" s="11">
        <f t="shared" si="93"/>
        <v>0</v>
      </c>
      <c r="Y293" s="17">
        <f t="shared" si="94"/>
        <v>0</v>
      </c>
      <c r="Z293" s="30">
        <f t="shared" si="78"/>
        <v>554295.1189999996</v>
      </c>
      <c r="AA293" s="12">
        <f t="shared" si="87"/>
        <v>20</v>
      </c>
      <c r="AB293" s="13">
        <f t="shared" si="88"/>
        <v>4</v>
      </c>
    </row>
    <row r="294" spans="1:28" x14ac:dyDescent="0.3">
      <c r="A294" s="27">
        <f t="shared" si="89"/>
        <v>45942</v>
      </c>
      <c r="B294" s="28" t="str">
        <f t="shared" si="80"/>
        <v>domingo</v>
      </c>
      <c r="C294" s="15">
        <f t="shared" si="90"/>
        <v>0</v>
      </c>
      <c r="D294" s="28"/>
      <c r="E294" s="16">
        <f t="shared" si="95"/>
        <v>0</v>
      </c>
      <c r="F294" s="60">
        <f>IF(OR(B294="Saturday", B294="Sábado", B294="Sunday", B294="Domingo", E294=0), 0,
IF(MONTH(A294)&lt;&gt;MONTH(A293), E294, E294+SUMIF(A$8:A293, "&gt;="&amp;DATE(YEAR(A294), MONTH(A294), 1), F$8:F293)))</f>
        <v>0</v>
      </c>
      <c r="G294" s="64">
        <v>32.41296518607443</v>
      </c>
      <c r="H294" s="40" t="s">
        <v>4</v>
      </c>
      <c r="I294" s="39">
        <f t="shared" si="79"/>
        <v>833</v>
      </c>
      <c r="J294" s="39">
        <f t="shared" si="81"/>
        <v>49980</v>
      </c>
      <c r="K294" s="40">
        <f t="shared" si="82"/>
        <v>27000</v>
      </c>
      <c r="L294" s="39">
        <v>0</v>
      </c>
      <c r="M294" s="40">
        <f t="shared" si="91"/>
        <v>0</v>
      </c>
      <c r="N294" s="40">
        <f t="shared" si="83"/>
        <v>0</v>
      </c>
      <c r="O294" s="41">
        <v>0.12</v>
      </c>
      <c r="P294" s="40">
        <f t="shared" si="84"/>
        <v>0</v>
      </c>
      <c r="Q294" s="40">
        <f t="shared" si="85"/>
        <v>0</v>
      </c>
      <c r="R294" s="11">
        <f t="shared" si="92"/>
        <v>0</v>
      </c>
      <c r="S294" s="30"/>
      <c r="T294" s="30"/>
      <c r="U294" s="17">
        <f t="shared" si="96"/>
        <v>0</v>
      </c>
      <c r="V294" s="11">
        <v>35.412999999999997</v>
      </c>
      <c r="W294" s="11">
        <f t="shared" si="86"/>
        <v>3.0000348139255664</v>
      </c>
      <c r="X294" s="11">
        <f t="shared" si="93"/>
        <v>0</v>
      </c>
      <c r="Y294" s="17">
        <f t="shared" si="94"/>
        <v>0</v>
      </c>
      <c r="Z294" s="30">
        <f t="shared" si="78"/>
        <v>554295.1189999996</v>
      </c>
      <c r="AA294" s="12">
        <f t="shared" si="87"/>
        <v>20</v>
      </c>
      <c r="AB294" s="13">
        <f t="shared" si="88"/>
        <v>4</v>
      </c>
    </row>
    <row r="295" spans="1:28" x14ac:dyDescent="0.3">
      <c r="A295" s="27">
        <f t="shared" si="89"/>
        <v>45943</v>
      </c>
      <c r="B295" s="28" t="str">
        <f t="shared" si="80"/>
        <v>segunda-feira</v>
      </c>
      <c r="C295" s="15">
        <f t="shared" si="90"/>
        <v>20</v>
      </c>
      <c r="D295" s="28"/>
      <c r="E295" s="16">
        <f t="shared" si="95"/>
        <v>16660</v>
      </c>
      <c r="F295" s="60">
        <f>IF(OR(B295="Saturday", B295="Sábado", B295="Sunday", B295="Domingo", E295=0), 0,
IF(MONTH(A295)&lt;&gt;MONTH(A294), E295, E295+SUMIF(A$8:A294, "&gt;="&amp;DATE(YEAR(A295), MONTH(A295), 1), F$8:F294)))</f>
        <v>31654</v>
      </c>
      <c r="G295" s="64">
        <v>32.41296518607443</v>
      </c>
      <c r="H295" s="40" t="s">
        <v>4</v>
      </c>
      <c r="I295" s="39">
        <f t="shared" si="79"/>
        <v>833</v>
      </c>
      <c r="J295" s="39">
        <f t="shared" si="81"/>
        <v>49980</v>
      </c>
      <c r="K295" s="40">
        <f t="shared" si="82"/>
        <v>27000</v>
      </c>
      <c r="L295" s="39">
        <v>0</v>
      </c>
      <c r="M295" s="40">
        <f t="shared" si="91"/>
        <v>0</v>
      </c>
      <c r="N295" s="40">
        <f t="shared" si="83"/>
        <v>0</v>
      </c>
      <c r="O295" s="41">
        <v>0.12</v>
      </c>
      <c r="P295" s="40">
        <f t="shared" si="84"/>
        <v>0</v>
      </c>
      <c r="Q295" s="40">
        <f t="shared" si="85"/>
        <v>0</v>
      </c>
      <c r="R295" s="11">
        <f t="shared" si="92"/>
        <v>540000</v>
      </c>
      <c r="S295" s="30"/>
      <c r="T295" s="30"/>
      <c r="U295" s="17">
        <f t="shared" si="96"/>
        <v>14295.118999999599</v>
      </c>
      <c r="V295" s="11">
        <v>35.412999999999997</v>
      </c>
      <c r="W295" s="11">
        <f t="shared" si="86"/>
        <v>3.0000348139255664</v>
      </c>
      <c r="X295" s="11">
        <f t="shared" si="93"/>
        <v>49980.579999999936</v>
      </c>
      <c r="Y295" s="17">
        <f t="shared" si="94"/>
        <v>589980.57999999996</v>
      </c>
      <c r="Z295" s="30">
        <f t="shared" si="78"/>
        <v>604275.69899999956</v>
      </c>
      <c r="AA295" s="12">
        <f t="shared" si="87"/>
        <v>20</v>
      </c>
      <c r="AB295" s="13">
        <f t="shared" si="88"/>
        <v>-15</v>
      </c>
    </row>
    <row r="296" spans="1:28" x14ac:dyDescent="0.3">
      <c r="A296" s="27">
        <f t="shared" si="89"/>
        <v>45944</v>
      </c>
      <c r="B296" s="28" t="str">
        <f t="shared" si="80"/>
        <v>terça-feira</v>
      </c>
      <c r="C296" s="15">
        <f t="shared" si="90"/>
        <v>0</v>
      </c>
      <c r="D296" s="28">
        <v>0</v>
      </c>
      <c r="E296" s="16">
        <f t="shared" si="95"/>
        <v>0</v>
      </c>
      <c r="F296" s="60">
        <f>IF(OR(B296="Saturday", B296="Sábado", B296="Sunday", B296="Domingo", E296=0), 0,
IF(MONTH(A296)&lt;&gt;MONTH(A295), E296, E296+SUMIF(A$8:A295, "&gt;="&amp;DATE(YEAR(A296), MONTH(A296), 1), F$8:F295)))</f>
        <v>0</v>
      </c>
      <c r="G296" s="64">
        <v>32.41296518607443</v>
      </c>
      <c r="H296" s="40" t="s">
        <v>4</v>
      </c>
      <c r="I296" s="39">
        <f t="shared" si="79"/>
        <v>833</v>
      </c>
      <c r="J296" s="39">
        <f t="shared" si="81"/>
        <v>49980</v>
      </c>
      <c r="K296" s="40">
        <f t="shared" si="82"/>
        <v>27000</v>
      </c>
      <c r="L296" s="39">
        <v>0</v>
      </c>
      <c r="M296" s="40">
        <f t="shared" si="91"/>
        <v>0</v>
      </c>
      <c r="N296" s="40">
        <f t="shared" si="83"/>
        <v>0</v>
      </c>
      <c r="O296" s="41">
        <v>0.12</v>
      </c>
      <c r="P296" s="40">
        <f t="shared" si="84"/>
        <v>0</v>
      </c>
      <c r="Q296" s="40">
        <f t="shared" si="85"/>
        <v>0</v>
      </c>
      <c r="R296" s="11">
        <f t="shared" si="92"/>
        <v>0</v>
      </c>
      <c r="S296" s="30"/>
      <c r="T296" s="30"/>
      <c r="U296" s="17">
        <f t="shared" si="96"/>
        <v>0</v>
      </c>
      <c r="V296" s="11">
        <v>35.412999999999997</v>
      </c>
      <c r="W296" s="11">
        <f t="shared" si="86"/>
        <v>3.0000348139255664</v>
      </c>
      <c r="X296" s="11">
        <f t="shared" si="93"/>
        <v>0</v>
      </c>
      <c r="Y296" s="17">
        <f t="shared" si="94"/>
        <v>0</v>
      </c>
      <c r="Z296" s="30">
        <f t="shared" si="78"/>
        <v>604275.69899999956</v>
      </c>
      <c r="AA296" s="12">
        <f t="shared" si="87"/>
        <v>20</v>
      </c>
      <c r="AB296" s="13">
        <f t="shared" si="88"/>
        <v>5</v>
      </c>
    </row>
    <row r="297" spans="1:28" x14ac:dyDescent="0.3">
      <c r="A297" s="27">
        <f t="shared" si="89"/>
        <v>45945</v>
      </c>
      <c r="B297" s="28" t="str">
        <f t="shared" si="80"/>
        <v>quarta-feira</v>
      </c>
      <c r="C297" s="15">
        <f t="shared" si="90"/>
        <v>0</v>
      </c>
      <c r="D297" s="28">
        <v>0</v>
      </c>
      <c r="E297" s="16">
        <f t="shared" si="95"/>
        <v>0</v>
      </c>
      <c r="F297" s="60">
        <f>IF(OR(B297="Saturday", B297="Sábado", B297="Sunday", B297="Domingo", E297=0), 0,
IF(MONTH(A297)&lt;&gt;MONTH(A296), E297, E297+SUMIF(A$8:A296, "&gt;="&amp;DATE(YEAR(A297), MONTH(A297), 1), F$8:F296)))</f>
        <v>0</v>
      </c>
      <c r="G297" s="64">
        <v>32.41296518607443</v>
      </c>
      <c r="H297" s="40" t="s">
        <v>4</v>
      </c>
      <c r="I297" s="39">
        <f t="shared" si="79"/>
        <v>833</v>
      </c>
      <c r="J297" s="39">
        <f t="shared" si="81"/>
        <v>49980</v>
      </c>
      <c r="K297" s="40">
        <f t="shared" si="82"/>
        <v>27000</v>
      </c>
      <c r="L297" s="39">
        <v>0</v>
      </c>
      <c r="M297" s="40">
        <f t="shared" si="91"/>
        <v>0</v>
      </c>
      <c r="N297" s="40">
        <f t="shared" si="83"/>
        <v>0</v>
      </c>
      <c r="O297" s="41">
        <v>0.12</v>
      </c>
      <c r="P297" s="40">
        <f t="shared" si="84"/>
        <v>0</v>
      </c>
      <c r="Q297" s="40">
        <f t="shared" si="85"/>
        <v>0</v>
      </c>
      <c r="R297" s="11">
        <f t="shared" si="92"/>
        <v>0</v>
      </c>
      <c r="S297" s="30"/>
      <c r="T297" s="30"/>
      <c r="U297" s="17">
        <f t="shared" si="96"/>
        <v>0</v>
      </c>
      <c r="V297" s="11">
        <v>35.412999999999997</v>
      </c>
      <c r="W297" s="11">
        <f t="shared" si="86"/>
        <v>3.0000348139255664</v>
      </c>
      <c r="X297" s="11">
        <f t="shared" si="93"/>
        <v>0</v>
      </c>
      <c r="Y297" s="17">
        <f t="shared" si="94"/>
        <v>0</v>
      </c>
      <c r="Z297" s="30">
        <f t="shared" si="78"/>
        <v>604275.69899999956</v>
      </c>
      <c r="AA297" s="12">
        <f t="shared" si="87"/>
        <v>20</v>
      </c>
      <c r="AB297" s="13">
        <f t="shared" si="88"/>
        <v>5</v>
      </c>
    </row>
    <row r="298" spans="1:28" x14ac:dyDescent="0.3">
      <c r="A298" s="27">
        <f t="shared" si="89"/>
        <v>45946</v>
      </c>
      <c r="B298" s="28" t="str">
        <f t="shared" si="80"/>
        <v>quinta-feira</v>
      </c>
      <c r="C298" s="15">
        <f t="shared" si="90"/>
        <v>0</v>
      </c>
      <c r="D298" s="28">
        <v>0</v>
      </c>
      <c r="E298" s="16">
        <f t="shared" si="95"/>
        <v>0</v>
      </c>
      <c r="F298" s="60">
        <f>IF(OR(B298="Saturday", B298="Sábado", B298="Sunday", B298="Domingo", E298=0), 0,
IF(MONTH(A298)&lt;&gt;MONTH(A297), E298, E298+SUMIF(A$8:A297, "&gt;="&amp;DATE(YEAR(A298), MONTH(A298), 1), F$8:F297)))</f>
        <v>0</v>
      </c>
      <c r="G298" s="64">
        <v>32.41296518607443</v>
      </c>
      <c r="H298" s="40" t="s">
        <v>4</v>
      </c>
      <c r="I298" s="39">
        <f t="shared" si="79"/>
        <v>833</v>
      </c>
      <c r="J298" s="39">
        <f t="shared" si="81"/>
        <v>49980</v>
      </c>
      <c r="K298" s="40">
        <f t="shared" si="82"/>
        <v>27000</v>
      </c>
      <c r="L298" s="39">
        <v>0</v>
      </c>
      <c r="M298" s="40">
        <f t="shared" si="91"/>
        <v>0</v>
      </c>
      <c r="N298" s="40">
        <f t="shared" si="83"/>
        <v>0</v>
      </c>
      <c r="O298" s="41">
        <v>0.12</v>
      </c>
      <c r="P298" s="40">
        <f t="shared" si="84"/>
        <v>0</v>
      </c>
      <c r="Q298" s="40">
        <f t="shared" si="85"/>
        <v>0</v>
      </c>
      <c r="R298" s="11">
        <f t="shared" si="92"/>
        <v>0</v>
      </c>
      <c r="S298" s="30"/>
      <c r="T298" s="30"/>
      <c r="U298" s="17">
        <f t="shared" si="96"/>
        <v>0</v>
      </c>
      <c r="V298" s="11">
        <v>35.412999999999997</v>
      </c>
      <c r="W298" s="11">
        <f t="shared" si="86"/>
        <v>3.0000348139255664</v>
      </c>
      <c r="X298" s="11">
        <f t="shared" si="93"/>
        <v>0</v>
      </c>
      <c r="Y298" s="17">
        <f t="shared" si="94"/>
        <v>0</v>
      </c>
      <c r="Z298" s="30">
        <f t="shared" si="78"/>
        <v>604275.69899999956</v>
      </c>
      <c r="AA298" s="12">
        <f t="shared" si="87"/>
        <v>20</v>
      </c>
      <c r="AB298" s="13">
        <f t="shared" si="88"/>
        <v>5</v>
      </c>
    </row>
    <row r="299" spans="1:28" x14ac:dyDescent="0.3">
      <c r="A299" s="27">
        <f t="shared" si="89"/>
        <v>45947</v>
      </c>
      <c r="B299" s="28" t="str">
        <f t="shared" si="80"/>
        <v>sexta-feira</v>
      </c>
      <c r="C299" s="15">
        <f t="shared" si="90"/>
        <v>0</v>
      </c>
      <c r="D299" s="28">
        <v>0</v>
      </c>
      <c r="E299" s="16">
        <f t="shared" si="95"/>
        <v>0</v>
      </c>
      <c r="F299" s="60">
        <f>IF(OR(B299="Saturday", B299="Sábado", B299="Sunday", B299="Domingo", E299=0), 0,
IF(MONTH(A299)&lt;&gt;MONTH(A298), E299, E299+SUMIF(A$8:A298, "&gt;="&amp;DATE(YEAR(A299), MONTH(A299), 1), F$8:F298)))</f>
        <v>0</v>
      </c>
      <c r="G299" s="64">
        <v>32.41296518607443</v>
      </c>
      <c r="H299" s="40" t="s">
        <v>4</v>
      </c>
      <c r="I299" s="39">
        <f t="shared" si="79"/>
        <v>833</v>
      </c>
      <c r="J299" s="39">
        <f t="shared" si="81"/>
        <v>49980</v>
      </c>
      <c r="K299" s="40">
        <f t="shared" si="82"/>
        <v>27000</v>
      </c>
      <c r="L299" s="39">
        <v>0</v>
      </c>
      <c r="M299" s="40">
        <f t="shared" si="91"/>
        <v>0</v>
      </c>
      <c r="N299" s="40">
        <f t="shared" si="83"/>
        <v>0</v>
      </c>
      <c r="O299" s="41">
        <v>0.12</v>
      </c>
      <c r="P299" s="40">
        <f t="shared" si="84"/>
        <v>0</v>
      </c>
      <c r="Q299" s="40">
        <f t="shared" si="85"/>
        <v>0</v>
      </c>
      <c r="R299" s="11">
        <f t="shared" si="92"/>
        <v>0</v>
      </c>
      <c r="S299" s="30"/>
      <c r="T299" s="30"/>
      <c r="U299" s="17">
        <f t="shared" si="96"/>
        <v>0</v>
      </c>
      <c r="V299" s="11">
        <v>35.412999999999997</v>
      </c>
      <c r="W299" s="11">
        <f t="shared" si="86"/>
        <v>3.0000348139255664</v>
      </c>
      <c r="X299" s="11">
        <f t="shared" si="93"/>
        <v>0</v>
      </c>
      <c r="Y299" s="17">
        <f t="shared" si="94"/>
        <v>0</v>
      </c>
      <c r="Z299" s="30">
        <f t="shared" si="78"/>
        <v>604275.69899999956</v>
      </c>
      <c r="AA299" s="12">
        <f t="shared" si="87"/>
        <v>20</v>
      </c>
      <c r="AB299" s="13">
        <f t="shared" si="88"/>
        <v>5</v>
      </c>
    </row>
    <row r="300" spans="1:28" x14ac:dyDescent="0.3">
      <c r="A300" s="27">
        <f t="shared" si="89"/>
        <v>45948</v>
      </c>
      <c r="B300" s="28" t="str">
        <f t="shared" si="80"/>
        <v>sábado</v>
      </c>
      <c r="C300" s="15">
        <f t="shared" si="90"/>
        <v>0</v>
      </c>
      <c r="D300" s="28"/>
      <c r="E300" s="16">
        <f t="shared" si="95"/>
        <v>0</v>
      </c>
      <c r="F300" s="60">
        <f>IF(OR(B300="Saturday", B300="Sábado", B300="Sunday", B300="Domingo", E300=0), 0,
IF(MONTH(A300)&lt;&gt;MONTH(A299), E300, E300+SUMIF(A$8:A299, "&gt;="&amp;DATE(YEAR(A300), MONTH(A300), 1), F$8:F299)))</f>
        <v>0</v>
      </c>
      <c r="G300" s="64">
        <v>32.41296518607443</v>
      </c>
      <c r="H300" s="40" t="s">
        <v>4</v>
      </c>
      <c r="I300" s="39">
        <f t="shared" si="79"/>
        <v>833</v>
      </c>
      <c r="J300" s="39">
        <f t="shared" si="81"/>
        <v>49980</v>
      </c>
      <c r="K300" s="40">
        <f t="shared" si="82"/>
        <v>27000</v>
      </c>
      <c r="L300" s="39">
        <v>0</v>
      </c>
      <c r="M300" s="40">
        <f t="shared" si="91"/>
        <v>0</v>
      </c>
      <c r="N300" s="40">
        <f t="shared" si="83"/>
        <v>0</v>
      </c>
      <c r="O300" s="41">
        <v>0.12</v>
      </c>
      <c r="P300" s="40">
        <f t="shared" si="84"/>
        <v>0</v>
      </c>
      <c r="Q300" s="40">
        <f t="shared" si="85"/>
        <v>0</v>
      </c>
      <c r="R300" s="11">
        <f t="shared" si="92"/>
        <v>0</v>
      </c>
      <c r="S300" s="30"/>
      <c r="T300" s="30"/>
      <c r="U300" s="17">
        <f t="shared" si="96"/>
        <v>0</v>
      </c>
      <c r="V300" s="11">
        <v>35.412999999999997</v>
      </c>
      <c r="W300" s="11">
        <f t="shared" si="86"/>
        <v>3.0000348139255664</v>
      </c>
      <c r="X300" s="11">
        <f t="shared" si="93"/>
        <v>0</v>
      </c>
      <c r="Y300" s="17">
        <f t="shared" si="94"/>
        <v>0</v>
      </c>
      <c r="Z300" s="30">
        <f t="shared" si="78"/>
        <v>604275.69899999956</v>
      </c>
      <c r="AA300" s="12">
        <f t="shared" si="87"/>
        <v>20</v>
      </c>
      <c r="AB300" s="13">
        <f t="shared" si="88"/>
        <v>5</v>
      </c>
    </row>
    <row r="301" spans="1:28" x14ac:dyDescent="0.3">
      <c r="A301" s="27">
        <f t="shared" si="89"/>
        <v>45949</v>
      </c>
      <c r="B301" s="28" t="str">
        <f t="shared" si="80"/>
        <v>domingo</v>
      </c>
      <c r="C301" s="15">
        <f t="shared" si="90"/>
        <v>0</v>
      </c>
      <c r="D301" s="28"/>
      <c r="E301" s="16">
        <f t="shared" si="95"/>
        <v>0</v>
      </c>
      <c r="F301" s="60">
        <f>IF(OR(B301="Saturday", B301="Sábado", B301="Sunday", B301="Domingo", E301=0), 0,
IF(MONTH(A301)&lt;&gt;MONTH(A300), E301, E301+SUMIF(A$8:A300, "&gt;="&amp;DATE(YEAR(A301), MONTH(A301), 1), F$8:F300)))</f>
        <v>0</v>
      </c>
      <c r="G301" s="64">
        <v>32.41296518607443</v>
      </c>
      <c r="H301" s="40" t="s">
        <v>4</v>
      </c>
      <c r="I301" s="39">
        <f t="shared" si="79"/>
        <v>833</v>
      </c>
      <c r="J301" s="39">
        <f t="shared" si="81"/>
        <v>49980</v>
      </c>
      <c r="K301" s="40">
        <f t="shared" si="82"/>
        <v>27000</v>
      </c>
      <c r="L301" s="39">
        <v>0</v>
      </c>
      <c r="M301" s="40">
        <f t="shared" si="91"/>
        <v>0</v>
      </c>
      <c r="N301" s="40">
        <f t="shared" si="83"/>
        <v>0</v>
      </c>
      <c r="O301" s="41">
        <v>0.12</v>
      </c>
      <c r="P301" s="40">
        <f t="shared" si="84"/>
        <v>0</v>
      </c>
      <c r="Q301" s="40">
        <f t="shared" si="85"/>
        <v>0</v>
      </c>
      <c r="R301" s="11">
        <f t="shared" si="92"/>
        <v>0</v>
      </c>
      <c r="S301" s="30"/>
      <c r="T301" s="30"/>
      <c r="U301" s="17">
        <f t="shared" si="96"/>
        <v>0</v>
      </c>
      <c r="V301" s="11">
        <v>35.412999999999997</v>
      </c>
      <c r="W301" s="11">
        <f t="shared" si="86"/>
        <v>3.0000348139255664</v>
      </c>
      <c r="X301" s="11">
        <f t="shared" si="93"/>
        <v>0</v>
      </c>
      <c r="Y301" s="17">
        <f t="shared" si="94"/>
        <v>0</v>
      </c>
      <c r="Z301" s="30">
        <f t="shared" si="78"/>
        <v>604275.69899999956</v>
      </c>
      <c r="AA301" s="12">
        <f t="shared" si="87"/>
        <v>20</v>
      </c>
      <c r="AB301" s="13">
        <f t="shared" si="88"/>
        <v>5</v>
      </c>
    </row>
    <row r="302" spans="1:28" x14ac:dyDescent="0.3">
      <c r="A302" s="27">
        <f t="shared" si="89"/>
        <v>45950</v>
      </c>
      <c r="B302" s="28" t="str">
        <f t="shared" si="80"/>
        <v>segunda-feira</v>
      </c>
      <c r="C302" s="15">
        <f t="shared" si="90"/>
        <v>20</v>
      </c>
      <c r="D302" s="28"/>
      <c r="E302" s="16">
        <f t="shared" si="95"/>
        <v>16660</v>
      </c>
      <c r="F302" s="60">
        <f>IF(OR(B302="Saturday", B302="Sábado", B302="Sunday", B302="Domingo", E302=0), 0,
IF(MONTH(A302)&lt;&gt;MONTH(A301), E302, E302+SUMIF(A$8:A301, "&gt;="&amp;DATE(YEAR(A302), MONTH(A302), 1), F$8:F301)))</f>
        <v>63308</v>
      </c>
      <c r="G302" s="64">
        <v>32.41296518607443</v>
      </c>
      <c r="H302" s="40" t="s">
        <v>4</v>
      </c>
      <c r="I302" s="39">
        <f t="shared" si="79"/>
        <v>833</v>
      </c>
      <c r="J302" s="39">
        <f t="shared" si="81"/>
        <v>49980</v>
      </c>
      <c r="K302" s="40">
        <f t="shared" si="82"/>
        <v>27000</v>
      </c>
      <c r="L302" s="39">
        <v>0</v>
      </c>
      <c r="M302" s="40">
        <f t="shared" si="91"/>
        <v>0</v>
      </c>
      <c r="N302" s="40">
        <f t="shared" si="83"/>
        <v>0</v>
      </c>
      <c r="O302" s="41">
        <v>0.12</v>
      </c>
      <c r="P302" s="40">
        <f t="shared" si="84"/>
        <v>0</v>
      </c>
      <c r="Q302" s="40">
        <f t="shared" si="85"/>
        <v>0</v>
      </c>
      <c r="R302" s="11">
        <f t="shared" si="92"/>
        <v>540000</v>
      </c>
      <c r="S302" s="30"/>
      <c r="T302" s="30"/>
      <c r="U302" s="17">
        <f t="shared" si="96"/>
        <v>64275.698999999557</v>
      </c>
      <c r="V302" s="11">
        <v>35.412999999999997</v>
      </c>
      <c r="W302" s="11">
        <f t="shared" si="86"/>
        <v>3.0000348139255664</v>
      </c>
      <c r="X302" s="11">
        <f t="shared" si="93"/>
        <v>49980.579999999936</v>
      </c>
      <c r="Y302" s="17">
        <f t="shared" si="94"/>
        <v>589980.57999999996</v>
      </c>
      <c r="Z302" s="30">
        <f t="shared" si="78"/>
        <v>654256.27899999963</v>
      </c>
      <c r="AA302" s="12">
        <f t="shared" si="87"/>
        <v>20</v>
      </c>
      <c r="AB302" s="13">
        <f t="shared" si="88"/>
        <v>-15</v>
      </c>
    </row>
    <row r="303" spans="1:28" x14ac:dyDescent="0.3">
      <c r="A303" s="27">
        <f t="shared" si="89"/>
        <v>45951</v>
      </c>
      <c r="B303" s="28" t="str">
        <f t="shared" si="80"/>
        <v>terça-feira</v>
      </c>
      <c r="C303" s="15">
        <f t="shared" si="90"/>
        <v>0</v>
      </c>
      <c r="D303" s="28">
        <v>0</v>
      </c>
      <c r="E303" s="16">
        <f t="shared" si="95"/>
        <v>0</v>
      </c>
      <c r="F303" s="60">
        <f>IF(OR(B303="Saturday", B303="Sábado", B303="Sunday", B303="Domingo", E303=0), 0,
IF(MONTH(A303)&lt;&gt;MONTH(A302), E303, E303+SUMIF(A$8:A302, "&gt;="&amp;DATE(YEAR(A303), MONTH(A303), 1), F$8:F302)))</f>
        <v>0</v>
      </c>
      <c r="G303" s="64">
        <v>32.41296518607443</v>
      </c>
      <c r="H303" s="40" t="s">
        <v>4</v>
      </c>
      <c r="I303" s="39">
        <f t="shared" si="79"/>
        <v>833</v>
      </c>
      <c r="J303" s="39">
        <f t="shared" si="81"/>
        <v>49980</v>
      </c>
      <c r="K303" s="40">
        <f t="shared" si="82"/>
        <v>27000</v>
      </c>
      <c r="L303" s="39">
        <v>0</v>
      </c>
      <c r="M303" s="40">
        <f t="shared" si="91"/>
        <v>0</v>
      </c>
      <c r="N303" s="40">
        <f t="shared" si="83"/>
        <v>0</v>
      </c>
      <c r="O303" s="41">
        <v>0.12</v>
      </c>
      <c r="P303" s="40">
        <f t="shared" si="84"/>
        <v>0</v>
      </c>
      <c r="Q303" s="40">
        <f t="shared" si="85"/>
        <v>0</v>
      </c>
      <c r="R303" s="11">
        <f t="shared" si="92"/>
        <v>0</v>
      </c>
      <c r="S303" s="30"/>
      <c r="T303" s="30"/>
      <c r="U303" s="17">
        <f t="shared" si="96"/>
        <v>0</v>
      </c>
      <c r="V303" s="11">
        <v>35.412999999999997</v>
      </c>
      <c r="W303" s="11">
        <f t="shared" si="86"/>
        <v>3.0000348139255664</v>
      </c>
      <c r="X303" s="11">
        <f t="shared" si="93"/>
        <v>0</v>
      </c>
      <c r="Y303" s="17">
        <f t="shared" si="94"/>
        <v>0</v>
      </c>
      <c r="Z303" s="30">
        <f t="shared" si="78"/>
        <v>654256.27899999963</v>
      </c>
      <c r="AA303" s="12">
        <f t="shared" si="87"/>
        <v>20</v>
      </c>
      <c r="AB303" s="13">
        <f t="shared" si="88"/>
        <v>5</v>
      </c>
    </row>
    <row r="304" spans="1:28" x14ac:dyDescent="0.3">
      <c r="A304" s="27">
        <f t="shared" si="89"/>
        <v>45952</v>
      </c>
      <c r="B304" s="28" t="str">
        <f t="shared" si="80"/>
        <v>quarta-feira</v>
      </c>
      <c r="C304" s="15">
        <f t="shared" si="90"/>
        <v>0</v>
      </c>
      <c r="D304" s="28">
        <v>0</v>
      </c>
      <c r="E304" s="16">
        <f t="shared" si="95"/>
        <v>0</v>
      </c>
      <c r="F304" s="60">
        <f>IF(OR(B304="Saturday", B304="Sábado", B304="Sunday", B304="Domingo", E304=0), 0,
IF(MONTH(A304)&lt;&gt;MONTH(A303), E304, E304+SUMIF(A$8:A303, "&gt;="&amp;DATE(YEAR(A304), MONTH(A304), 1), F$8:F303)))</f>
        <v>0</v>
      </c>
      <c r="G304" s="64">
        <v>32.41296518607443</v>
      </c>
      <c r="H304" s="40" t="s">
        <v>4</v>
      </c>
      <c r="I304" s="39">
        <f t="shared" si="79"/>
        <v>833</v>
      </c>
      <c r="J304" s="39">
        <f t="shared" si="81"/>
        <v>49980</v>
      </c>
      <c r="K304" s="40">
        <f t="shared" si="82"/>
        <v>27000</v>
      </c>
      <c r="L304" s="39">
        <v>0</v>
      </c>
      <c r="M304" s="40">
        <f t="shared" si="91"/>
        <v>0</v>
      </c>
      <c r="N304" s="40">
        <f t="shared" si="83"/>
        <v>0</v>
      </c>
      <c r="O304" s="41">
        <v>0.12</v>
      </c>
      <c r="P304" s="40">
        <f t="shared" si="84"/>
        <v>0</v>
      </c>
      <c r="Q304" s="40">
        <f t="shared" si="85"/>
        <v>0</v>
      </c>
      <c r="R304" s="11">
        <f t="shared" si="92"/>
        <v>0</v>
      </c>
      <c r="S304" s="30"/>
      <c r="T304" s="30"/>
      <c r="U304" s="17">
        <f t="shared" si="96"/>
        <v>0</v>
      </c>
      <c r="V304" s="11">
        <v>35.412999999999997</v>
      </c>
      <c r="W304" s="11">
        <f t="shared" si="86"/>
        <v>3.0000348139255664</v>
      </c>
      <c r="X304" s="11">
        <f t="shared" si="93"/>
        <v>0</v>
      </c>
      <c r="Y304" s="17">
        <f t="shared" si="94"/>
        <v>0</v>
      </c>
      <c r="Z304" s="30">
        <f t="shared" si="78"/>
        <v>654256.27899999963</v>
      </c>
      <c r="AA304" s="12">
        <f t="shared" si="87"/>
        <v>20</v>
      </c>
      <c r="AB304" s="13">
        <f t="shared" si="88"/>
        <v>5</v>
      </c>
    </row>
    <row r="305" spans="1:28" x14ac:dyDescent="0.3">
      <c r="A305" s="27">
        <f t="shared" si="89"/>
        <v>45953</v>
      </c>
      <c r="B305" s="28" t="str">
        <f t="shared" si="80"/>
        <v>quinta-feira</v>
      </c>
      <c r="C305" s="15">
        <f t="shared" si="90"/>
        <v>0</v>
      </c>
      <c r="D305" s="28">
        <v>0</v>
      </c>
      <c r="E305" s="16">
        <f t="shared" si="95"/>
        <v>0</v>
      </c>
      <c r="F305" s="60">
        <f>IF(OR(B305="Saturday", B305="Sábado", B305="Sunday", B305="Domingo", E305=0), 0,
IF(MONTH(A305)&lt;&gt;MONTH(A304), E305, E305+SUMIF(A$8:A304, "&gt;="&amp;DATE(YEAR(A305), MONTH(A305), 1), F$8:F304)))</f>
        <v>0</v>
      </c>
      <c r="G305" s="64">
        <v>32.41296518607443</v>
      </c>
      <c r="H305" s="40" t="s">
        <v>4</v>
      </c>
      <c r="I305" s="39">
        <f t="shared" si="79"/>
        <v>833</v>
      </c>
      <c r="J305" s="39">
        <f t="shared" si="81"/>
        <v>49980</v>
      </c>
      <c r="K305" s="40">
        <f t="shared" si="82"/>
        <v>27000</v>
      </c>
      <c r="L305" s="39">
        <v>0</v>
      </c>
      <c r="M305" s="40">
        <f t="shared" si="91"/>
        <v>0</v>
      </c>
      <c r="N305" s="40">
        <f t="shared" si="83"/>
        <v>0</v>
      </c>
      <c r="O305" s="41">
        <v>0.12</v>
      </c>
      <c r="P305" s="40">
        <f t="shared" si="84"/>
        <v>0</v>
      </c>
      <c r="Q305" s="40">
        <f t="shared" si="85"/>
        <v>0</v>
      </c>
      <c r="R305" s="11">
        <f t="shared" si="92"/>
        <v>0</v>
      </c>
      <c r="S305" s="30"/>
      <c r="T305" s="30"/>
      <c r="U305" s="17">
        <f t="shared" si="96"/>
        <v>0</v>
      </c>
      <c r="V305" s="11">
        <v>35.412999999999997</v>
      </c>
      <c r="W305" s="11">
        <f t="shared" si="86"/>
        <v>3.0000348139255664</v>
      </c>
      <c r="X305" s="11">
        <f t="shared" si="93"/>
        <v>0</v>
      </c>
      <c r="Y305" s="17">
        <f t="shared" si="94"/>
        <v>0</v>
      </c>
      <c r="Z305" s="30">
        <f t="shared" si="78"/>
        <v>654256.27899999963</v>
      </c>
      <c r="AA305" s="12">
        <f t="shared" si="87"/>
        <v>20</v>
      </c>
      <c r="AB305" s="13">
        <f t="shared" si="88"/>
        <v>5</v>
      </c>
    </row>
    <row r="306" spans="1:28" x14ac:dyDescent="0.3">
      <c r="A306" s="27">
        <f t="shared" si="89"/>
        <v>45954</v>
      </c>
      <c r="B306" s="28" t="str">
        <f t="shared" si="80"/>
        <v>sexta-feira</v>
      </c>
      <c r="C306" s="15">
        <f t="shared" si="90"/>
        <v>0</v>
      </c>
      <c r="D306" s="28">
        <v>0</v>
      </c>
      <c r="E306" s="16">
        <f t="shared" si="95"/>
        <v>0</v>
      </c>
      <c r="F306" s="60">
        <f>IF(OR(B306="Saturday", B306="Sábado", B306="Sunday", B306="Domingo", E306=0), 0,
IF(MONTH(A306)&lt;&gt;MONTH(A305), E306, E306+SUMIF(A$8:A305, "&gt;="&amp;DATE(YEAR(A306), MONTH(A306), 1), F$8:F305)))</f>
        <v>0</v>
      </c>
      <c r="G306" s="64">
        <v>32.41296518607443</v>
      </c>
      <c r="H306" s="40" t="s">
        <v>4</v>
      </c>
      <c r="I306" s="39">
        <f t="shared" si="79"/>
        <v>833</v>
      </c>
      <c r="J306" s="39">
        <f t="shared" si="81"/>
        <v>49980</v>
      </c>
      <c r="K306" s="40">
        <f t="shared" si="82"/>
        <v>27000</v>
      </c>
      <c r="L306" s="39">
        <v>0</v>
      </c>
      <c r="M306" s="40">
        <f t="shared" si="91"/>
        <v>0</v>
      </c>
      <c r="N306" s="40">
        <f t="shared" si="83"/>
        <v>0</v>
      </c>
      <c r="O306" s="41">
        <v>0.12</v>
      </c>
      <c r="P306" s="40">
        <f t="shared" si="84"/>
        <v>0</v>
      </c>
      <c r="Q306" s="40">
        <f t="shared" si="85"/>
        <v>0</v>
      </c>
      <c r="R306" s="11">
        <f t="shared" si="92"/>
        <v>0</v>
      </c>
      <c r="S306" s="30"/>
      <c r="T306" s="30"/>
      <c r="U306" s="17">
        <f t="shared" si="96"/>
        <v>0</v>
      </c>
      <c r="V306" s="11">
        <v>35.412999999999997</v>
      </c>
      <c r="W306" s="11">
        <f t="shared" si="86"/>
        <v>3.0000348139255664</v>
      </c>
      <c r="X306" s="11">
        <f t="shared" si="93"/>
        <v>0</v>
      </c>
      <c r="Y306" s="17">
        <f t="shared" si="94"/>
        <v>0</v>
      </c>
      <c r="Z306" s="30">
        <f t="shared" si="78"/>
        <v>654256.27899999963</v>
      </c>
      <c r="AA306" s="12">
        <f t="shared" si="87"/>
        <v>20</v>
      </c>
      <c r="AB306" s="13">
        <f t="shared" si="88"/>
        <v>5</v>
      </c>
    </row>
    <row r="307" spans="1:28" x14ac:dyDescent="0.3">
      <c r="A307" s="27">
        <f t="shared" si="89"/>
        <v>45955</v>
      </c>
      <c r="B307" s="28" t="str">
        <f t="shared" si="80"/>
        <v>sábado</v>
      </c>
      <c r="C307" s="15">
        <f t="shared" si="90"/>
        <v>0</v>
      </c>
      <c r="D307" s="28"/>
      <c r="E307" s="16">
        <f t="shared" si="95"/>
        <v>0</v>
      </c>
      <c r="F307" s="60">
        <f>IF(OR(B307="Saturday", B307="Sábado", B307="Sunday", B307="Domingo", E307=0), 0,
IF(MONTH(A307)&lt;&gt;MONTH(A306), E307, E307+SUMIF(A$8:A306, "&gt;="&amp;DATE(YEAR(A307), MONTH(A307), 1), F$8:F306)))</f>
        <v>0</v>
      </c>
      <c r="G307" s="64">
        <v>32.41296518607443</v>
      </c>
      <c r="H307" s="40" t="s">
        <v>4</v>
      </c>
      <c r="I307" s="39">
        <f t="shared" si="79"/>
        <v>833</v>
      </c>
      <c r="J307" s="39">
        <f t="shared" si="81"/>
        <v>49980</v>
      </c>
      <c r="K307" s="40">
        <f t="shared" si="82"/>
        <v>27000</v>
      </c>
      <c r="L307" s="39">
        <v>0</v>
      </c>
      <c r="M307" s="40">
        <f t="shared" si="91"/>
        <v>0</v>
      </c>
      <c r="N307" s="40">
        <f t="shared" si="83"/>
        <v>0</v>
      </c>
      <c r="O307" s="41">
        <v>0.12</v>
      </c>
      <c r="P307" s="40">
        <f t="shared" si="84"/>
        <v>0</v>
      </c>
      <c r="Q307" s="40">
        <f t="shared" si="85"/>
        <v>0</v>
      </c>
      <c r="R307" s="11">
        <f t="shared" si="92"/>
        <v>0</v>
      </c>
      <c r="S307" s="30"/>
      <c r="T307" s="30"/>
      <c r="U307" s="17">
        <f t="shared" si="96"/>
        <v>0</v>
      </c>
      <c r="V307" s="11">
        <v>35.412999999999997</v>
      </c>
      <c r="W307" s="11">
        <f t="shared" si="86"/>
        <v>3.0000348139255664</v>
      </c>
      <c r="X307" s="11">
        <f t="shared" si="93"/>
        <v>0</v>
      </c>
      <c r="Y307" s="17">
        <f t="shared" si="94"/>
        <v>0</v>
      </c>
      <c r="Z307" s="30">
        <f t="shared" si="78"/>
        <v>654256.27899999963</v>
      </c>
      <c r="AA307" s="12">
        <f t="shared" si="87"/>
        <v>20</v>
      </c>
      <c r="AB307" s="13">
        <f t="shared" si="88"/>
        <v>5</v>
      </c>
    </row>
    <row r="308" spans="1:28" x14ac:dyDescent="0.3">
      <c r="A308" s="27">
        <f t="shared" si="89"/>
        <v>45956</v>
      </c>
      <c r="B308" s="28" t="str">
        <f t="shared" si="80"/>
        <v>domingo</v>
      </c>
      <c r="C308" s="15">
        <f t="shared" si="90"/>
        <v>0</v>
      </c>
      <c r="D308" s="28"/>
      <c r="E308" s="16">
        <f t="shared" si="95"/>
        <v>0</v>
      </c>
      <c r="F308" s="60">
        <f>IF(OR(B308="Saturday", B308="Sábado", B308="Sunday", B308="Domingo", E308=0), 0,
IF(MONTH(A308)&lt;&gt;MONTH(A307), E308, E308+SUMIF(A$8:A307, "&gt;="&amp;DATE(YEAR(A308), MONTH(A308), 1), F$8:F307)))</f>
        <v>0</v>
      </c>
      <c r="G308" s="64">
        <v>32.41296518607443</v>
      </c>
      <c r="H308" s="40" t="s">
        <v>4</v>
      </c>
      <c r="I308" s="39">
        <f t="shared" si="79"/>
        <v>833</v>
      </c>
      <c r="J308" s="39">
        <f t="shared" si="81"/>
        <v>49980</v>
      </c>
      <c r="K308" s="40">
        <f t="shared" si="82"/>
        <v>27000</v>
      </c>
      <c r="L308" s="39">
        <v>0</v>
      </c>
      <c r="M308" s="40">
        <f t="shared" si="91"/>
        <v>0</v>
      </c>
      <c r="N308" s="40">
        <f t="shared" si="83"/>
        <v>0</v>
      </c>
      <c r="O308" s="41">
        <v>0.12</v>
      </c>
      <c r="P308" s="40">
        <f t="shared" si="84"/>
        <v>0</v>
      </c>
      <c r="Q308" s="40">
        <f t="shared" si="85"/>
        <v>0</v>
      </c>
      <c r="R308" s="11">
        <f t="shared" si="92"/>
        <v>0</v>
      </c>
      <c r="S308" s="30"/>
      <c r="T308" s="30"/>
      <c r="U308" s="17">
        <f t="shared" si="96"/>
        <v>0</v>
      </c>
      <c r="V308" s="11">
        <v>35.412999999999997</v>
      </c>
      <c r="W308" s="11">
        <f t="shared" si="86"/>
        <v>3.0000348139255664</v>
      </c>
      <c r="X308" s="11">
        <f t="shared" si="93"/>
        <v>0</v>
      </c>
      <c r="Y308" s="17">
        <f t="shared" si="94"/>
        <v>0</v>
      </c>
      <c r="Z308" s="30">
        <f t="shared" si="78"/>
        <v>654256.27899999963</v>
      </c>
      <c r="AA308" s="12">
        <f t="shared" si="87"/>
        <v>20</v>
      </c>
      <c r="AB308" s="13">
        <f t="shared" si="88"/>
        <v>5</v>
      </c>
    </row>
    <row r="309" spans="1:28" x14ac:dyDescent="0.3">
      <c r="A309" s="27">
        <f t="shared" si="89"/>
        <v>45957</v>
      </c>
      <c r="B309" s="28" t="str">
        <f t="shared" si="80"/>
        <v>segunda-feira</v>
      </c>
      <c r="C309" s="15">
        <f t="shared" si="90"/>
        <v>20</v>
      </c>
      <c r="D309" s="28"/>
      <c r="E309" s="16">
        <f t="shared" si="95"/>
        <v>16660</v>
      </c>
      <c r="F309" s="60">
        <f>IF(OR(B309="Saturday", B309="Sábado", B309="Sunday", B309="Domingo", E309=0), 0,
IF(MONTH(A309)&lt;&gt;MONTH(A308), E309, E309+SUMIF(A$8:A308, "&gt;="&amp;DATE(YEAR(A309), MONTH(A309), 1), F$8:F308)))</f>
        <v>126616</v>
      </c>
      <c r="G309" s="64">
        <v>32.41296518607443</v>
      </c>
      <c r="H309" s="40" t="s">
        <v>4</v>
      </c>
      <c r="I309" s="39">
        <f t="shared" si="79"/>
        <v>833</v>
      </c>
      <c r="J309" s="39">
        <f t="shared" si="81"/>
        <v>49980</v>
      </c>
      <c r="K309" s="40">
        <f t="shared" si="82"/>
        <v>27000</v>
      </c>
      <c r="L309" s="39">
        <v>0</v>
      </c>
      <c r="M309" s="40">
        <f t="shared" si="91"/>
        <v>0</v>
      </c>
      <c r="N309" s="40">
        <f t="shared" si="83"/>
        <v>0</v>
      </c>
      <c r="O309" s="41">
        <v>0.12</v>
      </c>
      <c r="P309" s="40">
        <f t="shared" si="84"/>
        <v>0</v>
      </c>
      <c r="Q309" s="40">
        <f t="shared" si="85"/>
        <v>0</v>
      </c>
      <c r="R309" s="11">
        <f t="shared" si="92"/>
        <v>540000</v>
      </c>
      <c r="S309" s="30"/>
      <c r="T309" s="30"/>
      <c r="U309" s="17">
        <f t="shared" si="96"/>
        <v>114256.27899999963</v>
      </c>
      <c r="V309" s="11">
        <v>35.412999999999997</v>
      </c>
      <c r="W309" s="11">
        <f t="shared" si="86"/>
        <v>3.0000348139255664</v>
      </c>
      <c r="X309" s="11">
        <f t="shared" si="93"/>
        <v>49980.579999999936</v>
      </c>
      <c r="Y309" s="17">
        <f t="shared" si="94"/>
        <v>589980.57999999996</v>
      </c>
      <c r="Z309" s="30">
        <f t="shared" si="78"/>
        <v>704236.85899999971</v>
      </c>
      <c r="AA309" s="12">
        <f t="shared" si="87"/>
        <v>20</v>
      </c>
      <c r="AB309" s="13">
        <f t="shared" si="88"/>
        <v>-14</v>
      </c>
    </row>
    <row r="310" spans="1:28" x14ac:dyDescent="0.3">
      <c r="A310" s="27">
        <f t="shared" si="89"/>
        <v>45958</v>
      </c>
      <c r="B310" s="28" t="str">
        <f t="shared" si="80"/>
        <v>terça-feira</v>
      </c>
      <c r="C310" s="15">
        <f t="shared" si="90"/>
        <v>0</v>
      </c>
      <c r="D310" s="28">
        <v>0</v>
      </c>
      <c r="E310" s="16">
        <f t="shared" si="95"/>
        <v>0</v>
      </c>
      <c r="F310" s="60">
        <f>IF(OR(B310="Saturday", B310="Sábado", B310="Sunday", B310="Domingo", E310=0), 0,
IF(MONTH(A310)&lt;&gt;MONTH(A309), E310, E310+SUMIF(A$8:A309, "&gt;="&amp;DATE(YEAR(A310), MONTH(A310), 1), F$8:F309)))</f>
        <v>0</v>
      </c>
      <c r="G310" s="64">
        <v>32.41296518607443</v>
      </c>
      <c r="H310" s="40" t="s">
        <v>4</v>
      </c>
      <c r="I310" s="39">
        <f t="shared" si="79"/>
        <v>833</v>
      </c>
      <c r="J310" s="39">
        <f t="shared" si="81"/>
        <v>49980</v>
      </c>
      <c r="K310" s="40">
        <f t="shared" si="82"/>
        <v>27000</v>
      </c>
      <c r="L310" s="39">
        <v>0</v>
      </c>
      <c r="M310" s="40">
        <f t="shared" si="91"/>
        <v>0</v>
      </c>
      <c r="N310" s="40">
        <f t="shared" si="83"/>
        <v>0</v>
      </c>
      <c r="O310" s="41">
        <v>0.12</v>
      </c>
      <c r="P310" s="40">
        <f t="shared" si="84"/>
        <v>0</v>
      </c>
      <c r="Q310" s="40">
        <f t="shared" si="85"/>
        <v>0</v>
      </c>
      <c r="R310" s="11">
        <f t="shared" si="92"/>
        <v>0</v>
      </c>
      <c r="S310" s="30"/>
      <c r="T310" s="30"/>
      <c r="U310" s="17">
        <f t="shared" si="96"/>
        <v>0</v>
      </c>
      <c r="V310" s="11">
        <v>35.412999999999997</v>
      </c>
      <c r="W310" s="11">
        <f t="shared" si="86"/>
        <v>3.0000348139255664</v>
      </c>
      <c r="X310" s="11">
        <f t="shared" si="93"/>
        <v>0</v>
      </c>
      <c r="Y310" s="17">
        <f t="shared" si="94"/>
        <v>0</v>
      </c>
      <c r="Z310" s="30">
        <f t="shared" si="78"/>
        <v>704236.85899999971</v>
      </c>
      <c r="AA310" s="12">
        <f t="shared" si="87"/>
        <v>20</v>
      </c>
      <c r="AB310" s="13">
        <f t="shared" si="88"/>
        <v>6</v>
      </c>
    </row>
    <row r="311" spans="1:28" x14ac:dyDescent="0.3">
      <c r="A311" s="27">
        <f t="shared" si="89"/>
        <v>45959</v>
      </c>
      <c r="B311" s="28" t="str">
        <f t="shared" si="80"/>
        <v>quarta-feira</v>
      </c>
      <c r="C311" s="15">
        <f t="shared" si="90"/>
        <v>0</v>
      </c>
      <c r="D311" s="28">
        <v>0</v>
      </c>
      <c r="E311" s="16">
        <f t="shared" si="95"/>
        <v>0</v>
      </c>
      <c r="F311" s="60">
        <f>IF(OR(B311="Saturday", B311="Sábado", B311="Sunday", B311="Domingo", E311=0), 0,
IF(MONTH(A311)&lt;&gt;MONTH(A310), E311, E311+SUMIF(A$8:A310, "&gt;="&amp;DATE(YEAR(A311), MONTH(A311), 1), F$8:F310)))</f>
        <v>0</v>
      </c>
      <c r="G311" s="64">
        <v>32.41296518607443</v>
      </c>
      <c r="H311" s="40" t="s">
        <v>4</v>
      </c>
      <c r="I311" s="39">
        <f t="shared" si="79"/>
        <v>833</v>
      </c>
      <c r="J311" s="39">
        <f t="shared" si="81"/>
        <v>49980</v>
      </c>
      <c r="K311" s="40">
        <f t="shared" si="82"/>
        <v>27000</v>
      </c>
      <c r="L311" s="39">
        <v>0</v>
      </c>
      <c r="M311" s="40">
        <f t="shared" si="91"/>
        <v>0</v>
      </c>
      <c r="N311" s="40">
        <f t="shared" si="83"/>
        <v>0</v>
      </c>
      <c r="O311" s="41">
        <v>0.12</v>
      </c>
      <c r="P311" s="40">
        <f t="shared" si="84"/>
        <v>0</v>
      </c>
      <c r="Q311" s="40">
        <f t="shared" si="85"/>
        <v>0</v>
      </c>
      <c r="R311" s="11">
        <f t="shared" si="92"/>
        <v>0</v>
      </c>
      <c r="S311" s="30"/>
      <c r="T311" s="30"/>
      <c r="U311" s="17">
        <f t="shared" si="96"/>
        <v>0</v>
      </c>
      <c r="V311" s="11">
        <v>35.412999999999997</v>
      </c>
      <c r="W311" s="11">
        <f t="shared" si="86"/>
        <v>3.0000348139255664</v>
      </c>
      <c r="X311" s="11">
        <f t="shared" si="93"/>
        <v>0</v>
      </c>
      <c r="Y311" s="17">
        <f t="shared" si="94"/>
        <v>0</v>
      </c>
      <c r="Z311" s="30">
        <f t="shared" si="78"/>
        <v>704236.85899999971</v>
      </c>
      <c r="AA311" s="12">
        <f t="shared" si="87"/>
        <v>20</v>
      </c>
      <c r="AB311" s="13">
        <f t="shared" si="88"/>
        <v>6</v>
      </c>
    </row>
    <row r="312" spans="1:28" x14ac:dyDescent="0.3">
      <c r="A312" s="27">
        <f t="shared" si="89"/>
        <v>45960</v>
      </c>
      <c r="B312" s="28" t="str">
        <f t="shared" si="80"/>
        <v>quinta-feira</v>
      </c>
      <c r="C312" s="15">
        <f t="shared" si="90"/>
        <v>0</v>
      </c>
      <c r="D312" s="28">
        <v>0</v>
      </c>
      <c r="E312" s="16">
        <f t="shared" si="95"/>
        <v>0</v>
      </c>
      <c r="F312" s="60">
        <f>IF(OR(B312="Saturday", B312="Sábado", B312="Sunday", B312="Domingo", E312=0), 0,
IF(MONTH(A312)&lt;&gt;MONTH(A311), E312, E312+SUMIF(A$8:A311, "&gt;="&amp;DATE(YEAR(A312), MONTH(A312), 1), F$8:F311)))</f>
        <v>0</v>
      </c>
      <c r="G312" s="64">
        <v>32.41296518607443</v>
      </c>
      <c r="H312" s="40" t="s">
        <v>4</v>
      </c>
      <c r="I312" s="39">
        <f t="shared" si="79"/>
        <v>833</v>
      </c>
      <c r="J312" s="39">
        <f t="shared" si="81"/>
        <v>49980</v>
      </c>
      <c r="K312" s="40">
        <f t="shared" si="82"/>
        <v>27000</v>
      </c>
      <c r="L312" s="39">
        <v>0</v>
      </c>
      <c r="M312" s="40">
        <f t="shared" si="91"/>
        <v>0</v>
      </c>
      <c r="N312" s="40">
        <f t="shared" si="83"/>
        <v>0</v>
      </c>
      <c r="O312" s="41">
        <v>0.12</v>
      </c>
      <c r="P312" s="40">
        <f t="shared" si="84"/>
        <v>0</v>
      </c>
      <c r="Q312" s="40">
        <f t="shared" si="85"/>
        <v>0</v>
      </c>
      <c r="R312" s="11">
        <f t="shared" si="92"/>
        <v>0</v>
      </c>
      <c r="S312" s="30"/>
      <c r="T312" s="30"/>
      <c r="U312" s="17">
        <f t="shared" si="96"/>
        <v>0</v>
      </c>
      <c r="V312" s="11">
        <v>35.412999999999997</v>
      </c>
      <c r="W312" s="11">
        <f t="shared" si="86"/>
        <v>3.0000348139255664</v>
      </c>
      <c r="X312" s="11">
        <f t="shared" si="93"/>
        <v>0</v>
      </c>
      <c r="Y312" s="17">
        <f t="shared" si="94"/>
        <v>0</v>
      </c>
      <c r="Z312" s="30">
        <f t="shared" si="78"/>
        <v>704236.85899999971</v>
      </c>
      <c r="AA312" s="12">
        <f t="shared" si="87"/>
        <v>20</v>
      </c>
      <c r="AB312" s="13">
        <f t="shared" si="88"/>
        <v>6</v>
      </c>
    </row>
    <row r="313" spans="1:28" x14ac:dyDescent="0.3">
      <c r="A313" s="27">
        <f t="shared" si="89"/>
        <v>45961</v>
      </c>
      <c r="B313" s="28" t="str">
        <f t="shared" si="80"/>
        <v>sexta-feira</v>
      </c>
      <c r="C313" s="15">
        <f t="shared" si="90"/>
        <v>0</v>
      </c>
      <c r="D313" s="28">
        <v>0</v>
      </c>
      <c r="E313" s="16">
        <f t="shared" si="95"/>
        <v>0</v>
      </c>
      <c r="F313" s="60">
        <f>IF(OR(B313="Saturday", B313="Sábado", B313="Sunday", B313="Domingo", E313=0), 0,
IF(MONTH(A313)&lt;&gt;MONTH(A312), E313, E313+SUMIF(A$8:A312, "&gt;="&amp;DATE(YEAR(A313), MONTH(A313), 1), F$8:F312)))</f>
        <v>0</v>
      </c>
      <c r="G313" s="64">
        <v>32.41296518607443</v>
      </c>
      <c r="H313" s="40" t="s">
        <v>4</v>
      </c>
      <c r="I313" s="39">
        <f t="shared" si="79"/>
        <v>833</v>
      </c>
      <c r="J313" s="39">
        <f t="shared" si="81"/>
        <v>49980</v>
      </c>
      <c r="K313" s="40">
        <f t="shared" si="82"/>
        <v>27000</v>
      </c>
      <c r="L313" s="39">
        <v>0</v>
      </c>
      <c r="M313" s="40">
        <f t="shared" si="91"/>
        <v>0</v>
      </c>
      <c r="N313" s="40">
        <f t="shared" si="83"/>
        <v>0</v>
      </c>
      <c r="O313" s="41">
        <v>0.12</v>
      </c>
      <c r="P313" s="40">
        <f t="shared" si="84"/>
        <v>0</v>
      </c>
      <c r="Q313" s="40">
        <f t="shared" si="85"/>
        <v>0</v>
      </c>
      <c r="R313" s="11">
        <f t="shared" si="92"/>
        <v>0</v>
      </c>
      <c r="S313" s="30"/>
      <c r="T313" s="30"/>
      <c r="U313" s="17">
        <f t="shared" si="96"/>
        <v>0</v>
      </c>
      <c r="V313" s="11">
        <v>35.412999999999997</v>
      </c>
      <c r="W313" s="11">
        <f t="shared" si="86"/>
        <v>3.0000348139255664</v>
      </c>
      <c r="X313" s="11">
        <f t="shared" si="93"/>
        <v>0</v>
      </c>
      <c r="Y313" s="17">
        <f t="shared" si="94"/>
        <v>0</v>
      </c>
      <c r="Z313" s="30">
        <f t="shared" si="78"/>
        <v>704236.85899999971</v>
      </c>
      <c r="AA313" s="12">
        <f t="shared" si="87"/>
        <v>20</v>
      </c>
      <c r="AB313" s="13">
        <f t="shared" si="88"/>
        <v>6</v>
      </c>
    </row>
    <row r="314" spans="1:28" x14ac:dyDescent="0.3">
      <c r="A314" s="14">
        <f t="shared" si="89"/>
        <v>45962</v>
      </c>
      <c r="B314" s="15" t="str">
        <f t="shared" si="80"/>
        <v>sábado</v>
      </c>
      <c r="C314" s="15">
        <f t="shared" si="90"/>
        <v>0</v>
      </c>
      <c r="D314" s="15"/>
      <c r="E314" s="16">
        <f t="shared" si="95"/>
        <v>0</v>
      </c>
      <c r="F314" s="60">
        <f>IF(OR(B314="Saturday", B314="Sábado", B314="Sunday", B314="Domingo", E314=0), 0,
IF(MONTH(A314)&lt;&gt;MONTH(A313), E314, E314+SUMIF(A$8:A313, "&gt;="&amp;DATE(YEAR(A314), MONTH(A314), 1), F$8:F313)))</f>
        <v>0</v>
      </c>
      <c r="G314" s="64">
        <v>32.41296518607443</v>
      </c>
      <c r="H314" s="40" t="s">
        <v>4</v>
      </c>
      <c r="I314" s="39">
        <f t="shared" si="79"/>
        <v>833</v>
      </c>
      <c r="J314" s="39">
        <f t="shared" si="81"/>
        <v>49980</v>
      </c>
      <c r="K314" s="40">
        <f t="shared" si="82"/>
        <v>27000</v>
      </c>
      <c r="L314" s="39">
        <v>0</v>
      </c>
      <c r="M314" s="40">
        <f t="shared" si="91"/>
        <v>0</v>
      </c>
      <c r="N314" s="40">
        <f t="shared" si="83"/>
        <v>0</v>
      </c>
      <c r="O314" s="41">
        <v>0.12</v>
      </c>
      <c r="P314" s="40">
        <f t="shared" si="84"/>
        <v>0</v>
      </c>
      <c r="Q314" s="40">
        <f t="shared" si="85"/>
        <v>0</v>
      </c>
      <c r="R314" s="11">
        <f t="shared" si="92"/>
        <v>0</v>
      </c>
      <c r="S314" s="17"/>
      <c r="T314" s="17"/>
      <c r="U314" s="17">
        <f t="shared" si="96"/>
        <v>0</v>
      </c>
      <c r="V314" s="11">
        <v>35.412999999999997</v>
      </c>
      <c r="W314" s="11">
        <f t="shared" si="86"/>
        <v>3.0000348139255664</v>
      </c>
      <c r="X314" s="11">
        <f t="shared" si="93"/>
        <v>0</v>
      </c>
      <c r="Y314" s="17">
        <f t="shared" si="94"/>
        <v>0</v>
      </c>
      <c r="Z314" s="17">
        <f t="shared" si="78"/>
        <v>704236.85899999971</v>
      </c>
      <c r="AA314" s="12">
        <f t="shared" si="87"/>
        <v>20</v>
      </c>
      <c r="AB314" s="13">
        <f t="shared" si="88"/>
        <v>6</v>
      </c>
    </row>
    <row r="315" spans="1:28" x14ac:dyDescent="0.3">
      <c r="A315" s="14">
        <f t="shared" si="89"/>
        <v>45963</v>
      </c>
      <c r="B315" s="15" t="str">
        <f t="shared" si="80"/>
        <v>domingo</v>
      </c>
      <c r="C315" s="15">
        <f t="shared" si="90"/>
        <v>0</v>
      </c>
      <c r="D315" s="15"/>
      <c r="E315" s="16">
        <f t="shared" si="95"/>
        <v>0</v>
      </c>
      <c r="F315" s="60">
        <f>IF(OR(B315="Saturday", B315="Sábado", B315="Sunday", B315="Domingo", E315=0), 0,
IF(MONTH(A315)&lt;&gt;MONTH(A314), E315, E315+SUMIF(A$8:A314, "&gt;="&amp;DATE(YEAR(A315), MONTH(A315), 1), F$8:F314)))</f>
        <v>0</v>
      </c>
      <c r="G315" s="64">
        <v>32.41296518607443</v>
      </c>
      <c r="H315" s="40" t="s">
        <v>4</v>
      </c>
      <c r="I315" s="39">
        <f t="shared" si="79"/>
        <v>833</v>
      </c>
      <c r="J315" s="39">
        <f t="shared" si="81"/>
        <v>49980</v>
      </c>
      <c r="K315" s="40">
        <f t="shared" si="82"/>
        <v>27000</v>
      </c>
      <c r="L315" s="39">
        <v>0</v>
      </c>
      <c r="M315" s="40">
        <f t="shared" si="91"/>
        <v>0</v>
      </c>
      <c r="N315" s="40">
        <f t="shared" si="83"/>
        <v>0</v>
      </c>
      <c r="O315" s="41">
        <v>0.12</v>
      </c>
      <c r="P315" s="40">
        <f t="shared" si="84"/>
        <v>0</v>
      </c>
      <c r="Q315" s="40">
        <f t="shared" si="85"/>
        <v>0</v>
      </c>
      <c r="R315" s="11">
        <f t="shared" si="92"/>
        <v>0</v>
      </c>
      <c r="S315" s="17"/>
      <c r="T315" s="17"/>
      <c r="U315" s="17">
        <f t="shared" si="96"/>
        <v>0</v>
      </c>
      <c r="V315" s="11">
        <v>35.412999999999997</v>
      </c>
      <c r="W315" s="11">
        <f t="shared" si="86"/>
        <v>3.0000348139255664</v>
      </c>
      <c r="X315" s="11">
        <f t="shared" si="93"/>
        <v>0</v>
      </c>
      <c r="Y315" s="17">
        <f t="shared" si="94"/>
        <v>0</v>
      </c>
      <c r="Z315" s="17">
        <f t="shared" si="78"/>
        <v>704236.85899999971</v>
      </c>
      <c r="AA315" s="12">
        <f t="shared" si="87"/>
        <v>20</v>
      </c>
      <c r="AB315" s="13">
        <f t="shared" si="88"/>
        <v>6</v>
      </c>
    </row>
    <row r="316" spans="1:28" x14ac:dyDescent="0.3">
      <c r="A316" s="14">
        <f t="shared" si="89"/>
        <v>45964</v>
      </c>
      <c r="B316" s="15" t="str">
        <f t="shared" si="80"/>
        <v>segunda-feira</v>
      </c>
      <c r="C316" s="15">
        <f t="shared" si="90"/>
        <v>20</v>
      </c>
      <c r="D316" s="15"/>
      <c r="E316" s="16">
        <f t="shared" si="95"/>
        <v>16660</v>
      </c>
      <c r="F316" s="60">
        <f>IF(OR(B316="Saturday", B316="Sábado", B316="Sunday", B316="Domingo", E316=0), 0,
IF(MONTH(A316)&lt;&gt;MONTH(A315), E316, E316+SUMIF(A$8:A315, "&gt;="&amp;DATE(YEAR(A316), MONTH(A316), 1), F$8:F315)))</f>
        <v>16660</v>
      </c>
      <c r="G316" s="64">
        <v>32.41296518607443</v>
      </c>
      <c r="H316" s="40" t="s">
        <v>4</v>
      </c>
      <c r="I316" s="39">
        <f t="shared" si="79"/>
        <v>833</v>
      </c>
      <c r="J316" s="39">
        <f t="shared" si="81"/>
        <v>49980</v>
      </c>
      <c r="K316" s="40">
        <f t="shared" si="82"/>
        <v>27000</v>
      </c>
      <c r="L316" s="39">
        <v>0</v>
      </c>
      <c r="M316" s="40">
        <f t="shared" si="91"/>
        <v>0</v>
      </c>
      <c r="N316" s="40">
        <f t="shared" si="83"/>
        <v>0</v>
      </c>
      <c r="O316" s="41">
        <v>0.12</v>
      </c>
      <c r="P316" s="40">
        <f t="shared" si="84"/>
        <v>0</v>
      </c>
      <c r="Q316" s="40">
        <f t="shared" si="85"/>
        <v>0</v>
      </c>
      <c r="R316" s="11">
        <f t="shared" si="92"/>
        <v>540000</v>
      </c>
      <c r="S316" s="17"/>
      <c r="T316" s="17"/>
      <c r="U316" s="17">
        <f t="shared" si="96"/>
        <v>164236.85899999971</v>
      </c>
      <c r="V316" s="11">
        <v>35.412999999999997</v>
      </c>
      <c r="W316" s="11">
        <f t="shared" si="86"/>
        <v>3.0000348139255664</v>
      </c>
      <c r="X316" s="11">
        <f t="shared" si="93"/>
        <v>49980.579999999936</v>
      </c>
      <c r="Y316" s="17">
        <f t="shared" si="94"/>
        <v>589980.57999999996</v>
      </c>
      <c r="Z316" s="17">
        <f t="shared" si="78"/>
        <v>754217.43899999978</v>
      </c>
      <c r="AA316" s="12">
        <f t="shared" si="87"/>
        <v>20</v>
      </c>
      <c r="AB316" s="13">
        <f t="shared" si="88"/>
        <v>-14</v>
      </c>
    </row>
    <row r="317" spans="1:28" x14ac:dyDescent="0.3">
      <c r="A317" s="14">
        <f t="shared" si="89"/>
        <v>45965</v>
      </c>
      <c r="B317" s="15" t="str">
        <f t="shared" si="80"/>
        <v>terça-feira</v>
      </c>
      <c r="C317" s="15">
        <f t="shared" si="90"/>
        <v>0</v>
      </c>
      <c r="D317" s="15">
        <v>0</v>
      </c>
      <c r="E317" s="16">
        <f t="shared" si="95"/>
        <v>0</v>
      </c>
      <c r="F317" s="60">
        <f>IF(OR(B317="Saturday", B317="Sábado", B317="Sunday", B317="Domingo", E317=0), 0,
IF(MONTH(A317)&lt;&gt;MONTH(A316), E317, E317+SUMIF(A$8:A316, "&gt;="&amp;DATE(YEAR(A317), MONTH(A317), 1), F$8:F316)))</f>
        <v>0</v>
      </c>
      <c r="G317" s="64">
        <v>32.41296518607443</v>
      </c>
      <c r="H317" s="40" t="s">
        <v>4</v>
      </c>
      <c r="I317" s="39">
        <f t="shared" si="79"/>
        <v>833</v>
      </c>
      <c r="J317" s="39">
        <f t="shared" si="81"/>
        <v>49980</v>
      </c>
      <c r="K317" s="40">
        <f t="shared" si="82"/>
        <v>27000</v>
      </c>
      <c r="L317" s="39">
        <v>0</v>
      </c>
      <c r="M317" s="40">
        <f t="shared" si="91"/>
        <v>0</v>
      </c>
      <c r="N317" s="40">
        <f t="shared" si="83"/>
        <v>0</v>
      </c>
      <c r="O317" s="41">
        <v>0.12</v>
      </c>
      <c r="P317" s="40">
        <f t="shared" si="84"/>
        <v>0</v>
      </c>
      <c r="Q317" s="40">
        <f t="shared" si="85"/>
        <v>0</v>
      </c>
      <c r="R317" s="11">
        <f t="shared" si="92"/>
        <v>0</v>
      </c>
      <c r="S317" s="17"/>
      <c r="T317" s="17"/>
      <c r="U317" s="17">
        <f t="shared" si="96"/>
        <v>0</v>
      </c>
      <c r="V317" s="11">
        <v>35.412999999999997</v>
      </c>
      <c r="W317" s="11">
        <f t="shared" si="86"/>
        <v>3.0000348139255664</v>
      </c>
      <c r="X317" s="11">
        <f t="shared" si="93"/>
        <v>0</v>
      </c>
      <c r="Y317" s="17">
        <f t="shared" si="94"/>
        <v>0</v>
      </c>
      <c r="Z317" s="17">
        <f t="shared" si="78"/>
        <v>754217.43899999978</v>
      </c>
      <c r="AA317" s="12">
        <f t="shared" si="87"/>
        <v>20</v>
      </c>
      <c r="AB317" s="13">
        <f t="shared" si="88"/>
        <v>6</v>
      </c>
    </row>
    <row r="318" spans="1:28" x14ac:dyDescent="0.3">
      <c r="A318" s="14">
        <f t="shared" si="89"/>
        <v>45966</v>
      </c>
      <c r="B318" s="15" t="str">
        <f t="shared" si="80"/>
        <v>quarta-feira</v>
      </c>
      <c r="C318" s="15">
        <f t="shared" si="90"/>
        <v>0</v>
      </c>
      <c r="D318" s="15">
        <v>0</v>
      </c>
      <c r="E318" s="16">
        <f t="shared" si="95"/>
        <v>0</v>
      </c>
      <c r="F318" s="60">
        <f>IF(OR(B318="Saturday", B318="Sábado", B318="Sunday", B318="Domingo", E318=0), 0,
IF(MONTH(A318)&lt;&gt;MONTH(A317), E318, E318+SUMIF(A$8:A317, "&gt;="&amp;DATE(YEAR(A318), MONTH(A318), 1), F$8:F317)))</f>
        <v>0</v>
      </c>
      <c r="G318" s="64">
        <v>32.41296518607443</v>
      </c>
      <c r="H318" s="40" t="s">
        <v>4</v>
      </c>
      <c r="I318" s="39">
        <f t="shared" si="79"/>
        <v>833</v>
      </c>
      <c r="J318" s="39">
        <f t="shared" si="81"/>
        <v>49980</v>
      </c>
      <c r="K318" s="40">
        <f t="shared" si="82"/>
        <v>27000</v>
      </c>
      <c r="L318" s="39">
        <v>0</v>
      </c>
      <c r="M318" s="40">
        <f t="shared" si="91"/>
        <v>0</v>
      </c>
      <c r="N318" s="40">
        <f t="shared" si="83"/>
        <v>0</v>
      </c>
      <c r="O318" s="41">
        <v>0.12</v>
      </c>
      <c r="P318" s="40">
        <f t="shared" si="84"/>
        <v>0</v>
      </c>
      <c r="Q318" s="40">
        <f t="shared" si="85"/>
        <v>0</v>
      </c>
      <c r="R318" s="11">
        <f t="shared" si="92"/>
        <v>0</v>
      </c>
      <c r="S318" s="17"/>
      <c r="T318" s="17"/>
      <c r="U318" s="17">
        <f t="shared" si="96"/>
        <v>0</v>
      </c>
      <c r="V318" s="11">
        <v>35.412999999999997</v>
      </c>
      <c r="W318" s="11">
        <f t="shared" si="86"/>
        <v>3.0000348139255664</v>
      </c>
      <c r="X318" s="11">
        <f t="shared" si="93"/>
        <v>0</v>
      </c>
      <c r="Y318" s="17">
        <f t="shared" si="94"/>
        <v>0</v>
      </c>
      <c r="Z318" s="17">
        <f t="shared" si="78"/>
        <v>754217.43899999978</v>
      </c>
      <c r="AA318" s="12">
        <f t="shared" si="87"/>
        <v>20</v>
      </c>
      <c r="AB318" s="13">
        <f t="shared" si="88"/>
        <v>6</v>
      </c>
    </row>
    <row r="319" spans="1:28" x14ac:dyDescent="0.3">
      <c r="A319" s="14">
        <f t="shared" si="89"/>
        <v>45967</v>
      </c>
      <c r="B319" s="15" t="str">
        <f t="shared" si="80"/>
        <v>quinta-feira</v>
      </c>
      <c r="C319" s="15">
        <f t="shared" si="90"/>
        <v>0</v>
      </c>
      <c r="D319" s="15">
        <v>0</v>
      </c>
      <c r="E319" s="16">
        <f t="shared" si="95"/>
        <v>0</v>
      </c>
      <c r="F319" s="60">
        <f>IF(OR(B319="Saturday", B319="Sábado", B319="Sunday", B319="Domingo", E319=0), 0,
IF(MONTH(A319)&lt;&gt;MONTH(A318), E319, E319+SUMIF(A$8:A318, "&gt;="&amp;DATE(YEAR(A319), MONTH(A319), 1), F$8:F318)))</f>
        <v>0</v>
      </c>
      <c r="G319" s="64">
        <v>32.41296518607443</v>
      </c>
      <c r="H319" s="40" t="s">
        <v>4</v>
      </c>
      <c r="I319" s="39">
        <f t="shared" si="79"/>
        <v>833</v>
      </c>
      <c r="J319" s="39">
        <f t="shared" si="81"/>
        <v>49980</v>
      </c>
      <c r="K319" s="40">
        <f t="shared" si="82"/>
        <v>27000</v>
      </c>
      <c r="L319" s="39">
        <v>0</v>
      </c>
      <c r="M319" s="40">
        <f t="shared" si="91"/>
        <v>0</v>
      </c>
      <c r="N319" s="40">
        <f t="shared" si="83"/>
        <v>0</v>
      </c>
      <c r="O319" s="41">
        <v>0.12</v>
      </c>
      <c r="P319" s="40">
        <f t="shared" si="84"/>
        <v>0</v>
      </c>
      <c r="Q319" s="40">
        <f t="shared" si="85"/>
        <v>0</v>
      </c>
      <c r="R319" s="11">
        <f t="shared" si="92"/>
        <v>0</v>
      </c>
      <c r="S319" s="17"/>
      <c r="T319" s="17"/>
      <c r="U319" s="17">
        <f t="shared" si="96"/>
        <v>0</v>
      </c>
      <c r="V319" s="11">
        <v>35.412999999999997</v>
      </c>
      <c r="W319" s="11">
        <f t="shared" si="86"/>
        <v>3.0000348139255664</v>
      </c>
      <c r="X319" s="11">
        <f t="shared" si="93"/>
        <v>0</v>
      </c>
      <c r="Y319" s="17">
        <f t="shared" si="94"/>
        <v>0</v>
      </c>
      <c r="Z319" s="17">
        <f t="shared" si="78"/>
        <v>754217.43899999978</v>
      </c>
      <c r="AA319" s="12">
        <f t="shared" si="87"/>
        <v>20</v>
      </c>
      <c r="AB319" s="13">
        <f t="shared" si="88"/>
        <v>6</v>
      </c>
    </row>
    <row r="320" spans="1:28" x14ac:dyDescent="0.3">
      <c r="A320" s="14">
        <f t="shared" si="89"/>
        <v>45968</v>
      </c>
      <c r="B320" s="15" t="str">
        <f t="shared" si="80"/>
        <v>sexta-feira</v>
      </c>
      <c r="C320" s="15">
        <f t="shared" si="90"/>
        <v>0</v>
      </c>
      <c r="D320" s="15">
        <v>0</v>
      </c>
      <c r="E320" s="16">
        <f t="shared" si="95"/>
        <v>0</v>
      </c>
      <c r="F320" s="60">
        <f>IF(OR(B320="Saturday", B320="Sábado", B320="Sunday", B320="Domingo", E320=0), 0,
IF(MONTH(A320)&lt;&gt;MONTH(A319), E320, E320+SUMIF(A$8:A319, "&gt;="&amp;DATE(YEAR(A320), MONTH(A320), 1), F$8:F319)))</f>
        <v>0</v>
      </c>
      <c r="G320" s="64">
        <v>32.41296518607443</v>
      </c>
      <c r="H320" s="40" t="s">
        <v>4</v>
      </c>
      <c r="I320" s="39">
        <f t="shared" si="79"/>
        <v>833</v>
      </c>
      <c r="J320" s="39">
        <f t="shared" si="81"/>
        <v>49980</v>
      </c>
      <c r="K320" s="40">
        <f t="shared" si="82"/>
        <v>27000</v>
      </c>
      <c r="L320" s="39">
        <v>0</v>
      </c>
      <c r="M320" s="40">
        <f t="shared" si="91"/>
        <v>0</v>
      </c>
      <c r="N320" s="40">
        <f t="shared" si="83"/>
        <v>0</v>
      </c>
      <c r="O320" s="41">
        <v>0.12</v>
      </c>
      <c r="P320" s="40">
        <f t="shared" si="84"/>
        <v>0</v>
      </c>
      <c r="Q320" s="40">
        <f t="shared" si="85"/>
        <v>0</v>
      </c>
      <c r="R320" s="11">
        <f t="shared" si="92"/>
        <v>0</v>
      </c>
      <c r="S320" s="17"/>
      <c r="T320" s="17"/>
      <c r="U320" s="17">
        <f t="shared" si="96"/>
        <v>0</v>
      </c>
      <c r="V320" s="11">
        <v>35.412999999999997</v>
      </c>
      <c r="W320" s="11">
        <f t="shared" si="86"/>
        <v>3.0000348139255664</v>
      </c>
      <c r="X320" s="11">
        <f t="shared" si="93"/>
        <v>0</v>
      </c>
      <c r="Y320" s="17">
        <f t="shared" si="94"/>
        <v>0</v>
      </c>
      <c r="Z320" s="17">
        <f t="shared" si="78"/>
        <v>754217.43899999978</v>
      </c>
      <c r="AA320" s="12">
        <f t="shared" si="87"/>
        <v>20</v>
      </c>
      <c r="AB320" s="13">
        <f t="shared" si="88"/>
        <v>6</v>
      </c>
    </row>
    <row r="321" spans="1:28" x14ac:dyDescent="0.3">
      <c r="A321" s="14">
        <f t="shared" si="89"/>
        <v>45969</v>
      </c>
      <c r="B321" s="15" t="str">
        <f t="shared" si="80"/>
        <v>sábado</v>
      </c>
      <c r="C321" s="15">
        <f t="shared" si="90"/>
        <v>0</v>
      </c>
      <c r="D321" s="15"/>
      <c r="E321" s="16">
        <f t="shared" si="95"/>
        <v>0</v>
      </c>
      <c r="F321" s="60">
        <f>IF(OR(B321="Saturday", B321="Sábado", B321="Sunday", B321="Domingo", E321=0), 0,
IF(MONTH(A321)&lt;&gt;MONTH(A320), E321, E321+SUMIF(A$8:A320, "&gt;="&amp;DATE(YEAR(A321), MONTH(A321), 1), F$8:F320)))</f>
        <v>0</v>
      </c>
      <c r="G321" s="64">
        <v>32.41296518607443</v>
      </c>
      <c r="H321" s="40" t="s">
        <v>4</v>
      </c>
      <c r="I321" s="39">
        <f t="shared" si="79"/>
        <v>833</v>
      </c>
      <c r="J321" s="39">
        <f t="shared" si="81"/>
        <v>49980</v>
      </c>
      <c r="K321" s="40">
        <f t="shared" si="82"/>
        <v>27000</v>
      </c>
      <c r="L321" s="39">
        <v>0</v>
      </c>
      <c r="M321" s="40">
        <f t="shared" si="91"/>
        <v>0</v>
      </c>
      <c r="N321" s="40">
        <f t="shared" si="83"/>
        <v>0</v>
      </c>
      <c r="O321" s="41">
        <v>0.12</v>
      </c>
      <c r="P321" s="40">
        <f t="shared" si="84"/>
        <v>0</v>
      </c>
      <c r="Q321" s="40">
        <f t="shared" si="85"/>
        <v>0</v>
      </c>
      <c r="R321" s="11">
        <f t="shared" si="92"/>
        <v>0</v>
      </c>
      <c r="S321" s="17"/>
      <c r="T321" s="17"/>
      <c r="U321" s="17">
        <f t="shared" si="96"/>
        <v>0</v>
      </c>
      <c r="V321" s="11">
        <v>35.412999999999997</v>
      </c>
      <c r="W321" s="11">
        <f t="shared" si="86"/>
        <v>3.0000348139255664</v>
      </c>
      <c r="X321" s="11">
        <f t="shared" si="93"/>
        <v>0</v>
      </c>
      <c r="Y321" s="17">
        <f t="shared" si="94"/>
        <v>0</v>
      </c>
      <c r="Z321" s="17">
        <f t="shared" si="78"/>
        <v>754217.43899999978</v>
      </c>
      <c r="AA321" s="12">
        <f t="shared" si="87"/>
        <v>20</v>
      </c>
      <c r="AB321" s="13">
        <f t="shared" si="88"/>
        <v>6</v>
      </c>
    </row>
    <row r="322" spans="1:28" x14ac:dyDescent="0.3">
      <c r="A322" s="14">
        <f t="shared" si="89"/>
        <v>45970</v>
      </c>
      <c r="B322" s="15" t="str">
        <f t="shared" si="80"/>
        <v>domingo</v>
      </c>
      <c r="C322" s="15">
        <f t="shared" si="90"/>
        <v>0</v>
      </c>
      <c r="D322" s="15"/>
      <c r="E322" s="16">
        <f t="shared" si="95"/>
        <v>0</v>
      </c>
      <c r="F322" s="60">
        <f>IF(OR(B322="Saturday", B322="Sábado", B322="Sunday", B322="Domingo", E322=0), 0,
IF(MONTH(A322)&lt;&gt;MONTH(A321), E322, E322+SUMIF(A$8:A321, "&gt;="&amp;DATE(YEAR(A322), MONTH(A322), 1), F$8:F321)))</f>
        <v>0</v>
      </c>
      <c r="G322" s="64">
        <v>32.41296518607443</v>
      </c>
      <c r="H322" s="40" t="s">
        <v>4</v>
      </c>
      <c r="I322" s="39">
        <f t="shared" si="79"/>
        <v>833</v>
      </c>
      <c r="J322" s="39">
        <f t="shared" si="81"/>
        <v>49980</v>
      </c>
      <c r="K322" s="40">
        <f t="shared" si="82"/>
        <v>27000</v>
      </c>
      <c r="L322" s="39">
        <v>0</v>
      </c>
      <c r="M322" s="40">
        <f t="shared" si="91"/>
        <v>0</v>
      </c>
      <c r="N322" s="40">
        <f t="shared" si="83"/>
        <v>0</v>
      </c>
      <c r="O322" s="41">
        <v>0.12</v>
      </c>
      <c r="P322" s="40">
        <f t="shared" si="84"/>
        <v>0</v>
      </c>
      <c r="Q322" s="40">
        <f t="shared" si="85"/>
        <v>0</v>
      </c>
      <c r="R322" s="11">
        <f t="shared" si="92"/>
        <v>0</v>
      </c>
      <c r="S322" s="17"/>
      <c r="T322" s="17"/>
      <c r="U322" s="17">
        <f t="shared" si="96"/>
        <v>0</v>
      </c>
      <c r="V322" s="11">
        <v>35.412999999999997</v>
      </c>
      <c r="W322" s="11">
        <f t="shared" si="86"/>
        <v>3.0000348139255664</v>
      </c>
      <c r="X322" s="11">
        <f t="shared" si="93"/>
        <v>0</v>
      </c>
      <c r="Y322" s="17">
        <f t="shared" si="94"/>
        <v>0</v>
      </c>
      <c r="Z322" s="17">
        <f t="shared" si="78"/>
        <v>754217.43899999978</v>
      </c>
      <c r="AA322" s="12">
        <f t="shared" si="87"/>
        <v>20</v>
      </c>
      <c r="AB322" s="13">
        <f t="shared" si="88"/>
        <v>6</v>
      </c>
    </row>
    <row r="323" spans="1:28" s="21" customFormat="1" x14ac:dyDescent="0.3">
      <c r="A323" s="18">
        <f t="shared" si="89"/>
        <v>45971</v>
      </c>
      <c r="B323" s="19" t="str">
        <f t="shared" si="80"/>
        <v>segunda-feira</v>
      </c>
      <c r="C323" s="15">
        <f t="shared" si="90"/>
        <v>20</v>
      </c>
      <c r="D323" s="19"/>
      <c r="E323" s="16">
        <f t="shared" si="95"/>
        <v>16660</v>
      </c>
      <c r="F323" s="60">
        <f>IF(OR(B323="Saturday", B323="Sábado", B323="Sunday", B323="Domingo", E323=0), 0,
IF(MONTH(A323)&lt;&gt;MONTH(A322), E323, E323+SUMIF(A$8:A322, "&gt;="&amp;DATE(YEAR(A323), MONTH(A323), 1), F$8:F322)))</f>
        <v>33320</v>
      </c>
      <c r="G323" s="64">
        <v>32.41296518607443</v>
      </c>
      <c r="H323" s="40" t="s">
        <v>4</v>
      </c>
      <c r="I323" s="39">
        <f t="shared" si="79"/>
        <v>833</v>
      </c>
      <c r="J323" s="39">
        <f t="shared" si="81"/>
        <v>49980</v>
      </c>
      <c r="K323" s="40">
        <f t="shared" si="82"/>
        <v>27000</v>
      </c>
      <c r="L323" s="39">
        <v>0</v>
      </c>
      <c r="M323" s="40">
        <f t="shared" si="91"/>
        <v>0</v>
      </c>
      <c r="N323" s="40">
        <f t="shared" si="83"/>
        <v>0</v>
      </c>
      <c r="O323" s="41">
        <v>0.12</v>
      </c>
      <c r="P323" s="40">
        <f t="shared" si="84"/>
        <v>0</v>
      </c>
      <c r="Q323" s="40">
        <f t="shared" si="85"/>
        <v>0</v>
      </c>
      <c r="R323" s="11">
        <f t="shared" si="92"/>
        <v>540000</v>
      </c>
      <c r="S323" s="20"/>
      <c r="T323" s="20">
        <f>T292</f>
        <v>0</v>
      </c>
      <c r="U323" s="17">
        <f t="shared" si="96"/>
        <v>214217.43899999978</v>
      </c>
      <c r="V323" s="11">
        <v>35.412999999999997</v>
      </c>
      <c r="W323" s="11">
        <f t="shared" si="86"/>
        <v>3.0000348139255664</v>
      </c>
      <c r="X323" s="11">
        <f t="shared" si="93"/>
        <v>49980.579999999936</v>
      </c>
      <c r="Y323" s="17">
        <f t="shared" si="94"/>
        <v>589980.57999999996</v>
      </c>
      <c r="Z323" s="20">
        <f t="shared" si="78"/>
        <v>804198.01899999985</v>
      </c>
      <c r="AA323" s="12">
        <f t="shared" si="87"/>
        <v>20</v>
      </c>
      <c r="AB323" s="13">
        <f t="shared" si="88"/>
        <v>-13</v>
      </c>
    </row>
    <row r="324" spans="1:28" x14ac:dyDescent="0.3">
      <c r="A324" s="14">
        <f t="shared" si="89"/>
        <v>45972</v>
      </c>
      <c r="B324" s="15" t="str">
        <f t="shared" si="80"/>
        <v>terça-feira</v>
      </c>
      <c r="C324" s="15">
        <f t="shared" si="90"/>
        <v>0</v>
      </c>
      <c r="D324" s="15">
        <v>0</v>
      </c>
      <c r="E324" s="16">
        <f t="shared" si="95"/>
        <v>0</v>
      </c>
      <c r="F324" s="60">
        <f>IF(OR(B324="Saturday", B324="Sábado", B324="Sunday", B324="Domingo", E324=0), 0,
IF(MONTH(A324)&lt;&gt;MONTH(A323), E324, E324+SUMIF(A$8:A323, "&gt;="&amp;DATE(YEAR(A324), MONTH(A324), 1), F$8:F323)))</f>
        <v>0</v>
      </c>
      <c r="G324" s="64">
        <v>32.41296518607443</v>
      </c>
      <c r="H324" s="40" t="s">
        <v>4</v>
      </c>
      <c r="I324" s="39">
        <f t="shared" si="79"/>
        <v>833</v>
      </c>
      <c r="J324" s="39">
        <f t="shared" si="81"/>
        <v>49980</v>
      </c>
      <c r="K324" s="40">
        <f t="shared" si="82"/>
        <v>27000</v>
      </c>
      <c r="L324" s="39">
        <v>0</v>
      </c>
      <c r="M324" s="40">
        <f t="shared" si="91"/>
        <v>0</v>
      </c>
      <c r="N324" s="40">
        <f t="shared" si="83"/>
        <v>0</v>
      </c>
      <c r="O324" s="41">
        <v>0.12</v>
      </c>
      <c r="P324" s="40">
        <f t="shared" si="84"/>
        <v>0</v>
      </c>
      <c r="Q324" s="40">
        <f t="shared" si="85"/>
        <v>0</v>
      </c>
      <c r="R324" s="11">
        <f t="shared" si="92"/>
        <v>0</v>
      </c>
      <c r="S324" s="17"/>
      <c r="T324" s="17"/>
      <c r="U324" s="17">
        <f t="shared" si="96"/>
        <v>0</v>
      </c>
      <c r="V324" s="11">
        <v>35.412999999999997</v>
      </c>
      <c r="W324" s="11">
        <f t="shared" si="86"/>
        <v>3.0000348139255664</v>
      </c>
      <c r="X324" s="11">
        <f t="shared" si="93"/>
        <v>0</v>
      </c>
      <c r="Y324" s="17">
        <f t="shared" si="94"/>
        <v>0</v>
      </c>
      <c r="Z324" s="17">
        <f t="shared" si="78"/>
        <v>804198.01899999985</v>
      </c>
      <c r="AA324" s="12">
        <f t="shared" si="87"/>
        <v>20</v>
      </c>
      <c r="AB324" s="13">
        <f t="shared" si="88"/>
        <v>7</v>
      </c>
    </row>
    <row r="325" spans="1:28" x14ac:dyDescent="0.3">
      <c r="A325" s="14">
        <f t="shared" si="89"/>
        <v>45973</v>
      </c>
      <c r="B325" s="15" t="str">
        <f t="shared" si="80"/>
        <v>quarta-feira</v>
      </c>
      <c r="C325" s="15">
        <f t="shared" si="90"/>
        <v>0</v>
      </c>
      <c r="D325" s="15">
        <v>0</v>
      </c>
      <c r="E325" s="16">
        <f t="shared" si="95"/>
        <v>0</v>
      </c>
      <c r="F325" s="60">
        <f>IF(OR(B325="Saturday", B325="Sábado", B325="Sunday", B325="Domingo", E325=0), 0,
IF(MONTH(A325)&lt;&gt;MONTH(A324), E325, E325+SUMIF(A$8:A324, "&gt;="&amp;DATE(YEAR(A325), MONTH(A325), 1), F$8:F324)))</f>
        <v>0</v>
      </c>
      <c r="G325" s="64">
        <v>32.41296518607443</v>
      </c>
      <c r="H325" s="40" t="s">
        <v>4</v>
      </c>
      <c r="I325" s="39">
        <f t="shared" si="79"/>
        <v>833</v>
      </c>
      <c r="J325" s="39">
        <f t="shared" si="81"/>
        <v>49980</v>
      </c>
      <c r="K325" s="40">
        <f t="shared" si="82"/>
        <v>27000</v>
      </c>
      <c r="L325" s="39">
        <v>0</v>
      </c>
      <c r="M325" s="40">
        <f t="shared" si="91"/>
        <v>0</v>
      </c>
      <c r="N325" s="40">
        <f t="shared" si="83"/>
        <v>0</v>
      </c>
      <c r="O325" s="41">
        <v>0.12</v>
      </c>
      <c r="P325" s="40">
        <f t="shared" si="84"/>
        <v>0</v>
      </c>
      <c r="Q325" s="40">
        <f t="shared" si="85"/>
        <v>0</v>
      </c>
      <c r="R325" s="11">
        <f t="shared" si="92"/>
        <v>0</v>
      </c>
      <c r="S325" s="17"/>
      <c r="T325" s="17"/>
      <c r="U325" s="17">
        <f t="shared" si="96"/>
        <v>0</v>
      </c>
      <c r="V325" s="11">
        <v>35.412999999999997</v>
      </c>
      <c r="W325" s="11">
        <f t="shared" si="86"/>
        <v>3.0000348139255664</v>
      </c>
      <c r="X325" s="11">
        <f t="shared" si="93"/>
        <v>0</v>
      </c>
      <c r="Y325" s="17">
        <f t="shared" si="94"/>
        <v>0</v>
      </c>
      <c r="Z325" s="17">
        <f t="shared" ref="Z325:Z374" si="97">IF(A325="",0,Z324+Y325-R325-T325)</f>
        <v>804198.01899999985</v>
      </c>
      <c r="AA325" s="12">
        <f t="shared" si="87"/>
        <v>20</v>
      </c>
      <c r="AB325" s="13">
        <f t="shared" si="88"/>
        <v>7</v>
      </c>
    </row>
    <row r="326" spans="1:28" x14ac:dyDescent="0.3">
      <c r="A326" s="14">
        <f t="shared" si="89"/>
        <v>45974</v>
      </c>
      <c r="B326" s="15" t="str">
        <f t="shared" si="80"/>
        <v>quinta-feira</v>
      </c>
      <c r="C326" s="15">
        <f t="shared" si="90"/>
        <v>0</v>
      </c>
      <c r="D326" s="15">
        <v>0</v>
      </c>
      <c r="E326" s="16">
        <f t="shared" si="95"/>
        <v>0</v>
      </c>
      <c r="F326" s="60">
        <f>IF(OR(B326="Saturday", B326="Sábado", B326="Sunday", B326="Domingo", E326=0), 0,
IF(MONTH(A326)&lt;&gt;MONTH(A325), E326, E326+SUMIF(A$8:A325, "&gt;="&amp;DATE(YEAR(A326), MONTH(A326), 1), F$8:F325)))</f>
        <v>0</v>
      </c>
      <c r="G326" s="64">
        <v>32.41296518607443</v>
      </c>
      <c r="H326" s="40" t="s">
        <v>4</v>
      </c>
      <c r="I326" s="39">
        <f t="shared" si="79"/>
        <v>833</v>
      </c>
      <c r="J326" s="39">
        <f t="shared" si="81"/>
        <v>49980</v>
      </c>
      <c r="K326" s="40">
        <f t="shared" si="82"/>
        <v>27000</v>
      </c>
      <c r="L326" s="39">
        <v>0</v>
      </c>
      <c r="M326" s="40">
        <f t="shared" si="91"/>
        <v>0</v>
      </c>
      <c r="N326" s="40">
        <f t="shared" si="83"/>
        <v>0</v>
      </c>
      <c r="O326" s="41">
        <v>0.12</v>
      </c>
      <c r="P326" s="40">
        <f t="shared" si="84"/>
        <v>0</v>
      </c>
      <c r="Q326" s="40">
        <f t="shared" si="85"/>
        <v>0</v>
      </c>
      <c r="R326" s="11">
        <f t="shared" si="92"/>
        <v>0</v>
      </c>
      <c r="S326" s="17"/>
      <c r="T326" s="17"/>
      <c r="U326" s="17">
        <f t="shared" si="96"/>
        <v>0</v>
      </c>
      <c r="V326" s="11">
        <v>35.412999999999997</v>
      </c>
      <c r="W326" s="11">
        <f t="shared" si="86"/>
        <v>3.0000348139255664</v>
      </c>
      <c r="X326" s="11">
        <f t="shared" si="93"/>
        <v>0</v>
      </c>
      <c r="Y326" s="17">
        <f t="shared" si="94"/>
        <v>0</v>
      </c>
      <c r="Z326" s="17">
        <f t="shared" si="97"/>
        <v>804198.01899999985</v>
      </c>
      <c r="AA326" s="12">
        <f t="shared" si="87"/>
        <v>20</v>
      </c>
      <c r="AB326" s="13">
        <f t="shared" si="88"/>
        <v>7</v>
      </c>
    </row>
    <row r="327" spans="1:28" x14ac:dyDescent="0.3">
      <c r="A327" s="14">
        <f t="shared" si="89"/>
        <v>45975</v>
      </c>
      <c r="B327" s="15" t="str">
        <f t="shared" si="80"/>
        <v>sexta-feira</v>
      </c>
      <c r="C327" s="15">
        <f t="shared" si="90"/>
        <v>0</v>
      </c>
      <c r="D327" s="15">
        <v>0</v>
      </c>
      <c r="E327" s="16">
        <f t="shared" si="95"/>
        <v>0</v>
      </c>
      <c r="F327" s="60">
        <f>IF(OR(B327="Saturday", B327="Sábado", B327="Sunday", B327="Domingo", E327=0), 0,
IF(MONTH(A327)&lt;&gt;MONTH(A326), E327, E327+SUMIF(A$8:A326, "&gt;="&amp;DATE(YEAR(A327), MONTH(A327), 1), F$8:F326)))</f>
        <v>0</v>
      </c>
      <c r="G327" s="64">
        <v>32.41296518607443</v>
      </c>
      <c r="H327" s="40" t="s">
        <v>4</v>
      </c>
      <c r="I327" s="39">
        <f t="shared" si="79"/>
        <v>833</v>
      </c>
      <c r="J327" s="39">
        <f t="shared" si="81"/>
        <v>49980</v>
      </c>
      <c r="K327" s="40">
        <f t="shared" si="82"/>
        <v>27000</v>
      </c>
      <c r="L327" s="39">
        <v>0</v>
      </c>
      <c r="M327" s="40">
        <f t="shared" si="91"/>
        <v>0</v>
      </c>
      <c r="N327" s="40">
        <f t="shared" si="83"/>
        <v>0</v>
      </c>
      <c r="O327" s="41">
        <v>0.12</v>
      </c>
      <c r="P327" s="40">
        <f t="shared" si="84"/>
        <v>0</v>
      </c>
      <c r="Q327" s="40">
        <f t="shared" si="85"/>
        <v>0</v>
      </c>
      <c r="R327" s="11">
        <f t="shared" si="92"/>
        <v>0</v>
      </c>
      <c r="S327" s="17"/>
      <c r="T327" s="17"/>
      <c r="U327" s="17">
        <f t="shared" si="96"/>
        <v>0</v>
      </c>
      <c r="V327" s="11">
        <v>35.412999999999997</v>
      </c>
      <c r="W327" s="11">
        <f t="shared" si="86"/>
        <v>3.0000348139255664</v>
      </c>
      <c r="X327" s="11">
        <f t="shared" si="93"/>
        <v>0</v>
      </c>
      <c r="Y327" s="17">
        <f t="shared" si="94"/>
        <v>0</v>
      </c>
      <c r="Z327" s="17">
        <f t="shared" si="97"/>
        <v>804198.01899999985</v>
      </c>
      <c r="AA327" s="12">
        <f t="shared" si="87"/>
        <v>20</v>
      </c>
      <c r="AB327" s="13">
        <f t="shared" si="88"/>
        <v>7</v>
      </c>
    </row>
    <row r="328" spans="1:28" x14ac:dyDescent="0.3">
      <c r="A328" s="14">
        <f t="shared" si="89"/>
        <v>45976</v>
      </c>
      <c r="B328" s="15" t="str">
        <f t="shared" si="80"/>
        <v>sábado</v>
      </c>
      <c r="C328" s="15">
        <f t="shared" si="90"/>
        <v>0</v>
      </c>
      <c r="D328" s="15"/>
      <c r="E328" s="16">
        <f t="shared" si="95"/>
        <v>0</v>
      </c>
      <c r="F328" s="60">
        <f>IF(OR(B328="Saturday", B328="Sábado", B328="Sunday", B328="Domingo", E328=0), 0,
IF(MONTH(A328)&lt;&gt;MONTH(A327), E328, E328+SUMIF(A$8:A327, "&gt;="&amp;DATE(YEAR(A328), MONTH(A328), 1), F$8:F327)))</f>
        <v>0</v>
      </c>
      <c r="G328" s="64">
        <v>32.41296518607443</v>
      </c>
      <c r="H328" s="40" t="s">
        <v>4</v>
      </c>
      <c r="I328" s="39">
        <f t="shared" ref="I328:I391" si="98">IFERROR(VLOOKUP(H328,Volume_caminhao,2,0),0)</f>
        <v>833</v>
      </c>
      <c r="J328" s="39">
        <f t="shared" si="81"/>
        <v>49980</v>
      </c>
      <c r="K328" s="40">
        <f t="shared" si="82"/>
        <v>27000</v>
      </c>
      <c r="L328" s="39">
        <v>0</v>
      </c>
      <c r="M328" s="40">
        <f t="shared" si="91"/>
        <v>0</v>
      </c>
      <c r="N328" s="40">
        <f t="shared" si="83"/>
        <v>0</v>
      </c>
      <c r="O328" s="41">
        <v>0.12</v>
      </c>
      <c r="P328" s="40">
        <f t="shared" si="84"/>
        <v>0</v>
      </c>
      <c r="Q328" s="40">
        <f t="shared" si="85"/>
        <v>0</v>
      </c>
      <c r="R328" s="11">
        <f t="shared" si="92"/>
        <v>0</v>
      </c>
      <c r="S328" s="17"/>
      <c r="T328" s="17"/>
      <c r="U328" s="17">
        <f t="shared" si="96"/>
        <v>0</v>
      </c>
      <c r="V328" s="11">
        <v>35.412999999999997</v>
      </c>
      <c r="W328" s="11">
        <f t="shared" si="86"/>
        <v>3.0000348139255664</v>
      </c>
      <c r="X328" s="11">
        <f t="shared" si="93"/>
        <v>0</v>
      </c>
      <c r="Y328" s="17">
        <f t="shared" si="94"/>
        <v>0</v>
      </c>
      <c r="Z328" s="17">
        <f t="shared" si="97"/>
        <v>804198.01899999985</v>
      </c>
      <c r="AA328" s="12">
        <f t="shared" si="87"/>
        <v>20</v>
      </c>
      <c r="AB328" s="13">
        <f t="shared" si="88"/>
        <v>7</v>
      </c>
    </row>
    <row r="329" spans="1:28" x14ac:dyDescent="0.3">
      <c r="A329" s="14">
        <f t="shared" si="89"/>
        <v>45977</v>
      </c>
      <c r="B329" s="15" t="str">
        <f t="shared" ref="B329:B374" si="99">IF(A329="","",TEXT(A329,"dddd"))</f>
        <v>domingo</v>
      </c>
      <c r="C329" s="15">
        <f t="shared" si="90"/>
        <v>0</v>
      </c>
      <c r="D329" s="15"/>
      <c r="E329" s="16">
        <f t="shared" si="95"/>
        <v>0</v>
      </c>
      <c r="F329" s="60">
        <f>IF(OR(B329="Saturday", B329="Sábado", B329="Sunday", B329="Domingo", E329=0), 0,
IF(MONTH(A329)&lt;&gt;MONTH(A328), E329, E329+SUMIF(A$8:A328, "&gt;="&amp;DATE(YEAR(A329), MONTH(A329), 1), F$8:F328)))</f>
        <v>0</v>
      </c>
      <c r="G329" s="64">
        <v>32.41296518607443</v>
      </c>
      <c r="H329" s="40" t="s">
        <v>4</v>
      </c>
      <c r="I329" s="39">
        <f t="shared" si="98"/>
        <v>833</v>
      </c>
      <c r="J329" s="39">
        <f t="shared" ref="J329:J374" si="100">I329*60</f>
        <v>49980</v>
      </c>
      <c r="K329" s="40">
        <f t="shared" ref="K329:K374" si="101">I329*G329</f>
        <v>27000</v>
      </c>
      <c r="L329" s="39">
        <v>0</v>
      </c>
      <c r="M329" s="40">
        <f t="shared" si="91"/>
        <v>0</v>
      </c>
      <c r="N329" s="40">
        <f t="shared" ref="N329:N374" si="102">IF(L329=0,0,(I329*G329)*0.002)</f>
        <v>0</v>
      </c>
      <c r="O329" s="41">
        <v>0.12</v>
      </c>
      <c r="P329" s="40">
        <f t="shared" ref="P329:P374" si="103">O329*M329</f>
        <v>0</v>
      </c>
      <c r="Q329" s="40">
        <f t="shared" ref="Q329:Q374" si="104">IF(E329=0,0,SUM(P329,M329:N329))</f>
        <v>0</v>
      </c>
      <c r="R329" s="11">
        <f t="shared" si="92"/>
        <v>0</v>
      </c>
      <c r="S329" s="17"/>
      <c r="T329" s="17"/>
      <c r="U329" s="17">
        <f t="shared" si="96"/>
        <v>0</v>
      </c>
      <c r="V329" s="11">
        <v>35.412999999999997</v>
      </c>
      <c r="W329" s="11">
        <f t="shared" ref="W329:W374" si="105">V329-G329</f>
        <v>3.0000348139255664</v>
      </c>
      <c r="X329" s="11">
        <f t="shared" si="93"/>
        <v>0</v>
      </c>
      <c r="Y329" s="17">
        <f t="shared" si="94"/>
        <v>0</v>
      </c>
      <c r="Z329" s="17">
        <f t="shared" si="97"/>
        <v>804198.01899999985</v>
      </c>
      <c r="AA329" s="12">
        <f t="shared" ref="AA329:AA374" si="106">IFERROR(MIN(INT(Z329/K329),$B$4),0)</f>
        <v>20</v>
      </c>
      <c r="AB329" s="13">
        <f t="shared" ref="AB329:AB374" si="107">IF(Z329 &gt; (I329 * 135), MIN(50 - C329,INT(Z329 / (I329 * 135))), 0)-C329</f>
        <v>7</v>
      </c>
    </row>
    <row r="330" spans="1:28" x14ac:dyDescent="0.3">
      <c r="A330" s="14">
        <f t="shared" ref="A330:A374" si="108">A329+1</f>
        <v>45978</v>
      </c>
      <c r="B330" s="15" t="str">
        <f t="shared" si="99"/>
        <v>segunda-feira</v>
      </c>
      <c r="C330" s="15">
        <f t="shared" ref="C330:C374" si="109">IF(OR(D330&lt;&gt;"",OR(B330="Saturday",B330="Sábado",B330="Sunday",B330="Domingo")),0,AA329)</f>
        <v>20</v>
      </c>
      <c r="D330" s="15"/>
      <c r="E330" s="16">
        <f t="shared" si="95"/>
        <v>16660</v>
      </c>
      <c r="F330" s="60">
        <f>IF(OR(B330="Saturday", B330="Sábado", B330="Sunday", B330="Domingo", E330=0), 0,
IF(MONTH(A330)&lt;&gt;MONTH(A329), E330, E330+SUMIF(A$8:A329, "&gt;="&amp;DATE(YEAR(A330), MONTH(A330), 1), F$8:F329)))</f>
        <v>66640</v>
      </c>
      <c r="G330" s="64">
        <v>32.41296518607443</v>
      </c>
      <c r="H330" s="40" t="s">
        <v>4</v>
      </c>
      <c r="I330" s="39">
        <f t="shared" si="98"/>
        <v>833</v>
      </c>
      <c r="J330" s="39">
        <f t="shared" si="100"/>
        <v>49980</v>
      </c>
      <c r="K330" s="40">
        <f t="shared" si="101"/>
        <v>27000</v>
      </c>
      <c r="L330" s="39">
        <v>0</v>
      </c>
      <c r="M330" s="40">
        <f t="shared" ref="M330:M374" si="110">J330/1000*L330*0.18</f>
        <v>0</v>
      </c>
      <c r="N330" s="40">
        <f t="shared" si="102"/>
        <v>0</v>
      </c>
      <c r="O330" s="41">
        <v>0.12</v>
      </c>
      <c r="P330" s="40">
        <f t="shared" si="103"/>
        <v>0</v>
      </c>
      <c r="Q330" s="40">
        <f t="shared" si="104"/>
        <v>0</v>
      </c>
      <c r="R330" s="11">
        <f t="shared" ref="R330:R374" si="111">E330*G330+Q330</f>
        <v>540000</v>
      </c>
      <c r="S330" s="17"/>
      <c r="T330" s="17"/>
      <c r="U330" s="17">
        <f t="shared" si="96"/>
        <v>264198.01899999985</v>
      </c>
      <c r="V330" s="11">
        <v>35.412999999999997</v>
      </c>
      <c r="W330" s="11">
        <f t="shared" si="105"/>
        <v>3.0000348139255664</v>
      </c>
      <c r="X330" s="11">
        <f t="shared" ref="X330:X374" si="112">E330*$W$8</f>
        <v>49980.579999999936</v>
      </c>
      <c r="Y330" s="17">
        <f t="shared" ref="Y330:Y374" si="113">E330*$V$9</f>
        <v>589980.57999999996</v>
      </c>
      <c r="Z330" s="17">
        <f t="shared" si="97"/>
        <v>854178.59899999993</v>
      </c>
      <c r="AA330" s="12">
        <f t="shared" si="106"/>
        <v>20</v>
      </c>
      <c r="AB330" s="13">
        <f t="shared" si="107"/>
        <v>-13</v>
      </c>
    </row>
    <row r="331" spans="1:28" x14ac:dyDescent="0.3">
      <c r="A331" s="14">
        <f t="shared" si="108"/>
        <v>45979</v>
      </c>
      <c r="B331" s="15" t="str">
        <f t="shared" si="99"/>
        <v>terça-feira</v>
      </c>
      <c r="C331" s="15">
        <f t="shared" si="109"/>
        <v>0</v>
      </c>
      <c r="D331" s="15">
        <v>0</v>
      </c>
      <c r="E331" s="16">
        <f t="shared" ref="E331:E374" si="114">IFERROR(IF(D331&gt;0,D331*I331,C331*I331),0)</f>
        <v>0</v>
      </c>
      <c r="F331" s="60">
        <f>IF(OR(B331="Saturday", B331="Sábado", B331="Sunday", B331="Domingo", E331=0), 0,
IF(MONTH(A331)&lt;&gt;MONTH(A330), E331, E331+SUMIF(A$8:A330, "&gt;="&amp;DATE(YEAR(A331), MONTH(A331), 1), F$8:F330)))</f>
        <v>0</v>
      </c>
      <c r="G331" s="64">
        <v>32.41296518607443</v>
      </c>
      <c r="H331" s="40" t="s">
        <v>4</v>
      </c>
      <c r="I331" s="39">
        <f t="shared" si="98"/>
        <v>833</v>
      </c>
      <c r="J331" s="39">
        <f t="shared" si="100"/>
        <v>49980</v>
      </c>
      <c r="K331" s="40">
        <f t="shared" si="101"/>
        <v>27000</v>
      </c>
      <c r="L331" s="39">
        <v>0</v>
      </c>
      <c r="M331" s="40">
        <f t="shared" si="110"/>
        <v>0</v>
      </c>
      <c r="N331" s="40">
        <f t="shared" si="102"/>
        <v>0</v>
      </c>
      <c r="O331" s="41">
        <v>0.12</v>
      </c>
      <c r="P331" s="40">
        <f t="shared" si="103"/>
        <v>0</v>
      </c>
      <c r="Q331" s="40">
        <f t="shared" si="104"/>
        <v>0</v>
      </c>
      <c r="R331" s="11">
        <f t="shared" si="111"/>
        <v>0</v>
      </c>
      <c r="S331" s="17"/>
      <c r="T331" s="17"/>
      <c r="U331" s="17">
        <f t="shared" ref="U331:U374" si="115">IF(E331=0,0,Z330-R331)</f>
        <v>0</v>
      </c>
      <c r="V331" s="11">
        <v>35.412999999999997</v>
      </c>
      <c r="W331" s="11">
        <f t="shared" si="105"/>
        <v>3.0000348139255664</v>
      </c>
      <c r="X331" s="11">
        <f t="shared" si="112"/>
        <v>0</v>
      </c>
      <c r="Y331" s="17">
        <f t="shared" si="113"/>
        <v>0</v>
      </c>
      <c r="Z331" s="17">
        <f t="shared" si="97"/>
        <v>854178.59899999993</v>
      </c>
      <c r="AA331" s="12">
        <f t="shared" si="106"/>
        <v>20</v>
      </c>
      <c r="AB331" s="13">
        <f t="shared" si="107"/>
        <v>7</v>
      </c>
    </row>
    <row r="332" spans="1:28" x14ac:dyDescent="0.3">
      <c r="A332" s="14">
        <f t="shared" si="108"/>
        <v>45980</v>
      </c>
      <c r="B332" s="15" t="str">
        <f t="shared" si="99"/>
        <v>quarta-feira</v>
      </c>
      <c r="C332" s="15">
        <f t="shared" si="109"/>
        <v>0</v>
      </c>
      <c r="D332" s="15">
        <v>0</v>
      </c>
      <c r="E332" s="16">
        <f t="shared" si="114"/>
        <v>0</v>
      </c>
      <c r="F332" s="60">
        <f>IF(OR(B332="Saturday", B332="Sábado", B332="Sunday", B332="Domingo", E332=0), 0,
IF(MONTH(A332)&lt;&gt;MONTH(A331), E332, E332+SUMIF(A$8:A331, "&gt;="&amp;DATE(YEAR(A332), MONTH(A332), 1), F$8:F331)))</f>
        <v>0</v>
      </c>
      <c r="G332" s="64">
        <v>32.41296518607443</v>
      </c>
      <c r="H332" s="40" t="s">
        <v>4</v>
      </c>
      <c r="I332" s="39">
        <f t="shared" si="98"/>
        <v>833</v>
      </c>
      <c r="J332" s="39">
        <f t="shared" si="100"/>
        <v>49980</v>
      </c>
      <c r="K332" s="40">
        <f t="shared" si="101"/>
        <v>27000</v>
      </c>
      <c r="L332" s="39">
        <v>0</v>
      </c>
      <c r="M332" s="40">
        <f t="shared" si="110"/>
        <v>0</v>
      </c>
      <c r="N332" s="40">
        <f t="shared" si="102"/>
        <v>0</v>
      </c>
      <c r="O332" s="41">
        <v>0.12</v>
      </c>
      <c r="P332" s="40">
        <f t="shared" si="103"/>
        <v>0</v>
      </c>
      <c r="Q332" s="40">
        <f t="shared" si="104"/>
        <v>0</v>
      </c>
      <c r="R332" s="11">
        <f t="shared" si="111"/>
        <v>0</v>
      </c>
      <c r="S332" s="17"/>
      <c r="T332" s="17"/>
      <c r="U332" s="17">
        <f t="shared" si="115"/>
        <v>0</v>
      </c>
      <c r="V332" s="11">
        <v>35.412999999999997</v>
      </c>
      <c r="W332" s="11">
        <f t="shared" si="105"/>
        <v>3.0000348139255664</v>
      </c>
      <c r="X332" s="11">
        <f t="shared" si="112"/>
        <v>0</v>
      </c>
      <c r="Y332" s="17">
        <f t="shared" si="113"/>
        <v>0</v>
      </c>
      <c r="Z332" s="17">
        <f t="shared" si="97"/>
        <v>854178.59899999993</v>
      </c>
      <c r="AA332" s="12">
        <f t="shared" si="106"/>
        <v>20</v>
      </c>
      <c r="AB332" s="13">
        <f t="shared" si="107"/>
        <v>7</v>
      </c>
    </row>
    <row r="333" spans="1:28" x14ac:dyDescent="0.3">
      <c r="A333" s="14">
        <f t="shared" si="108"/>
        <v>45981</v>
      </c>
      <c r="B333" s="15" t="str">
        <f t="shared" si="99"/>
        <v>quinta-feira</v>
      </c>
      <c r="C333" s="15">
        <f t="shared" si="109"/>
        <v>0</v>
      </c>
      <c r="D333" s="15">
        <v>0</v>
      </c>
      <c r="E333" s="16">
        <f t="shared" si="114"/>
        <v>0</v>
      </c>
      <c r="F333" s="60">
        <f>IF(OR(B333="Saturday", B333="Sábado", B333="Sunday", B333="Domingo", E333=0), 0,
IF(MONTH(A333)&lt;&gt;MONTH(A332), E333, E333+SUMIF(A$8:A332, "&gt;="&amp;DATE(YEAR(A333), MONTH(A333), 1), F$8:F332)))</f>
        <v>0</v>
      </c>
      <c r="G333" s="64">
        <v>32.41296518607443</v>
      </c>
      <c r="H333" s="40" t="s">
        <v>4</v>
      </c>
      <c r="I333" s="39">
        <f t="shared" si="98"/>
        <v>833</v>
      </c>
      <c r="J333" s="39">
        <f t="shared" si="100"/>
        <v>49980</v>
      </c>
      <c r="K333" s="40">
        <f t="shared" si="101"/>
        <v>27000</v>
      </c>
      <c r="L333" s="39">
        <v>0</v>
      </c>
      <c r="M333" s="40">
        <f t="shared" si="110"/>
        <v>0</v>
      </c>
      <c r="N333" s="40">
        <f t="shared" si="102"/>
        <v>0</v>
      </c>
      <c r="O333" s="41">
        <v>0.12</v>
      </c>
      <c r="P333" s="40">
        <f t="shared" si="103"/>
        <v>0</v>
      </c>
      <c r="Q333" s="40">
        <f t="shared" si="104"/>
        <v>0</v>
      </c>
      <c r="R333" s="11">
        <f t="shared" si="111"/>
        <v>0</v>
      </c>
      <c r="S333" s="17"/>
      <c r="T333" s="17"/>
      <c r="U333" s="17">
        <f t="shared" si="115"/>
        <v>0</v>
      </c>
      <c r="V333" s="11">
        <v>35.412999999999997</v>
      </c>
      <c r="W333" s="11">
        <f t="shared" si="105"/>
        <v>3.0000348139255664</v>
      </c>
      <c r="X333" s="11">
        <f t="shared" si="112"/>
        <v>0</v>
      </c>
      <c r="Y333" s="17">
        <f t="shared" si="113"/>
        <v>0</v>
      </c>
      <c r="Z333" s="17">
        <f t="shared" si="97"/>
        <v>854178.59899999993</v>
      </c>
      <c r="AA333" s="12">
        <f t="shared" si="106"/>
        <v>20</v>
      </c>
      <c r="AB333" s="13">
        <f t="shared" si="107"/>
        <v>7</v>
      </c>
    </row>
    <row r="334" spans="1:28" x14ac:dyDescent="0.3">
      <c r="A334" s="14">
        <f t="shared" si="108"/>
        <v>45982</v>
      </c>
      <c r="B334" s="15" t="str">
        <f t="shared" si="99"/>
        <v>sexta-feira</v>
      </c>
      <c r="C334" s="15">
        <f t="shared" si="109"/>
        <v>0</v>
      </c>
      <c r="D334" s="15">
        <v>0</v>
      </c>
      <c r="E334" s="16">
        <f t="shared" si="114"/>
        <v>0</v>
      </c>
      <c r="F334" s="60">
        <f>IF(OR(B334="Saturday", B334="Sábado", B334="Sunday", B334="Domingo", E334=0), 0,
IF(MONTH(A334)&lt;&gt;MONTH(A333), E334, E334+SUMIF(A$8:A333, "&gt;="&amp;DATE(YEAR(A334), MONTH(A334), 1), F$8:F333)))</f>
        <v>0</v>
      </c>
      <c r="G334" s="64">
        <v>32.41296518607443</v>
      </c>
      <c r="H334" s="40" t="s">
        <v>4</v>
      </c>
      <c r="I334" s="39">
        <f t="shared" si="98"/>
        <v>833</v>
      </c>
      <c r="J334" s="39">
        <f t="shared" si="100"/>
        <v>49980</v>
      </c>
      <c r="K334" s="40">
        <f t="shared" si="101"/>
        <v>27000</v>
      </c>
      <c r="L334" s="39">
        <v>0</v>
      </c>
      <c r="M334" s="40">
        <f t="shared" si="110"/>
        <v>0</v>
      </c>
      <c r="N334" s="40">
        <f t="shared" si="102"/>
        <v>0</v>
      </c>
      <c r="O334" s="41">
        <v>0.12</v>
      </c>
      <c r="P334" s="40">
        <f t="shared" si="103"/>
        <v>0</v>
      </c>
      <c r="Q334" s="40">
        <f t="shared" si="104"/>
        <v>0</v>
      </c>
      <c r="R334" s="11">
        <f t="shared" si="111"/>
        <v>0</v>
      </c>
      <c r="S334" s="17"/>
      <c r="T334" s="17"/>
      <c r="U334" s="17">
        <f t="shared" si="115"/>
        <v>0</v>
      </c>
      <c r="V334" s="11">
        <v>35.412999999999997</v>
      </c>
      <c r="W334" s="11">
        <f t="shared" si="105"/>
        <v>3.0000348139255664</v>
      </c>
      <c r="X334" s="11">
        <f t="shared" si="112"/>
        <v>0</v>
      </c>
      <c r="Y334" s="17">
        <f t="shared" si="113"/>
        <v>0</v>
      </c>
      <c r="Z334" s="17">
        <f t="shared" si="97"/>
        <v>854178.59899999993</v>
      </c>
      <c r="AA334" s="12">
        <f t="shared" si="106"/>
        <v>20</v>
      </c>
      <c r="AB334" s="13">
        <f t="shared" si="107"/>
        <v>7</v>
      </c>
    </row>
    <row r="335" spans="1:28" x14ac:dyDescent="0.3">
      <c r="A335" s="14">
        <f t="shared" si="108"/>
        <v>45983</v>
      </c>
      <c r="B335" s="15" t="str">
        <f t="shared" si="99"/>
        <v>sábado</v>
      </c>
      <c r="C335" s="15">
        <f t="shared" si="109"/>
        <v>0</v>
      </c>
      <c r="D335" s="15"/>
      <c r="E335" s="16">
        <f t="shared" si="114"/>
        <v>0</v>
      </c>
      <c r="F335" s="60">
        <f>IF(OR(B335="Saturday", B335="Sábado", B335="Sunday", B335="Domingo", E335=0), 0,
IF(MONTH(A335)&lt;&gt;MONTH(A334), E335, E335+SUMIF(A$8:A334, "&gt;="&amp;DATE(YEAR(A335), MONTH(A335), 1), F$8:F334)))</f>
        <v>0</v>
      </c>
      <c r="G335" s="64">
        <v>32.41296518607443</v>
      </c>
      <c r="H335" s="40" t="s">
        <v>4</v>
      </c>
      <c r="I335" s="39">
        <f t="shared" si="98"/>
        <v>833</v>
      </c>
      <c r="J335" s="39">
        <f t="shared" si="100"/>
        <v>49980</v>
      </c>
      <c r="K335" s="40">
        <f t="shared" si="101"/>
        <v>27000</v>
      </c>
      <c r="L335" s="39">
        <v>0</v>
      </c>
      <c r="M335" s="40">
        <f t="shared" si="110"/>
        <v>0</v>
      </c>
      <c r="N335" s="40">
        <f t="shared" si="102"/>
        <v>0</v>
      </c>
      <c r="O335" s="41">
        <v>0.12</v>
      </c>
      <c r="P335" s="40">
        <f t="shared" si="103"/>
        <v>0</v>
      </c>
      <c r="Q335" s="40">
        <f t="shared" si="104"/>
        <v>0</v>
      </c>
      <c r="R335" s="11">
        <f t="shared" si="111"/>
        <v>0</v>
      </c>
      <c r="S335" s="17"/>
      <c r="T335" s="17"/>
      <c r="U335" s="17">
        <f t="shared" si="115"/>
        <v>0</v>
      </c>
      <c r="V335" s="11">
        <v>35.412999999999997</v>
      </c>
      <c r="W335" s="11">
        <f t="shared" si="105"/>
        <v>3.0000348139255664</v>
      </c>
      <c r="X335" s="11">
        <f t="shared" si="112"/>
        <v>0</v>
      </c>
      <c r="Y335" s="17">
        <f t="shared" si="113"/>
        <v>0</v>
      </c>
      <c r="Z335" s="17">
        <f t="shared" si="97"/>
        <v>854178.59899999993</v>
      </c>
      <c r="AA335" s="12">
        <f t="shared" si="106"/>
        <v>20</v>
      </c>
      <c r="AB335" s="13">
        <f t="shared" si="107"/>
        <v>7</v>
      </c>
    </row>
    <row r="336" spans="1:28" x14ac:dyDescent="0.3">
      <c r="A336" s="14">
        <f t="shared" si="108"/>
        <v>45984</v>
      </c>
      <c r="B336" s="15" t="str">
        <f t="shared" si="99"/>
        <v>domingo</v>
      </c>
      <c r="C336" s="15">
        <f t="shared" si="109"/>
        <v>0</v>
      </c>
      <c r="D336" s="15"/>
      <c r="E336" s="16">
        <f t="shared" si="114"/>
        <v>0</v>
      </c>
      <c r="F336" s="60">
        <f>IF(OR(B336="Saturday", B336="Sábado", B336="Sunday", B336="Domingo", E336=0), 0,
IF(MONTH(A336)&lt;&gt;MONTH(A335), E336, E336+SUMIF(A$8:A335, "&gt;="&amp;DATE(YEAR(A336), MONTH(A336), 1), F$8:F335)))</f>
        <v>0</v>
      </c>
      <c r="G336" s="64">
        <v>32.41296518607443</v>
      </c>
      <c r="H336" s="40" t="s">
        <v>4</v>
      </c>
      <c r="I336" s="39">
        <f t="shared" si="98"/>
        <v>833</v>
      </c>
      <c r="J336" s="39">
        <f t="shared" si="100"/>
        <v>49980</v>
      </c>
      <c r="K336" s="40">
        <f t="shared" si="101"/>
        <v>27000</v>
      </c>
      <c r="L336" s="39">
        <v>0</v>
      </c>
      <c r="M336" s="40">
        <f t="shared" si="110"/>
        <v>0</v>
      </c>
      <c r="N336" s="40">
        <f t="shared" si="102"/>
        <v>0</v>
      </c>
      <c r="O336" s="41">
        <v>0.12</v>
      </c>
      <c r="P336" s="40">
        <f t="shared" si="103"/>
        <v>0</v>
      </c>
      <c r="Q336" s="40">
        <f t="shared" si="104"/>
        <v>0</v>
      </c>
      <c r="R336" s="11">
        <f t="shared" si="111"/>
        <v>0</v>
      </c>
      <c r="S336" s="17"/>
      <c r="T336" s="17"/>
      <c r="U336" s="17">
        <f t="shared" si="115"/>
        <v>0</v>
      </c>
      <c r="V336" s="11">
        <v>35.412999999999997</v>
      </c>
      <c r="W336" s="11">
        <f t="shared" si="105"/>
        <v>3.0000348139255664</v>
      </c>
      <c r="X336" s="11">
        <f t="shared" si="112"/>
        <v>0</v>
      </c>
      <c r="Y336" s="17">
        <f t="shared" si="113"/>
        <v>0</v>
      </c>
      <c r="Z336" s="17">
        <f t="shared" si="97"/>
        <v>854178.59899999993</v>
      </c>
      <c r="AA336" s="12">
        <f t="shared" si="106"/>
        <v>20</v>
      </c>
      <c r="AB336" s="13">
        <f t="shared" si="107"/>
        <v>7</v>
      </c>
    </row>
    <row r="337" spans="1:28" x14ac:dyDescent="0.3">
      <c r="A337" s="14">
        <f t="shared" si="108"/>
        <v>45985</v>
      </c>
      <c r="B337" s="15" t="str">
        <f t="shared" si="99"/>
        <v>segunda-feira</v>
      </c>
      <c r="C337" s="15">
        <f t="shared" si="109"/>
        <v>20</v>
      </c>
      <c r="D337" s="15"/>
      <c r="E337" s="16">
        <f t="shared" si="114"/>
        <v>16660</v>
      </c>
      <c r="F337" s="60">
        <f>IF(OR(B337="Saturday", B337="Sábado", B337="Sunday", B337="Domingo", E337=0), 0,
IF(MONTH(A337)&lt;&gt;MONTH(A336), E337, E337+SUMIF(A$8:A336, "&gt;="&amp;DATE(YEAR(A337), MONTH(A337), 1), F$8:F336)))</f>
        <v>133280</v>
      </c>
      <c r="G337" s="64">
        <v>32.41296518607443</v>
      </c>
      <c r="H337" s="40" t="s">
        <v>4</v>
      </c>
      <c r="I337" s="39">
        <f t="shared" si="98"/>
        <v>833</v>
      </c>
      <c r="J337" s="39">
        <f t="shared" si="100"/>
        <v>49980</v>
      </c>
      <c r="K337" s="40">
        <f t="shared" si="101"/>
        <v>27000</v>
      </c>
      <c r="L337" s="39">
        <v>0</v>
      </c>
      <c r="M337" s="40">
        <f t="shared" si="110"/>
        <v>0</v>
      </c>
      <c r="N337" s="40">
        <f t="shared" si="102"/>
        <v>0</v>
      </c>
      <c r="O337" s="41">
        <v>0.12</v>
      </c>
      <c r="P337" s="40">
        <f t="shared" si="103"/>
        <v>0</v>
      </c>
      <c r="Q337" s="40">
        <f t="shared" si="104"/>
        <v>0</v>
      </c>
      <c r="R337" s="11">
        <f t="shared" si="111"/>
        <v>540000</v>
      </c>
      <c r="S337" s="17"/>
      <c r="T337" s="17"/>
      <c r="U337" s="17">
        <f t="shared" si="115"/>
        <v>314178.59899999993</v>
      </c>
      <c r="V337" s="11">
        <v>35.412999999999997</v>
      </c>
      <c r="W337" s="11">
        <f t="shared" si="105"/>
        <v>3.0000348139255664</v>
      </c>
      <c r="X337" s="11">
        <f t="shared" si="112"/>
        <v>49980.579999999936</v>
      </c>
      <c r="Y337" s="17">
        <f t="shared" si="113"/>
        <v>589980.57999999996</v>
      </c>
      <c r="Z337" s="17">
        <f t="shared" si="97"/>
        <v>904159.179</v>
      </c>
      <c r="AA337" s="12">
        <f t="shared" si="106"/>
        <v>20</v>
      </c>
      <c r="AB337" s="13">
        <f t="shared" si="107"/>
        <v>-12</v>
      </c>
    </row>
    <row r="338" spans="1:28" x14ac:dyDescent="0.3">
      <c r="A338" s="14">
        <f t="shared" si="108"/>
        <v>45986</v>
      </c>
      <c r="B338" s="15" t="str">
        <f t="shared" si="99"/>
        <v>terça-feira</v>
      </c>
      <c r="C338" s="15">
        <f t="shared" si="109"/>
        <v>0</v>
      </c>
      <c r="D338" s="15">
        <v>0</v>
      </c>
      <c r="E338" s="16">
        <f t="shared" si="114"/>
        <v>0</v>
      </c>
      <c r="F338" s="60">
        <f>IF(OR(B338="Saturday", B338="Sábado", B338="Sunday", B338="Domingo", E338=0), 0,
IF(MONTH(A338)&lt;&gt;MONTH(A337), E338, E338+SUMIF(A$8:A337, "&gt;="&amp;DATE(YEAR(A338), MONTH(A338), 1), F$8:F337)))</f>
        <v>0</v>
      </c>
      <c r="G338" s="64">
        <v>32.41296518607443</v>
      </c>
      <c r="H338" s="40" t="s">
        <v>4</v>
      </c>
      <c r="I338" s="39">
        <f t="shared" si="98"/>
        <v>833</v>
      </c>
      <c r="J338" s="39">
        <f t="shared" si="100"/>
        <v>49980</v>
      </c>
      <c r="K338" s="40">
        <f t="shared" si="101"/>
        <v>27000</v>
      </c>
      <c r="L338" s="39">
        <v>0</v>
      </c>
      <c r="M338" s="40">
        <f t="shared" si="110"/>
        <v>0</v>
      </c>
      <c r="N338" s="40">
        <f t="shared" si="102"/>
        <v>0</v>
      </c>
      <c r="O338" s="41">
        <v>0.12</v>
      </c>
      <c r="P338" s="40">
        <f t="shared" si="103"/>
        <v>0</v>
      </c>
      <c r="Q338" s="40">
        <f t="shared" si="104"/>
        <v>0</v>
      </c>
      <c r="R338" s="11">
        <f t="shared" si="111"/>
        <v>0</v>
      </c>
      <c r="S338" s="17"/>
      <c r="T338" s="17"/>
      <c r="U338" s="17">
        <f t="shared" si="115"/>
        <v>0</v>
      </c>
      <c r="V338" s="11">
        <v>35.412999999999997</v>
      </c>
      <c r="W338" s="11">
        <f t="shared" si="105"/>
        <v>3.0000348139255664</v>
      </c>
      <c r="X338" s="11">
        <f t="shared" si="112"/>
        <v>0</v>
      </c>
      <c r="Y338" s="17">
        <f t="shared" si="113"/>
        <v>0</v>
      </c>
      <c r="Z338" s="17">
        <f t="shared" si="97"/>
        <v>904159.179</v>
      </c>
      <c r="AA338" s="12">
        <f t="shared" si="106"/>
        <v>20</v>
      </c>
      <c r="AB338" s="13">
        <f t="shared" si="107"/>
        <v>8</v>
      </c>
    </row>
    <row r="339" spans="1:28" x14ac:dyDescent="0.3">
      <c r="A339" s="14">
        <f t="shared" si="108"/>
        <v>45987</v>
      </c>
      <c r="B339" s="15" t="str">
        <f t="shared" si="99"/>
        <v>quarta-feira</v>
      </c>
      <c r="C339" s="15">
        <f t="shared" si="109"/>
        <v>0</v>
      </c>
      <c r="D339" s="15">
        <v>0</v>
      </c>
      <c r="E339" s="16">
        <f t="shared" si="114"/>
        <v>0</v>
      </c>
      <c r="F339" s="60">
        <f>IF(OR(B339="Saturday", B339="Sábado", B339="Sunday", B339="Domingo", E339=0), 0,
IF(MONTH(A339)&lt;&gt;MONTH(A338), E339, E339+SUMIF(A$8:A338, "&gt;="&amp;DATE(YEAR(A339), MONTH(A339), 1), F$8:F338)))</f>
        <v>0</v>
      </c>
      <c r="G339" s="64">
        <v>32.41296518607443</v>
      </c>
      <c r="H339" s="40" t="s">
        <v>4</v>
      </c>
      <c r="I339" s="39">
        <f t="shared" si="98"/>
        <v>833</v>
      </c>
      <c r="J339" s="39">
        <f t="shared" si="100"/>
        <v>49980</v>
      </c>
      <c r="K339" s="40">
        <f t="shared" si="101"/>
        <v>27000</v>
      </c>
      <c r="L339" s="39">
        <v>0</v>
      </c>
      <c r="M339" s="40">
        <f t="shared" si="110"/>
        <v>0</v>
      </c>
      <c r="N339" s="40">
        <f t="shared" si="102"/>
        <v>0</v>
      </c>
      <c r="O339" s="41">
        <v>0.12</v>
      </c>
      <c r="P339" s="40">
        <f t="shared" si="103"/>
        <v>0</v>
      </c>
      <c r="Q339" s="40">
        <f t="shared" si="104"/>
        <v>0</v>
      </c>
      <c r="R339" s="11">
        <f t="shared" si="111"/>
        <v>0</v>
      </c>
      <c r="S339" s="17"/>
      <c r="T339" s="17"/>
      <c r="U339" s="17">
        <f t="shared" si="115"/>
        <v>0</v>
      </c>
      <c r="V339" s="11">
        <v>35.412999999999997</v>
      </c>
      <c r="W339" s="11">
        <f t="shared" si="105"/>
        <v>3.0000348139255664</v>
      </c>
      <c r="X339" s="11">
        <f t="shared" si="112"/>
        <v>0</v>
      </c>
      <c r="Y339" s="17">
        <f t="shared" si="113"/>
        <v>0</v>
      </c>
      <c r="Z339" s="17">
        <f t="shared" si="97"/>
        <v>904159.179</v>
      </c>
      <c r="AA339" s="12">
        <f t="shared" si="106"/>
        <v>20</v>
      </c>
      <c r="AB339" s="13">
        <f t="shared" si="107"/>
        <v>8</v>
      </c>
    </row>
    <row r="340" spans="1:28" x14ac:dyDescent="0.3">
      <c r="A340" s="14">
        <f t="shared" si="108"/>
        <v>45988</v>
      </c>
      <c r="B340" s="15" t="str">
        <f t="shared" si="99"/>
        <v>quinta-feira</v>
      </c>
      <c r="C340" s="15">
        <f t="shared" si="109"/>
        <v>0</v>
      </c>
      <c r="D340" s="15">
        <v>0</v>
      </c>
      <c r="E340" s="16">
        <f t="shared" si="114"/>
        <v>0</v>
      </c>
      <c r="F340" s="60">
        <f>IF(OR(B340="Saturday", B340="Sábado", B340="Sunday", B340="Domingo", E340=0), 0,
IF(MONTH(A340)&lt;&gt;MONTH(A339), E340, E340+SUMIF(A$8:A339, "&gt;="&amp;DATE(YEAR(A340), MONTH(A340), 1), F$8:F339)))</f>
        <v>0</v>
      </c>
      <c r="G340" s="64">
        <v>32.41296518607443</v>
      </c>
      <c r="H340" s="40" t="s">
        <v>4</v>
      </c>
      <c r="I340" s="39">
        <f t="shared" si="98"/>
        <v>833</v>
      </c>
      <c r="J340" s="39">
        <f t="shared" si="100"/>
        <v>49980</v>
      </c>
      <c r="K340" s="40">
        <f t="shared" si="101"/>
        <v>27000</v>
      </c>
      <c r="L340" s="39">
        <v>0</v>
      </c>
      <c r="M340" s="40">
        <f t="shared" si="110"/>
        <v>0</v>
      </c>
      <c r="N340" s="40">
        <f t="shared" si="102"/>
        <v>0</v>
      </c>
      <c r="O340" s="41">
        <v>0.12</v>
      </c>
      <c r="P340" s="40">
        <f t="shared" si="103"/>
        <v>0</v>
      </c>
      <c r="Q340" s="40">
        <f t="shared" si="104"/>
        <v>0</v>
      </c>
      <c r="R340" s="11">
        <f t="shared" si="111"/>
        <v>0</v>
      </c>
      <c r="S340" s="17"/>
      <c r="T340" s="17"/>
      <c r="U340" s="17">
        <f t="shared" si="115"/>
        <v>0</v>
      </c>
      <c r="V340" s="11">
        <v>35.412999999999997</v>
      </c>
      <c r="W340" s="11">
        <f t="shared" si="105"/>
        <v>3.0000348139255664</v>
      </c>
      <c r="X340" s="11">
        <f t="shared" si="112"/>
        <v>0</v>
      </c>
      <c r="Y340" s="17">
        <f t="shared" si="113"/>
        <v>0</v>
      </c>
      <c r="Z340" s="17">
        <f t="shared" si="97"/>
        <v>904159.179</v>
      </c>
      <c r="AA340" s="12">
        <f t="shared" si="106"/>
        <v>20</v>
      </c>
      <c r="AB340" s="13">
        <f t="shared" si="107"/>
        <v>8</v>
      </c>
    </row>
    <row r="341" spans="1:28" x14ac:dyDescent="0.3">
      <c r="A341" s="14">
        <f t="shared" si="108"/>
        <v>45989</v>
      </c>
      <c r="B341" s="15" t="str">
        <f t="shared" si="99"/>
        <v>sexta-feira</v>
      </c>
      <c r="C341" s="15">
        <f t="shared" si="109"/>
        <v>0</v>
      </c>
      <c r="D341" s="15">
        <v>0</v>
      </c>
      <c r="E341" s="16">
        <f t="shared" si="114"/>
        <v>0</v>
      </c>
      <c r="F341" s="60">
        <f>IF(OR(B341="Saturday", B341="Sábado", B341="Sunday", B341="Domingo", E341=0), 0,
IF(MONTH(A341)&lt;&gt;MONTH(A340), E341, E341+SUMIF(A$8:A340, "&gt;="&amp;DATE(YEAR(A341), MONTH(A341), 1), F$8:F340)))</f>
        <v>0</v>
      </c>
      <c r="G341" s="64">
        <v>32.41296518607443</v>
      </c>
      <c r="H341" s="40" t="s">
        <v>4</v>
      </c>
      <c r="I341" s="39">
        <f t="shared" si="98"/>
        <v>833</v>
      </c>
      <c r="J341" s="39">
        <f t="shared" si="100"/>
        <v>49980</v>
      </c>
      <c r="K341" s="40">
        <f t="shared" si="101"/>
        <v>27000</v>
      </c>
      <c r="L341" s="39">
        <v>0</v>
      </c>
      <c r="M341" s="40">
        <f t="shared" si="110"/>
        <v>0</v>
      </c>
      <c r="N341" s="40">
        <f t="shared" si="102"/>
        <v>0</v>
      </c>
      <c r="O341" s="41">
        <v>0.12</v>
      </c>
      <c r="P341" s="40">
        <f t="shared" si="103"/>
        <v>0</v>
      </c>
      <c r="Q341" s="40">
        <f t="shared" si="104"/>
        <v>0</v>
      </c>
      <c r="R341" s="11">
        <f t="shared" si="111"/>
        <v>0</v>
      </c>
      <c r="S341" s="17"/>
      <c r="T341" s="17"/>
      <c r="U341" s="17">
        <f t="shared" si="115"/>
        <v>0</v>
      </c>
      <c r="V341" s="11">
        <v>35.412999999999997</v>
      </c>
      <c r="W341" s="11">
        <f t="shared" si="105"/>
        <v>3.0000348139255664</v>
      </c>
      <c r="X341" s="11">
        <f t="shared" si="112"/>
        <v>0</v>
      </c>
      <c r="Y341" s="17">
        <f t="shared" si="113"/>
        <v>0</v>
      </c>
      <c r="Z341" s="17">
        <f t="shared" si="97"/>
        <v>904159.179</v>
      </c>
      <c r="AA341" s="12">
        <f t="shared" si="106"/>
        <v>20</v>
      </c>
      <c r="AB341" s="13">
        <f t="shared" si="107"/>
        <v>8</v>
      </c>
    </row>
    <row r="342" spans="1:28" x14ac:dyDescent="0.3">
      <c r="A342" s="14">
        <f t="shared" si="108"/>
        <v>45990</v>
      </c>
      <c r="B342" s="15" t="str">
        <f t="shared" si="99"/>
        <v>sábado</v>
      </c>
      <c r="C342" s="15">
        <f t="shared" si="109"/>
        <v>0</v>
      </c>
      <c r="D342" s="15"/>
      <c r="E342" s="16">
        <f t="shared" si="114"/>
        <v>0</v>
      </c>
      <c r="F342" s="60">
        <f>IF(OR(B342="Saturday", B342="Sábado", B342="Sunday", B342="Domingo", E342=0), 0,
IF(MONTH(A342)&lt;&gt;MONTH(A341), E342, E342+SUMIF(A$8:A341, "&gt;="&amp;DATE(YEAR(A342), MONTH(A342), 1), F$8:F341)))</f>
        <v>0</v>
      </c>
      <c r="G342" s="64">
        <v>32.41296518607443</v>
      </c>
      <c r="H342" s="40" t="s">
        <v>4</v>
      </c>
      <c r="I342" s="39">
        <f t="shared" si="98"/>
        <v>833</v>
      </c>
      <c r="J342" s="39">
        <f t="shared" si="100"/>
        <v>49980</v>
      </c>
      <c r="K342" s="40">
        <f t="shared" si="101"/>
        <v>27000</v>
      </c>
      <c r="L342" s="39">
        <v>0</v>
      </c>
      <c r="M342" s="40">
        <f t="shared" si="110"/>
        <v>0</v>
      </c>
      <c r="N342" s="40">
        <f t="shared" si="102"/>
        <v>0</v>
      </c>
      <c r="O342" s="41">
        <v>0.12</v>
      </c>
      <c r="P342" s="40">
        <f t="shared" si="103"/>
        <v>0</v>
      </c>
      <c r="Q342" s="40">
        <f t="shared" si="104"/>
        <v>0</v>
      </c>
      <c r="R342" s="11">
        <f t="shared" si="111"/>
        <v>0</v>
      </c>
      <c r="S342" s="17"/>
      <c r="T342" s="17"/>
      <c r="U342" s="17">
        <f t="shared" si="115"/>
        <v>0</v>
      </c>
      <c r="V342" s="11">
        <v>35.412999999999997</v>
      </c>
      <c r="W342" s="11">
        <f t="shared" si="105"/>
        <v>3.0000348139255664</v>
      </c>
      <c r="X342" s="11">
        <f t="shared" si="112"/>
        <v>0</v>
      </c>
      <c r="Y342" s="17">
        <f t="shared" si="113"/>
        <v>0</v>
      </c>
      <c r="Z342" s="17">
        <f t="shared" si="97"/>
        <v>904159.179</v>
      </c>
      <c r="AA342" s="12">
        <f t="shared" si="106"/>
        <v>20</v>
      </c>
      <c r="AB342" s="13">
        <f t="shared" si="107"/>
        <v>8</v>
      </c>
    </row>
    <row r="343" spans="1:28" x14ac:dyDescent="0.3">
      <c r="A343" s="14">
        <f t="shared" si="108"/>
        <v>45991</v>
      </c>
      <c r="B343" s="15" t="str">
        <f t="shared" si="99"/>
        <v>domingo</v>
      </c>
      <c r="C343" s="15">
        <f t="shared" si="109"/>
        <v>0</v>
      </c>
      <c r="D343" s="15"/>
      <c r="E343" s="16">
        <f t="shared" si="114"/>
        <v>0</v>
      </c>
      <c r="F343" s="60">
        <f>IF(OR(B343="Saturday", B343="Sábado", B343="Sunday", B343="Domingo", E343=0), 0,
IF(MONTH(A343)&lt;&gt;MONTH(A342), E343, E343+SUMIF(A$8:A342, "&gt;="&amp;DATE(YEAR(A343), MONTH(A343), 1), F$8:F342)))</f>
        <v>0</v>
      </c>
      <c r="G343" s="64">
        <v>32.41296518607443</v>
      </c>
      <c r="H343" s="40" t="s">
        <v>4</v>
      </c>
      <c r="I343" s="39">
        <f t="shared" si="98"/>
        <v>833</v>
      </c>
      <c r="J343" s="39">
        <f t="shared" si="100"/>
        <v>49980</v>
      </c>
      <c r="K343" s="40">
        <f t="shared" si="101"/>
        <v>27000</v>
      </c>
      <c r="L343" s="39">
        <v>0</v>
      </c>
      <c r="M343" s="40">
        <f t="shared" si="110"/>
        <v>0</v>
      </c>
      <c r="N343" s="40">
        <f t="shared" si="102"/>
        <v>0</v>
      </c>
      <c r="O343" s="41">
        <v>0.12</v>
      </c>
      <c r="P343" s="40">
        <f t="shared" si="103"/>
        <v>0</v>
      </c>
      <c r="Q343" s="40">
        <f t="shared" si="104"/>
        <v>0</v>
      </c>
      <c r="R343" s="11">
        <f t="shared" si="111"/>
        <v>0</v>
      </c>
      <c r="S343" s="17"/>
      <c r="T343" s="17"/>
      <c r="U343" s="17">
        <f t="shared" si="115"/>
        <v>0</v>
      </c>
      <c r="V343" s="11">
        <v>35.412999999999997</v>
      </c>
      <c r="W343" s="11">
        <f t="shared" si="105"/>
        <v>3.0000348139255664</v>
      </c>
      <c r="X343" s="11">
        <f t="shared" si="112"/>
        <v>0</v>
      </c>
      <c r="Y343" s="17">
        <f t="shared" si="113"/>
        <v>0</v>
      </c>
      <c r="Z343" s="17">
        <f t="shared" si="97"/>
        <v>904159.179</v>
      </c>
      <c r="AA343" s="12">
        <f t="shared" si="106"/>
        <v>20</v>
      </c>
      <c r="AB343" s="13">
        <f t="shared" si="107"/>
        <v>8</v>
      </c>
    </row>
    <row r="344" spans="1:28" x14ac:dyDescent="0.3">
      <c r="A344" s="27">
        <f t="shared" si="108"/>
        <v>45992</v>
      </c>
      <c r="B344" s="28" t="str">
        <f t="shared" si="99"/>
        <v>segunda-feira</v>
      </c>
      <c r="C344" s="15">
        <f t="shared" si="109"/>
        <v>20</v>
      </c>
      <c r="D344" s="28"/>
      <c r="E344" s="16">
        <f t="shared" si="114"/>
        <v>16660</v>
      </c>
      <c r="F344" s="60">
        <f>IF(OR(B344="Saturday", B344="Sábado", B344="Sunday", B344="Domingo", E344=0), 0,
IF(MONTH(A344)&lt;&gt;MONTH(A343), E344, E344+SUMIF(A$8:A343, "&gt;="&amp;DATE(YEAR(A344), MONTH(A344), 1), F$8:F343)))</f>
        <v>16660</v>
      </c>
      <c r="G344" s="64">
        <v>32.41296518607443</v>
      </c>
      <c r="H344" s="40" t="s">
        <v>4</v>
      </c>
      <c r="I344" s="39">
        <f t="shared" si="98"/>
        <v>833</v>
      </c>
      <c r="J344" s="39">
        <f t="shared" si="100"/>
        <v>49980</v>
      </c>
      <c r="K344" s="40">
        <f t="shared" si="101"/>
        <v>27000</v>
      </c>
      <c r="L344" s="39">
        <v>0</v>
      </c>
      <c r="M344" s="40">
        <f t="shared" si="110"/>
        <v>0</v>
      </c>
      <c r="N344" s="40">
        <f t="shared" si="102"/>
        <v>0</v>
      </c>
      <c r="O344" s="41">
        <v>0.12</v>
      </c>
      <c r="P344" s="40">
        <f t="shared" si="103"/>
        <v>0</v>
      </c>
      <c r="Q344" s="40">
        <f t="shared" si="104"/>
        <v>0</v>
      </c>
      <c r="R344" s="11">
        <f t="shared" si="111"/>
        <v>540000</v>
      </c>
      <c r="S344" s="30"/>
      <c r="T344" s="30"/>
      <c r="U344" s="17">
        <f t="shared" si="115"/>
        <v>364159.179</v>
      </c>
      <c r="V344" s="11">
        <v>35.412999999999997</v>
      </c>
      <c r="W344" s="11">
        <f t="shared" si="105"/>
        <v>3.0000348139255664</v>
      </c>
      <c r="X344" s="11">
        <f t="shared" si="112"/>
        <v>49980.579999999936</v>
      </c>
      <c r="Y344" s="17">
        <f t="shared" si="113"/>
        <v>589980.57999999996</v>
      </c>
      <c r="Z344" s="30">
        <f t="shared" si="97"/>
        <v>954139.75900000008</v>
      </c>
      <c r="AA344" s="12">
        <f t="shared" si="106"/>
        <v>20</v>
      </c>
      <c r="AB344" s="13">
        <f t="shared" si="107"/>
        <v>-12</v>
      </c>
    </row>
    <row r="345" spans="1:28" x14ac:dyDescent="0.3">
      <c r="A345" s="27">
        <f t="shared" si="108"/>
        <v>45993</v>
      </c>
      <c r="B345" s="28" t="str">
        <f t="shared" si="99"/>
        <v>terça-feira</v>
      </c>
      <c r="C345" s="15">
        <f t="shared" si="109"/>
        <v>0</v>
      </c>
      <c r="D345" s="28">
        <v>0</v>
      </c>
      <c r="E345" s="16">
        <f t="shared" si="114"/>
        <v>0</v>
      </c>
      <c r="F345" s="60">
        <f>IF(OR(B345="Saturday", B345="Sábado", B345="Sunday", B345="Domingo", E345=0), 0,
IF(MONTH(A345)&lt;&gt;MONTH(A344), E345, E345+SUMIF(A$8:A344, "&gt;="&amp;DATE(YEAR(A345), MONTH(A345), 1), F$8:F344)))</f>
        <v>0</v>
      </c>
      <c r="G345" s="64">
        <v>32.41296518607443</v>
      </c>
      <c r="H345" s="40" t="s">
        <v>4</v>
      </c>
      <c r="I345" s="39">
        <f t="shared" si="98"/>
        <v>833</v>
      </c>
      <c r="J345" s="39">
        <f t="shared" si="100"/>
        <v>49980</v>
      </c>
      <c r="K345" s="40">
        <f t="shared" si="101"/>
        <v>27000</v>
      </c>
      <c r="L345" s="39">
        <v>0</v>
      </c>
      <c r="M345" s="40">
        <f t="shared" si="110"/>
        <v>0</v>
      </c>
      <c r="N345" s="40">
        <f t="shared" si="102"/>
        <v>0</v>
      </c>
      <c r="O345" s="41">
        <v>0.12</v>
      </c>
      <c r="P345" s="40">
        <f t="shared" si="103"/>
        <v>0</v>
      </c>
      <c r="Q345" s="40">
        <f t="shared" si="104"/>
        <v>0</v>
      </c>
      <c r="R345" s="11">
        <f t="shared" si="111"/>
        <v>0</v>
      </c>
      <c r="S345" s="30"/>
      <c r="T345" s="30"/>
      <c r="U345" s="17">
        <f t="shared" si="115"/>
        <v>0</v>
      </c>
      <c r="V345" s="11">
        <v>35.412999999999997</v>
      </c>
      <c r="W345" s="11">
        <f t="shared" si="105"/>
        <v>3.0000348139255664</v>
      </c>
      <c r="X345" s="11">
        <f t="shared" si="112"/>
        <v>0</v>
      </c>
      <c r="Y345" s="17">
        <f t="shared" si="113"/>
        <v>0</v>
      </c>
      <c r="Z345" s="30">
        <f t="shared" si="97"/>
        <v>954139.75900000008</v>
      </c>
      <c r="AA345" s="12">
        <f t="shared" si="106"/>
        <v>20</v>
      </c>
      <c r="AB345" s="13">
        <f t="shared" si="107"/>
        <v>8</v>
      </c>
    </row>
    <row r="346" spans="1:28" x14ac:dyDescent="0.3">
      <c r="A346" s="27">
        <f t="shared" si="108"/>
        <v>45994</v>
      </c>
      <c r="B346" s="28" t="str">
        <f t="shared" si="99"/>
        <v>quarta-feira</v>
      </c>
      <c r="C346" s="15">
        <f t="shared" si="109"/>
        <v>0</v>
      </c>
      <c r="D346" s="28">
        <v>0</v>
      </c>
      <c r="E346" s="16">
        <f t="shared" si="114"/>
        <v>0</v>
      </c>
      <c r="F346" s="60">
        <f>IF(OR(B346="Saturday", B346="Sábado", B346="Sunday", B346="Domingo", E346=0), 0,
IF(MONTH(A346)&lt;&gt;MONTH(A345), E346, E346+SUMIF(A$8:A345, "&gt;="&amp;DATE(YEAR(A346), MONTH(A346), 1), F$8:F345)))</f>
        <v>0</v>
      </c>
      <c r="G346" s="64">
        <v>32.41296518607443</v>
      </c>
      <c r="H346" s="40" t="s">
        <v>4</v>
      </c>
      <c r="I346" s="39">
        <f t="shared" si="98"/>
        <v>833</v>
      </c>
      <c r="J346" s="39">
        <f t="shared" si="100"/>
        <v>49980</v>
      </c>
      <c r="K346" s="40">
        <f t="shared" si="101"/>
        <v>27000</v>
      </c>
      <c r="L346" s="39">
        <v>0</v>
      </c>
      <c r="M346" s="40">
        <f t="shared" si="110"/>
        <v>0</v>
      </c>
      <c r="N346" s="40">
        <f t="shared" si="102"/>
        <v>0</v>
      </c>
      <c r="O346" s="41">
        <v>0.12</v>
      </c>
      <c r="P346" s="40">
        <f t="shared" si="103"/>
        <v>0</v>
      </c>
      <c r="Q346" s="40">
        <f t="shared" si="104"/>
        <v>0</v>
      </c>
      <c r="R346" s="11">
        <f t="shared" si="111"/>
        <v>0</v>
      </c>
      <c r="S346" s="30"/>
      <c r="T346" s="30"/>
      <c r="U346" s="17">
        <f t="shared" si="115"/>
        <v>0</v>
      </c>
      <c r="V346" s="11">
        <v>35.412999999999997</v>
      </c>
      <c r="W346" s="11">
        <f t="shared" si="105"/>
        <v>3.0000348139255664</v>
      </c>
      <c r="X346" s="11">
        <f t="shared" si="112"/>
        <v>0</v>
      </c>
      <c r="Y346" s="17">
        <f t="shared" si="113"/>
        <v>0</v>
      </c>
      <c r="Z346" s="30">
        <f t="shared" si="97"/>
        <v>954139.75900000008</v>
      </c>
      <c r="AA346" s="12">
        <f t="shared" si="106"/>
        <v>20</v>
      </c>
      <c r="AB346" s="13">
        <f t="shared" si="107"/>
        <v>8</v>
      </c>
    </row>
    <row r="347" spans="1:28" x14ac:dyDescent="0.3">
      <c r="A347" s="27">
        <f t="shared" si="108"/>
        <v>45995</v>
      </c>
      <c r="B347" s="28" t="str">
        <f t="shared" si="99"/>
        <v>quinta-feira</v>
      </c>
      <c r="C347" s="15">
        <f t="shared" si="109"/>
        <v>0</v>
      </c>
      <c r="D347" s="28">
        <v>0</v>
      </c>
      <c r="E347" s="16">
        <f t="shared" si="114"/>
        <v>0</v>
      </c>
      <c r="F347" s="60">
        <f>IF(OR(B347="Saturday", B347="Sábado", B347="Sunday", B347="Domingo", E347=0), 0,
IF(MONTH(A347)&lt;&gt;MONTH(A346), E347, E347+SUMIF(A$8:A346, "&gt;="&amp;DATE(YEAR(A347), MONTH(A347), 1), F$8:F346)))</f>
        <v>0</v>
      </c>
      <c r="G347" s="64">
        <v>32.41296518607443</v>
      </c>
      <c r="H347" s="40" t="s">
        <v>4</v>
      </c>
      <c r="I347" s="39">
        <f t="shared" si="98"/>
        <v>833</v>
      </c>
      <c r="J347" s="39">
        <f t="shared" si="100"/>
        <v>49980</v>
      </c>
      <c r="K347" s="40">
        <f t="shared" si="101"/>
        <v>27000</v>
      </c>
      <c r="L347" s="39">
        <v>0</v>
      </c>
      <c r="M347" s="40">
        <f t="shared" si="110"/>
        <v>0</v>
      </c>
      <c r="N347" s="40">
        <f t="shared" si="102"/>
        <v>0</v>
      </c>
      <c r="O347" s="41">
        <v>0.12</v>
      </c>
      <c r="P347" s="40">
        <f t="shared" si="103"/>
        <v>0</v>
      </c>
      <c r="Q347" s="40">
        <f t="shared" si="104"/>
        <v>0</v>
      </c>
      <c r="R347" s="11">
        <f t="shared" si="111"/>
        <v>0</v>
      </c>
      <c r="S347" s="30"/>
      <c r="T347" s="30"/>
      <c r="U347" s="17">
        <f t="shared" si="115"/>
        <v>0</v>
      </c>
      <c r="V347" s="11">
        <v>35.412999999999997</v>
      </c>
      <c r="W347" s="11">
        <f t="shared" si="105"/>
        <v>3.0000348139255664</v>
      </c>
      <c r="X347" s="11">
        <f t="shared" si="112"/>
        <v>0</v>
      </c>
      <c r="Y347" s="17">
        <f t="shared" si="113"/>
        <v>0</v>
      </c>
      <c r="Z347" s="30">
        <f t="shared" si="97"/>
        <v>954139.75900000008</v>
      </c>
      <c r="AA347" s="12">
        <f t="shared" si="106"/>
        <v>20</v>
      </c>
      <c r="AB347" s="13">
        <f t="shared" si="107"/>
        <v>8</v>
      </c>
    </row>
    <row r="348" spans="1:28" x14ac:dyDescent="0.3">
      <c r="A348" s="27">
        <f t="shared" si="108"/>
        <v>45996</v>
      </c>
      <c r="B348" s="28" t="str">
        <f t="shared" si="99"/>
        <v>sexta-feira</v>
      </c>
      <c r="C348" s="15">
        <f t="shared" si="109"/>
        <v>0</v>
      </c>
      <c r="D348" s="28">
        <v>0</v>
      </c>
      <c r="E348" s="16">
        <f t="shared" si="114"/>
        <v>0</v>
      </c>
      <c r="F348" s="60">
        <f>IF(OR(B348="Saturday", B348="Sábado", B348="Sunday", B348="Domingo", E348=0), 0,
IF(MONTH(A348)&lt;&gt;MONTH(A347), E348, E348+SUMIF(A$8:A347, "&gt;="&amp;DATE(YEAR(A348), MONTH(A348), 1), F$8:F347)))</f>
        <v>0</v>
      </c>
      <c r="G348" s="64">
        <v>32.41296518607443</v>
      </c>
      <c r="H348" s="40" t="s">
        <v>4</v>
      </c>
      <c r="I348" s="39">
        <f t="shared" si="98"/>
        <v>833</v>
      </c>
      <c r="J348" s="39">
        <f t="shared" si="100"/>
        <v>49980</v>
      </c>
      <c r="K348" s="40">
        <f t="shared" si="101"/>
        <v>27000</v>
      </c>
      <c r="L348" s="39">
        <v>0</v>
      </c>
      <c r="M348" s="40">
        <f t="shared" si="110"/>
        <v>0</v>
      </c>
      <c r="N348" s="40">
        <f t="shared" si="102"/>
        <v>0</v>
      </c>
      <c r="O348" s="41">
        <v>0.12</v>
      </c>
      <c r="P348" s="40">
        <f t="shared" si="103"/>
        <v>0</v>
      </c>
      <c r="Q348" s="40">
        <f t="shared" si="104"/>
        <v>0</v>
      </c>
      <c r="R348" s="11">
        <f t="shared" si="111"/>
        <v>0</v>
      </c>
      <c r="S348" s="30"/>
      <c r="T348" s="30"/>
      <c r="U348" s="17">
        <f t="shared" si="115"/>
        <v>0</v>
      </c>
      <c r="V348" s="11">
        <v>35.412999999999997</v>
      </c>
      <c r="W348" s="11">
        <f t="shared" si="105"/>
        <v>3.0000348139255664</v>
      </c>
      <c r="X348" s="11">
        <f t="shared" si="112"/>
        <v>0</v>
      </c>
      <c r="Y348" s="17">
        <f t="shared" si="113"/>
        <v>0</v>
      </c>
      <c r="Z348" s="30">
        <f t="shared" si="97"/>
        <v>954139.75900000008</v>
      </c>
      <c r="AA348" s="12">
        <f t="shared" si="106"/>
        <v>20</v>
      </c>
      <c r="AB348" s="13">
        <f t="shared" si="107"/>
        <v>8</v>
      </c>
    </row>
    <row r="349" spans="1:28" x14ac:dyDescent="0.3">
      <c r="A349" s="27">
        <f t="shared" si="108"/>
        <v>45997</v>
      </c>
      <c r="B349" s="28" t="str">
        <f t="shared" si="99"/>
        <v>sábado</v>
      </c>
      <c r="C349" s="15">
        <f t="shared" si="109"/>
        <v>0</v>
      </c>
      <c r="D349" s="28"/>
      <c r="E349" s="16">
        <f t="shared" si="114"/>
        <v>0</v>
      </c>
      <c r="F349" s="60">
        <f>IF(OR(B349="Saturday", B349="Sábado", B349="Sunday", B349="Domingo", E349=0), 0,
IF(MONTH(A349)&lt;&gt;MONTH(A348), E349, E349+SUMIF(A$8:A348, "&gt;="&amp;DATE(YEAR(A349), MONTH(A349), 1), F$8:F348)))</f>
        <v>0</v>
      </c>
      <c r="G349" s="64">
        <v>32.41296518607443</v>
      </c>
      <c r="H349" s="40" t="s">
        <v>4</v>
      </c>
      <c r="I349" s="39">
        <f t="shared" si="98"/>
        <v>833</v>
      </c>
      <c r="J349" s="39">
        <f t="shared" si="100"/>
        <v>49980</v>
      </c>
      <c r="K349" s="40">
        <f t="shared" si="101"/>
        <v>27000</v>
      </c>
      <c r="L349" s="39">
        <v>0</v>
      </c>
      <c r="M349" s="40">
        <f t="shared" si="110"/>
        <v>0</v>
      </c>
      <c r="N349" s="40">
        <f t="shared" si="102"/>
        <v>0</v>
      </c>
      <c r="O349" s="41">
        <v>0.12</v>
      </c>
      <c r="P349" s="40">
        <f t="shared" si="103"/>
        <v>0</v>
      </c>
      <c r="Q349" s="40">
        <f t="shared" si="104"/>
        <v>0</v>
      </c>
      <c r="R349" s="11">
        <f t="shared" si="111"/>
        <v>0</v>
      </c>
      <c r="S349" s="30"/>
      <c r="T349" s="30"/>
      <c r="U349" s="17">
        <f t="shared" si="115"/>
        <v>0</v>
      </c>
      <c r="V349" s="11">
        <v>35.412999999999997</v>
      </c>
      <c r="W349" s="11">
        <f t="shared" si="105"/>
        <v>3.0000348139255664</v>
      </c>
      <c r="X349" s="11">
        <f t="shared" si="112"/>
        <v>0</v>
      </c>
      <c r="Y349" s="17">
        <f t="shared" si="113"/>
        <v>0</v>
      </c>
      <c r="Z349" s="30">
        <f t="shared" si="97"/>
        <v>954139.75900000008</v>
      </c>
      <c r="AA349" s="12">
        <f t="shared" si="106"/>
        <v>20</v>
      </c>
      <c r="AB349" s="13">
        <f t="shared" si="107"/>
        <v>8</v>
      </c>
    </row>
    <row r="350" spans="1:28" x14ac:dyDescent="0.3">
      <c r="A350" s="27">
        <f t="shared" si="108"/>
        <v>45998</v>
      </c>
      <c r="B350" s="28" t="str">
        <f t="shared" si="99"/>
        <v>domingo</v>
      </c>
      <c r="C350" s="15">
        <f t="shared" si="109"/>
        <v>0</v>
      </c>
      <c r="D350" s="28"/>
      <c r="E350" s="16">
        <f t="shared" si="114"/>
        <v>0</v>
      </c>
      <c r="F350" s="60">
        <f>IF(OR(B350="Saturday", B350="Sábado", B350="Sunday", B350="Domingo", E350=0), 0,
IF(MONTH(A350)&lt;&gt;MONTH(A349), E350, E350+SUMIF(A$8:A349, "&gt;="&amp;DATE(YEAR(A350), MONTH(A350), 1), F$8:F349)))</f>
        <v>0</v>
      </c>
      <c r="G350" s="64">
        <v>32.41296518607443</v>
      </c>
      <c r="H350" s="40" t="s">
        <v>4</v>
      </c>
      <c r="I350" s="39">
        <f t="shared" si="98"/>
        <v>833</v>
      </c>
      <c r="J350" s="39">
        <f t="shared" si="100"/>
        <v>49980</v>
      </c>
      <c r="K350" s="40">
        <f t="shared" si="101"/>
        <v>27000</v>
      </c>
      <c r="L350" s="39">
        <v>0</v>
      </c>
      <c r="M350" s="40">
        <f t="shared" si="110"/>
        <v>0</v>
      </c>
      <c r="N350" s="40">
        <f t="shared" si="102"/>
        <v>0</v>
      </c>
      <c r="O350" s="41">
        <v>0.12</v>
      </c>
      <c r="P350" s="40">
        <f t="shared" si="103"/>
        <v>0</v>
      </c>
      <c r="Q350" s="40">
        <f t="shared" si="104"/>
        <v>0</v>
      </c>
      <c r="R350" s="11">
        <f t="shared" si="111"/>
        <v>0</v>
      </c>
      <c r="S350" s="30"/>
      <c r="T350" s="30"/>
      <c r="U350" s="17">
        <f t="shared" si="115"/>
        <v>0</v>
      </c>
      <c r="V350" s="11">
        <v>35.412999999999997</v>
      </c>
      <c r="W350" s="11">
        <f t="shared" si="105"/>
        <v>3.0000348139255664</v>
      </c>
      <c r="X350" s="11">
        <f t="shared" si="112"/>
        <v>0</v>
      </c>
      <c r="Y350" s="17">
        <f t="shared" si="113"/>
        <v>0</v>
      </c>
      <c r="Z350" s="30">
        <f t="shared" si="97"/>
        <v>954139.75900000008</v>
      </c>
      <c r="AA350" s="12">
        <f t="shared" si="106"/>
        <v>20</v>
      </c>
      <c r="AB350" s="13">
        <f t="shared" si="107"/>
        <v>8</v>
      </c>
    </row>
    <row r="351" spans="1:28" x14ac:dyDescent="0.3">
      <c r="A351" s="27">
        <f t="shared" si="108"/>
        <v>45999</v>
      </c>
      <c r="B351" s="28" t="str">
        <f t="shared" si="99"/>
        <v>segunda-feira</v>
      </c>
      <c r="C351" s="15">
        <f t="shared" si="109"/>
        <v>20</v>
      </c>
      <c r="D351" s="28"/>
      <c r="E351" s="16">
        <f t="shared" si="114"/>
        <v>16660</v>
      </c>
      <c r="F351" s="60">
        <f>IF(OR(B351="Saturday", B351="Sábado", B351="Sunday", B351="Domingo", E351=0), 0,
IF(MONTH(A351)&lt;&gt;MONTH(A350), E351, E351+SUMIF(A$8:A350, "&gt;="&amp;DATE(YEAR(A351), MONTH(A351), 1), F$8:F350)))</f>
        <v>33320</v>
      </c>
      <c r="G351" s="64">
        <v>32.41296518607443</v>
      </c>
      <c r="H351" s="40" t="s">
        <v>4</v>
      </c>
      <c r="I351" s="39">
        <f t="shared" si="98"/>
        <v>833</v>
      </c>
      <c r="J351" s="39">
        <f t="shared" si="100"/>
        <v>49980</v>
      </c>
      <c r="K351" s="40">
        <f t="shared" si="101"/>
        <v>27000</v>
      </c>
      <c r="L351" s="39">
        <v>0</v>
      </c>
      <c r="M351" s="40">
        <f t="shared" si="110"/>
        <v>0</v>
      </c>
      <c r="N351" s="40">
        <f t="shared" si="102"/>
        <v>0</v>
      </c>
      <c r="O351" s="41">
        <v>0.12</v>
      </c>
      <c r="P351" s="40">
        <f t="shared" si="103"/>
        <v>0</v>
      </c>
      <c r="Q351" s="40">
        <f t="shared" si="104"/>
        <v>0</v>
      </c>
      <c r="R351" s="11">
        <f t="shared" si="111"/>
        <v>540000</v>
      </c>
      <c r="S351" s="30"/>
      <c r="T351" s="30"/>
      <c r="U351" s="17">
        <f t="shared" si="115"/>
        <v>414139.75900000008</v>
      </c>
      <c r="V351" s="11">
        <v>35.412999999999997</v>
      </c>
      <c r="W351" s="11">
        <f t="shared" si="105"/>
        <v>3.0000348139255664</v>
      </c>
      <c r="X351" s="11">
        <f t="shared" si="112"/>
        <v>49980.579999999936</v>
      </c>
      <c r="Y351" s="17">
        <f t="shared" si="113"/>
        <v>589980.57999999996</v>
      </c>
      <c r="Z351" s="30">
        <f t="shared" si="97"/>
        <v>1004120.3390000002</v>
      </c>
      <c r="AA351" s="12">
        <f t="shared" si="106"/>
        <v>20</v>
      </c>
      <c r="AB351" s="13">
        <f t="shared" si="107"/>
        <v>-12</v>
      </c>
    </row>
    <row r="352" spans="1:28" x14ac:dyDescent="0.3">
      <c r="A352" s="27">
        <f t="shared" si="108"/>
        <v>46000</v>
      </c>
      <c r="B352" s="28" t="str">
        <f t="shared" si="99"/>
        <v>terça-feira</v>
      </c>
      <c r="C352" s="15">
        <f t="shared" si="109"/>
        <v>0</v>
      </c>
      <c r="D352" s="28">
        <v>0</v>
      </c>
      <c r="E352" s="16">
        <f t="shared" si="114"/>
        <v>0</v>
      </c>
      <c r="F352" s="60">
        <f>IF(OR(B352="Saturday", B352="Sábado", B352="Sunday", B352="Domingo", E352=0), 0,
IF(MONTH(A352)&lt;&gt;MONTH(A351), E352, E352+SUMIF(A$8:A351, "&gt;="&amp;DATE(YEAR(A352), MONTH(A352), 1), F$8:F351)))</f>
        <v>0</v>
      </c>
      <c r="G352" s="64">
        <v>32.41296518607443</v>
      </c>
      <c r="H352" s="40" t="s">
        <v>4</v>
      </c>
      <c r="I352" s="39">
        <f t="shared" si="98"/>
        <v>833</v>
      </c>
      <c r="J352" s="39">
        <f t="shared" si="100"/>
        <v>49980</v>
      </c>
      <c r="K352" s="40">
        <f t="shared" si="101"/>
        <v>27000</v>
      </c>
      <c r="L352" s="39">
        <v>0</v>
      </c>
      <c r="M352" s="40">
        <f t="shared" si="110"/>
        <v>0</v>
      </c>
      <c r="N352" s="40">
        <f t="shared" si="102"/>
        <v>0</v>
      </c>
      <c r="O352" s="41">
        <v>0.12</v>
      </c>
      <c r="P352" s="40">
        <f t="shared" si="103"/>
        <v>0</v>
      </c>
      <c r="Q352" s="40">
        <f t="shared" si="104"/>
        <v>0</v>
      </c>
      <c r="R352" s="11">
        <f t="shared" si="111"/>
        <v>0</v>
      </c>
      <c r="S352" s="30"/>
      <c r="T352" s="30"/>
      <c r="U352" s="17">
        <f t="shared" si="115"/>
        <v>0</v>
      </c>
      <c r="V352" s="11">
        <v>35.412999999999997</v>
      </c>
      <c r="W352" s="11">
        <f t="shared" si="105"/>
        <v>3.0000348139255664</v>
      </c>
      <c r="X352" s="11">
        <f t="shared" si="112"/>
        <v>0</v>
      </c>
      <c r="Y352" s="17">
        <f t="shared" si="113"/>
        <v>0</v>
      </c>
      <c r="Z352" s="30">
        <f t="shared" si="97"/>
        <v>1004120.3390000002</v>
      </c>
      <c r="AA352" s="12">
        <f t="shared" si="106"/>
        <v>20</v>
      </c>
      <c r="AB352" s="13">
        <f t="shared" si="107"/>
        <v>8</v>
      </c>
    </row>
    <row r="353" spans="1:28" s="21" customFormat="1" x14ac:dyDescent="0.3">
      <c r="A353" s="18">
        <f t="shared" si="108"/>
        <v>46001</v>
      </c>
      <c r="B353" s="19" t="str">
        <f t="shared" si="99"/>
        <v>quarta-feira</v>
      </c>
      <c r="C353" s="15">
        <f t="shared" si="109"/>
        <v>0</v>
      </c>
      <c r="D353" s="19">
        <v>0</v>
      </c>
      <c r="E353" s="16">
        <f t="shared" si="114"/>
        <v>0</v>
      </c>
      <c r="F353" s="60">
        <f>IF(OR(B353="Saturday", B353="Sábado", B353="Sunday", B353="Domingo", E353=0), 0,
IF(MONTH(A353)&lt;&gt;MONTH(A352), E353, E353+SUMIF(A$8:A352, "&gt;="&amp;DATE(YEAR(A353), MONTH(A353), 1), F$8:F352)))</f>
        <v>0</v>
      </c>
      <c r="G353" s="64">
        <v>32.41296518607443</v>
      </c>
      <c r="H353" s="40" t="s">
        <v>4</v>
      </c>
      <c r="I353" s="39">
        <f t="shared" si="98"/>
        <v>833</v>
      </c>
      <c r="J353" s="39">
        <f t="shared" si="100"/>
        <v>49980</v>
      </c>
      <c r="K353" s="40">
        <f t="shared" si="101"/>
        <v>27000</v>
      </c>
      <c r="L353" s="39">
        <v>0</v>
      </c>
      <c r="M353" s="40">
        <f t="shared" si="110"/>
        <v>0</v>
      </c>
      <c r="N353" s="40">
        <f t="shared" si="102"/>
        <v>0</v>
      </c>
      <c r="O353" s="41">
        <v>0.12</v>
      </c>
      <c r="P353" s="40">
        <f t="shared" si="103"/>
        <v>0</v>
      </c>
      <c r="Q353" s="40">
        <f t="shared" si="104"/>
        <v>0</v>
      </c>
      <c r="R353" s="11">
        <f t="shared" si="111"/>
        <v>0</v>
      </c>
      <c r="S353" s="20"/>
      <c r="T353" s="20">
        <f>T323</f>
        <v>0</v>
      </c>
      <c r="U353" s="17">
        <f t="shared" si="115"/>
        <v>0</v>
      </c>
      <c r="V353" s="11">
        <v>35.412999999999997</v>
      </c>
      <c r="W353" s="11">
        <f t="shared" si="105"/>
        <v>3.0000348139255664</v>
      </c>
      <c r="X353" s="11">
        <f t="shared" si="112"/>
        <v>0</v>
      </c>
      <c r="Y353" s="17">
        <f t="shared" si="113"/>
        <v>0</v>
      </c>
      <c r="Z353" s="20">
        <f t="shared" si="97"/>
        <v>1004120.3390000002</v>
      </c>
      <c r="AA353" s="12">
        <f t="shared" si="106"/>
        <v>20</v>
      </c>
      <c r="AB353" s="13">
        <f t="shared" si="107"/>
        <v>8</v>
      </c>
    </row>
    <row r="354" spans="1:28" x14ac:dyDescent="0.3">
      <c r="A354" s="27">
        <f t="shared" si="108"/>
        <v>46002</v>
      </c>
      <c r="B354" s="28" t="str">
        <f t="shared" si="99"/>
        <v>quinta-feira</v>
      </c>
      <c r="C354" s="15">
        <f t="shared" si="109"/>
        <v>0</v>
      </c>
      <c r="D354" s="28">
        <v>0</v>
      </c>
      <c r="E354" s="16">
        <f t="shared" si="114"/>
        <v>0</v>
      </c>
      <c r="F354" s="60">
        <f>IF(OR(B354="Saturday", B354="Sábado", B354="Sunday", B354="Domingo", E354=0), 0,
IF(MONTH(A354)&lt;&gt;MONTH(A353), E354, E354+SUMIF(A$8:A353, "&gt;="&amp;DATE(YEAR(A354), MONTH(A354), 1), F$8:F353)))</f>
        <v>0</v>
      </c>
      <c r="G354" s="64">
        <v>32.41296518607443</v>
      </c>
      <c r="H354" s="40" t="s">
        <v>4</v>
      </c>
      <c r="I354" s="39">
        <f t="shared" si="98"/>
        <v>833</v>
      </c>
      <c r="J354" s="39">
        <f t="shared" si="100"/>
        <v>49980</v>
      </c>
      <c r="K354" s="40">
        <f t="shared" si="101"/>
        <v>27000</v>
      </c>
      <c r="L354" s="39">
        <v>0</v>
      </c>
      <c r="M354" s="40">
        <f t="shared" si="110"/>
        <v>0</v>
      </c>
      <c r="N354" s="40">
        <f t="shared" si="102"/>
        <v>0</v>
      </c>
      <c r="O354" s="41">
        <v>0.12</v>
      </c>
      <c r="P354" s="40">
        <f t="shared" si="103"/>
        <v>0</v>
      </c>
      <c r="Q354" s="40">
        <f t="shared" si="104"/>
        <v>0</v>
      </c>
      <c r="R354" s="11">
        <f t="shared" si="111"/>
        <v>0</v>
      </c>
      <c r="S354" s="30"/>
      <c r="T354" s="30"/>
      <c r="U354" s="17">
        <f t="shared" si="115"/>
        <v>0</v>
      </c>
      <c r="V354" s="11">
        <v>35.412999999999997</v>
      </c>
      <c r="W354" s="11">
        <f t="shared" si="105"/>
        <v>3.0000348139255664</v>
      </c>
      <c r="X354" s="11">
        <f t="shared" si="112"/>
        <v>0</v>
      </c>
      <c r="Y354" s="17">
        <f t="shared" si="113"/>
        <v>0</v>
      </c>
      <c r="Z354" s="30">
        <f t="shared" si="97"/>
        <v>1004120.3390000002</v>
      </c>
      <c r="AA354" s="12">
        <f t="shared" si="106"/>
        <v>20</v>
      </c>
      <c r="AB354" s="13">
        <f t="shared" si="107"/>
        <v>8</v>
      </c>
    </row>
    <row r="355" spans="1:28" x14ac:dyDescent="0.3">
      <c r="A355" s="27">
        <f t="shared" si="108"/>
        <v>46003</v>
      </c>
      <c r="B355" s="28" t="str">
        <f t="shared" si="99"/>
        <v>sexta-feira</v>
      </c>
      <c r="C355" s="15">
        <f t="shared" si="109"/>
        <v>0</v>
      </c>
      <c r="D355" s="28">
        <v>0</v>
      </c>
      <c r="E355" s="16">
        <f t="shared" si="114"/>
        <v>0</v>
      </c>
      <c r="F355" s="60">
        <f>IF(OR(B355="Saturday", B355="Sábado", B355="Sunday", B355="Domingo", E355=0), 0,
IF(MONTH(A355)&lt;&gt;MONTH(A354), E355, E355+SUMIF(A$8:A354, "&gt;="&amp;DATE(YEAR(A355), MONTH(A355), 1), F$8:F354)))</f>
        <v>0</v>
      </c>
      <c r="G355" s="64">
        <v>32.41296518607443</v>
      </c>
      <c r="H355" s="40" t="s">
        <v>4</v>
      </c>
      <c r="I355" s="39">
        <f t="shared" si="98"/>
        <v>833</v>
      </c>
      <c r="J355" s="39">
        <f t="shared" si="100"/>
        <v>49980</v>
      </c>
      <c r="K355" s="40">
        <f t="shared" si="101"/>
        <v>27000</v>
      </c>
      <c r="L355" s="39">
        <v>0</v>
      </c>
      <c r="M355" s="40">
        <f t="shared" si="110"/>
        <v>0</v>
      </c>
      <c r="N355" s="40">
        <f t="shared" si="102"/>
        <v>0</v>
      </c>
      <c r="O355" s="41">
        <v>0.12</v>
      </c>
      <c r="P355" s="40">
        <f t="shared" si="103"/>
        <v>0</v>
      </c>
      <c r="Q355" s="40">
        <f t="shared" si="104"/>
        <v>0</v>
      </c>
      <c r="R355" s="11">
        <f t="shared" si="111"/>
        <v>0</v>
      </c>
      <c r="S355" s="30"/>
      <c r="T355" s="30"/>
      <c r="U355" s="17">
        <f t="shared" si="115"/>
        <v>0</v>
      </c>
      <c r="V355" s="11">
        <v>35.412999999999997</v>
      </c>
      <c r="W355" s="11">
        <f t="shared" si="105"/>
        <v>3.0000348139255664</v>
      </c>
      <c r="X355" s="11">
        <f t="shared" si="112"/>
        <v>0</v>
      </c>
      <c r="Y355" s="17">
        <f t="shared" si="113"/>
        <v>0</v>
      </c>
      <c r="Z355" s="30">
        <f t="shared" si="97"/>
        <v>1004120.3390000002</v>
      </c>
      <c r="AA355" s="12">
        <f t="shared" si="106"/>
        <v>20</v>
      </c>
      <c r="AB355" s="13">
        <f t="shared" si="107"/>
        <v>8</v>
      </c>
    </row>
    <row r="356" spans="1:28" x14ac:dyDescent="0.3">
      <c r="A356" s="27">
        <f t="shared" si="108"/>
        <v>46004</v>
      </c>
      <c r="B356" s="28" t="str">
        <f t="shared" si="99"/>
        <v>sábado</v>
      </c>
      <c r="C356" s="15">
        <f t="shared" si="109"/>
        <v>0</v>
      </c>
      <c r="D356" s="28"/>
      <c r="E356" s="16">
        <f t="shared" si="114"/>
        <v>0</v>
      </c>
      <c r="F356" s="60">
        <f>IF(OR(B356="Saturday", B356="Sábado", B356="Sunday", B356="Domingo", E356=0), 0,
IF(MONTH(A356)&lt;&gt;MONTH(A355), E356, E356+SUMIF(A$8:A355, "&gt;="&amp;DATE(YEAR(A356), MONTH(A356), 1), F$8:F355)))</f>
        <v>0</v>
      </c>
      <c r="G356" s="64">
        <v>32.41296518607443</v>
      </c>
      <c r="H356" s="40" t="s">
        <v>4</v>
      </c>
      <c r="I356" s="39">
        <f t="shared" si="98"/>
        <v>833</v>
      </c>
      <c r="J356" s="39">
        <f t="shared" si="100"/>
        <v>49980</v>
      </c>
      <c r="K356" s="40">
        <f t="shared" si="101"/>
        <v>27000</v>
      </c>
      <c r="L356" s="39">
        <v>0</v>
      </c>
      <c r="M356" s="40">
        <f t="shared" si="110"/>
        <v>0</v>
      </c>
      <c r="N356" s="40">
        <f t="shared" si="102"/>
        <v>0</v>
      </c>
      <c r="O356" s="41">
        <v>0.12</v>
      </c>
      <c r="P356" s="40">
        <f t="shared" si="103"/>
        <v>0</v>
      </c>
      <c r="Q356" s="40">
        <f t="shared" si="104"/>
        <v>0</v>
      </c>
      <c r="R356" s="11">
        <f t="shared" si="111"/>
        <v>0</v>
      </c>
      <c r="S356" s="30"/>
      <c r="T356" s="30"/>
      <c r="U356" s="17">
        <f t="shared" si="115"/>
        <v>0</v>
      </c>
      <c r="V356" s="11">
        <v>35.412999999999997</v>
      </c>
      <c r="W356" s="11">
        <f t="shared" si="105"/>
        <v>3.0000348139255664</v>
      </c>
      <c r="X356" s="11">
        <f t="shared" si="112"/>
        <v>0</v>
      </c>
      <c r="Y356" s="17">
        <f t="shared" si="113"/>
        <v>0</v>
      </c>
      <c r="Z356" s="30">
        <f t="shared" si="97"/>
        <v>1004120.3390000002</v>
      </c>
      <c r="AA356" s="12">
        <f t="shared" si="106"/>
        <v>20</v>
      </c>
      <c r="AB356" s="13">
        <f t="shared" si="107"/>
        <v>8</v>
      </c>
    </row>
    <row r="357" spans="1:28" x14ac:dyDescent="0.3">
      <c r="A357" s="27">
        <f t="shared" si="108"/>
        <v>46005</v>
      </c>
      <c r="B357" s="28" t="str">
        <f t="shared" si="99"/>
        <v>domingo</v>
      </c>
      <c r="C357" s="15">
        <f t="shared" si="109"/>
        <v>0</v>
      </c>
      <c r="D357" s="28"/>
      <c r="E357" s="16">
        <f t="shared" si="114"/>
        <v>0</v>
      </c>
      <c r="F357" s="60">
        <f>IF(OR(B357="Saturday", B357="Sábado", B357="Sunday", B357="Domingo", E357=0), 0,
IF(MONTH(A357)&lt;&gt;MONTH(A356), E357, E357+SUMIF(A$8:A356, "&gt;="&amp;DATE(YEAR(A357), MONTH(A357), 1), F$8:F356)))</f>
        <v>0</v>
      </c>
      <c r="G357" s="64">
        <v>32.41296518607443</v>
      </c>
      <c r="H357" s="40" t="s">
        <v>4</v>
      </c>
      <c r="I357" s="39">
        <f t="shared" si="98"/>
        <v>833</v>
      </c>
      <c r="J357" s="39">
        <f t="shared" si="100"/>
        <v>49980</v>
      </c>
      <c r="K357" s="40">
        <f t="shared" si="101"/>
        <v>27000</v>
      </c>
      <c r="L357" s="39">
        <v>0</v>
      </c>
      <c r="M357" s="40">
        <f t="shared" si="110"/>
        <v>0</v>
      </c>
      <c r="N357" s="40">
        <f t="shared" si="102"/>
        <v>0</v>
      </c>
      <c r="O357" s="41">
        <v>0.12</v>
      </c>
      <c r="P357" s="40">
        <f t="shared" si="103"/>
        <v>0</v>
      </c>
      <c r="Q357" s="40">
        <f t="shared" si="104"/>
        <v>0</v>
      </c>
      <c r="R357" s="11">
        <f t="shared" si="111"/>
        <v>0</v>
      </c>
      <c r="S357" s="30"/>
      <c r="T357" s="30"/>
      <c r="U357" s="17">
        <f t="shared" si="115"/>
        <v>0</v>
      </c>
      <c r="V357" s="11">
        <v>35.412999999999997</v>
      </c>
      <c r="W357" s="11">
        <f t="shared" si="105"/>
        <v>3.0000348139255664</v>
      </c>
      <c r="X357" s="11">
        <f t="shared" si="112"/>
        <v>0</v>
      </c>
      <c r="Y357" s="17">
        <f t="shared" si="113"/>
        <v>0</v>
      </c>
      <c r="Z357" s="30">
        <f t="shared" si="97"/>
        <v>1004120.3390000002</v>
      </c>
      <c r="AA357" s="12">
        <f t="shared" si="106"/>
        <v>20</v>
      </c>
      <c r="AB357" s="13">
        <f t="shared" si="107"/>
        <v>8</v>
      </c>
    </row>
    <row r="358" spans="1:28" x14ac:dyDescent="0.3">
      <c r="A358" s="27">
        <f t="shared" si="108"/>
        <v>46006</v>
      </c>
      <c r="B358" s="28" t="str">
        <f t="shared" si="99"/>
        <v>segunda-feira</v>
      </c>
      <c r="C358" s="15">
        <f t="shared" si="109"/>
        <v>20</v>
      </c>
      <c r="D358" s="28"/>
      <c r="E358" s="16">
        <f t="shared" si="114"/>
        <v>16660</v>
      </c>
      <c r="F358" s="60">
        <f>IF(OR(B358="Saturday", B358="Sábado", B358="Sunday", B358="Domingo", E358=0), 0,
IF(MONTH(A358)&lt;&gt;MONTH(A357), E358, E358+SUMIF(A$8:A357, "&gt;="&amp;DATE(YEAR(A358), MONTH(A358), 1), F$8:F357)))</f>
        <v>66640</v>
      </c>
      <c r="G358" s="64">
        <v>32.41296518607443</v>
      </c>
      <c r="H358" s="40" t="s">
        <v>4</v>
      </c>
      <c r="I358" s="39">
        <f t="shared" si="98"/>
        <v>833</v>
      </c>
      <c r="J358" s="39">
        <f t="shared" si="100"/>
        <v>49980</v>
      </c>
      <c r="K358" s="40">
        <f t="shared" si="101"/>
        <v>27000</v>
      </c>
      <c r="L358" s="39">
        <v>0</v>
      </c>
      <c r="M358" s="40">
        <f t="shared" si="110"/>
        <v>0</v>
      </c>
      <c r="N358" s="40">
        <f t="shared" si="102"/>
        <v>0</v>
      </c>
      <c r="O358" s="41">
        <v>0.12</v>
      </c>
      <c r="P358" s="40">
        <f t="shared" si="103"/>
        <v>0</v>
      </c>
      <c r="Q358" s="40">
        <f t="shared" si="104"/>
        <v>0</v>
      </c>
      <c r="R358" s="11">
        <f t="shared" si="111"/>
        <v>540000</v>
      </c>
      <c r="S358" s="30"/>
      <c r="T358" s="30"/>
      <c r="U358" s="17">
        <f t="shared" si="115"/>
        <v>464120.33900000015</v>
      </c>
      <c r="V358" s="11">
        <v>35.412999999999997</v>
      </c>
      <c r="W358" s="11">
        <f t="shared" si="105"/>
        <v>3.0000348139255664</v>
      </c>
      <c r="X358" s="11">
        <f t="shared" si="112"/>
        <v>49980.579999999936</v>
      </c>
      <c r="Y358" s="17">
        <f t="shared" si="113"/>
        <v>589980.57999999996</v>
      </c>
      <c r="Z358" s="30">
        <f t="shared" si="97"/>
        <v>1054100.9190000002</v>
      </c>
      <c r="AA358" s="12">
        <f t="shared" si="106"/>
        <v>20</v>
      </c>
      <c r="AB358" s="13">
        <f t="shared" si="107"/>
        <v>-11</v>
      </c>
    </row>
    <row r="359" spans="1:28" x14ac:dyDescent="0.3">
      <c r="A359" s="27">
        <f t="shared" si="108"/>
        <v>46007</v>
      </c>
      <c r="B359" s="28" t="str">
        <f t="shared" si="99"/>
        <v>terça-feira</v>
      </c>
      <c r="C359" s="15">
        <f t="shared" si="109"/>
        <v>0</v>
      </c>
      <c r="D359" s="28">
        <v>0</v>
      </c>
      <c r="E359" s="16">
        <f t="shared" si="114"/>
        <v>0</v>
      </c>
      <c r="F359" s="60">
        <f>IF(OR(B359="Saturday", B359="Sábado", B359="Sunday", B359="Domingo", E359=0), 0,
IF(MONTH(A359)&lt;&gt;MONTH(A358), E359, E359+SUMIF(A$8:A358, "&gt;="&amp;DATE(YEAR(A359), MONTH(A359), 1), F$8:F358)))</f>
        <v>0</v>
      </c>
      <c r="G359" s="64">
        <v>32.41296518607443</v>
      </c>
      <c r="H359" s="40" t="s">
        <v>4</v>
      </c>
      <c r="I359" s="39">
        <f t="shared" si="98"/>
        <v>833</v>
      </c>
      <c r="J359" s="39">
        <f t="shared" si="100"/>
        <v>49980</v>
      </c>
      <c r="K359" s="40">
        <f t="shared" si="101"/>
        <v>27000</v>
      </c>
      <c r="L359" s="39">
        <v>0</v>
      </c>
      <c r="M359" s="40">
        <f t="shared" si="110"/>
        <v>0</v>
      </c>
      <c r="N359" s="40">
        <f t="shared" si="102"/>
        <v>0</v>
      </c>
      <c r="O359" s="41">
        <v>0.12</v>
      </c>
      <c r="P359" s="40">
        <f t="shared" si="103"/>
        <v>0</v>
      </c>
      <c r="Q359" s="40">
        <f t="shared" si="104"/>
        <v>0</v>
      </c>
      <c r="R359" s="11">
        <f t="shared" si="111"/>
        <v>0</v>
      </c>
      <c r="S359" s="30"/>
      <c r="T359" s="30"/>
      <c r="U359" s="17">
        <f t="shared" si="115"/>
        <v>0</v>
      </c>
      <c r="V359" s="11">
        <v>35.412999999999997</v>
      </c>
      <c r="W359" s="11">
        <f t="shared" si="105"/>
        <v>3.0000348139255664</v>
      </c>
      <c r="X359" s="11">
        <f t="shared" si="112"/>
        <v>0</v>
      </c>
      <c r="Y359" s="17">
        <f t="shared" si="113"/>
        <v>0</v>
      </c>
      <c r="Z359" s="30">
        <f t="shared" si="97"/>
        <v>1054100.9190000002</v>
      </c>
      <c r="AA359" s="12">
        <f t="shared" si="106"/>
        <v>20</v>
      </c>
      <c r="AB359" s="13">
        <f t="shared" si="107"/>
        <v>9</v>
      </c>
    </row>
    <row r="360" spans="1:28" x14ac:dyDescent="0.3">
      <c r="A360" s="27">
        <f t="shared" si="108"/>
        <v>46008</v>
      </c>
      <c r="B360" s="28" t="str">
        <f t="shared" si="99"/>
        <v>quarta-feira</v>
      </c>
      <c r="C360" s="15">
        <f t="shared" si="109"/>
        <v>0</v>
      </c>
      <c r="D360" s="28">
        <v>0</v>
      </c>
      <c r="E360" s="16">
        <f t="shared" si="114"/>
        <v>0</v>
      </c>
      <c r="F360" s="60">
        <f>IF(OR(B360="Saturday", B360="Sábado", B360="Sunday", B360="Domingo", E360=0), 0,
IF(MONTH(A360)&lt;&gt;MONTH(A359), E360, E360+SUMIF(A$8:A359, "&gt;="&amp;DATE(YEAR(A360), MONTH(A360), 1), F$8:F359)))</f>
        <v>0</v>
      </c>
      <c r="G360" s="64">
        <v>32.41296518607443</v>
      </c>
      <c r="H360" s="40" t="s">
        <v>4</v>
      </c>
      <c r="I360" s="39">
        <f t="shared" si="98"/>
        <v>833</v>
      </c>
      <c r="J360" s="39">
        <f t="shared" si="100"/>
        <v>49980</v>
      </c>
      <c r="K360" s="40">
        <f t="shared" si="101"/>
        <v>27000</v>
      </c>
      <c r="L360" s="39">
        <v>0</v>
      </c>
      <c r="M360" s="40">
        <f t="shared" si="110"/>
        <v>0</v>
      </c>
      <c r="N360" s="40">
        <f t="shared" si="102"/>
        <v>0</v>
      </c>
      <c r="O360" s="41">
        <v>0.12</v>
      </c>
      <c r="P360" s="40">
        <f t="shared" si="103"/>
        <v>0</v>
      </c>
      <c r="Q360" s="40">
        <f t="shared" si="104"/>
        <v>0</v>
      </c>
      <c r="R360" s="11">
        <f t="shared" si="111"/>
        <v>0</v>
      </c>
      <c r="S360" s="30"/>
      <c r="T360" s="30"/>
      <c r="U360" s="17">
        <f t="shared" si="115"/>
        <v>0</v>
      </c>
      <c r="V360" s="11">
        <v>35.412999999999997</v>
      </c>
      <c r="W360" s="11">
        <f t="shared" si="105"/>
        <v>3.0000348139255664</v>
      </c>
      <c r="X360" s="11">
        <f t="shared" si="112"/>
        <v>0</v>
      </c>
      <c r="Y360" s="17">
        <f t="shared" si="113"/>
        <v>0</v>
      </c>
      <c r="Z360" s="30">
        <f t="shared" si="97"/>
        <v>1054100.9190000002</v>
      </c>
      <c r="AA360" s="12">
        <f t="shared" si="106"/>
        <v>20</v>
      </c>
      <c r="AB360" s="13">
        <f t="shared" si="107"/>
        <v>9</v>
      </c>
    </row>
    <row r="361" spans="1:28" x14ac:dyDescent="0.3">
      <c r="A361" s="27">
        <f t="shared" si="108"/>
        <v>46009</v>
      </c>
      <c r="B361" s="28" t="str">
        <f t="shared" si="99"/>
        <v>quinta-feira</v>
      </c>
      <c r="C361" s="15">
        <f t="shared" si="109"/>
        <v>0</v>
      </c>
      <c r="D361" s="28">
        <v>0</v>
      </c>
      <c r="E361" s="16">
        <f t="shared" si="114"/>
        <v>0</v>
      </c>
      <c r="F361" s="60">
        <f>IF(OR(B361="Saturday", B361="Sábado", B361="Sunday", B361="Domingo", E361=0), 0,
IF(MONTH(A361)&lt;&gt;MONTH(A360), E361, E361+SUMIF(A$8:A360, "&gt;="&amp;DATE(YEAR(A361), MONTH(A361), 1), F$8:F360)))</f>
        <v>0</v>
      </c>
      <c r="G361" s="64">
        <v>32.41296518607443</v>
      </c>
      <c r="H361" s="40" t="s">
        <v>4</v>
      </c>
      <c r="I361" s="39">
        <f t="shared" si="98"/>
        <v>833</v>
      </c>
      <c r="J361" s="39">
        <f t="shared" si="100"/>
        <v>49980</v>
      </c>
      <c r="K361" s="40">
        <f t="shared" si="101"/>
        <v>27000</v>
      </c>
      <c r="L361" s="39">
        <v>0</v>
      </c>
      <c r="M361" s="40">
        <f t="shared" si="110"/>
        <v>0</v>
      </c>
      <c r="N361" s="40">
        <f t="shared" si="102"/>
        <v>0</v>
      </c>
      <c r="O361" s="41">
        <v>0.12</v>
      </c>
      <c r="P361" s="40">
        <f t="shared" si="103"/>
        <v>0</v>
      </c>
      <c r="Q361" s="40">
        <f t="shared" si="104"/>
        <v>0</v>
      </c>
      <c r="R361" s="11">
        <f t="shared" si="111"/>
        <v>0</v>
      </c>
      <c r="S361" s="30"/>
      <c r="T361" s="30"/>
      <c r="U361" s="17">
        <f t="shared" si="115"/>
        <v>0</v>
      </c>
      <c r="V361" s="11">
        <v>35.412999999999997</v>
      </c>
      <c r="W361" s="11">
        <f t="shared" si="105"/>
        <v>3.0000348139255664</v>
      </c>
      <c r="X361" s="11">
        <f t="shared" si="112"/>
        <v>0</v>
      </c>
      <c r="Y361" s="17">
        <f t="shared" si="113"/>
        <v>0</v>
      </c>
      <c r="Z361" s="30">
        <f t="shared" si="97"/>
        <v>1054100.9190000002</v>
      </c>
      <c r="AA361" s="12">
        <f t="shared" si="106"/>
        <v>20</v>
      </c>
      <c r="AB361" s="13">
        <f t="shared" si="107"/>
        <v>9</v>
      </c>
    </row>
    <row r="362" spans="1:28" x14ac:dyDescent="0.3">
      <c r="A362" s="27">
        <f t="shared" si="108"/>
        <v>46010</v>
      </c>
      <c r="B362" s="28" t="str">
        <f t="shared" si="99"/>
        <v>sexta-feira</v>
      </c>
      <c r="C362" s="15">
        <f t="shared" si="109"/>
        <v>0</v>
      </c>
      <c r="D362" s="28">
        <v>0</v>
      </c>
      <c r="E362" s="16">
        <f t="shared" si="114"/>
        <v>0</v>
      </c>
      <c r="F362" s="60">
        <f>IF(OR(B362="Saturday", B362="Sábado", B362="Sunday", B362="Domingo", E362=0), 0,
IF(MONTH(A362)&lt;&gt;MONTH(A361), E362, E362+SUMIF(A$8:A361, "&gt;="&amp;DATE(YEAR(A362), MONTH(A362), 1), F$8:F361)))</f>
        <v>0</v>
      </c>
      <c r="G362" s="64">
        <v>32.41296518607443</v>
      </c>
      <c r="H362" s="40" t="s">
        <v>4</v>
      </c>
      <c r="I362" s="39">
        <f t="shared" si="98"/>
        <v>833</v>
      </c>
      <c r="J362" s="39">
        <f t="shared" si="100"/>
        <v>49980</v>
      </c>
      <c r="K362" s="40">
        <f t="shared" si="101"/>
        <v>27000</v>
      </c>
      <c r="L362" s="39">
        <v>0</v>
      </c>
      <c r="M362" s="40">
        <f t="shared" si="110"/>
        <v>0</v>
      </c>
      <c r="N362" s="40">
        <f t="shared" si="102"/>
        <v>0</v>
      </c>
      <c r="O362" s="41">
        <v>0.12</v>
      </c>
      <c r="P362" s="40">
        <f t="shared" si="103"/>
        <v>0</v>
      </c>
      <c r="Q362" s="40">
        <f t="shared" si="104"/>
        <v>0</v>
      </c>
      <c r="R362" s="11">
        <f t="shared" si="111"/>
        <v>0</v>
      </c>
      <c r="S362" s="30"/>
      <c r="T362" s="30"/>
      <c r="U362" s="17">
        <f t="shared" si="115"/>
        <v>0</v>
      </c>
      <c r="V362" s="11">
        <v>35.412999999999997</v>
      </c>
      <c r="W362" s="11">
        <f t="shared" si="105"/>
        <v>3.0000348139255664</v>
      </c>
      <c r="X362" s="11">
        <f t="shared" si="112"/>
        <v>0</v>
      </c>
      <c r="Y362" s="17">
        <f t="shared" si="113"/>
        <v>0</v>
      </c>
      <c r="Z362" s="30">
        <f t="shared" si="97"/>
        <v>1054100.9190000002</v>
      </c>
      <c r="AA362" s="12">
        <f t="shared" si="106"/>
        <v>20</v>
      </c>
      <c r="AB362" s="13">
        <f t="shared" si="107"/>
        <v>9</v>
      </c>
    </row>
    <row r="363" spans="1:28" x14ac:dyDescent="0.3">
      <c r="A363" s="27">
        <f t="shared" si="108"/>
        <v>46011</v>
      </c>
      <c r="B363" s="28" t="str">
        <f t="shared" si="99"/>
        <v>sábado</v>
      </c>
      <c r="C363" s="15">
        <f t="shared" si="109"/>
        <v>0</v>
      </c>
      <c r="D363" s="28"/>
      <c r="E363" s="16">
        <f t="shared" si="114"/>
        <v>0</v>
      </c>
      <c r="F363" s="60">
        <f>IF(OR(B363="Saturday", B363="Sábado", B363="Sunday", B363="Domingo", E363=0), 0,
IF(MONTH(A363)&lt;&gt;MONTH(A362), E363, E363+SUMIF(A$8:A362, "&gt;="&amp;DATE(YEAR(A363), MONTH(A363), 1), F$8:F362)))</f>
        <v>0</v>
      </c>
      <c r="G363" s="64">
        <v>32.41296518607443</v>
      </c>
      <c r="H363" s="40" t="s">
        <v>4</v>
      </c>
      <c r="I363" s="39">
        <f t="shared" si="98"/>
        <v>833</v>
      </c>
      <c r="J363" s="39">
        <f t="shared" si="100"/>
        <v>49980</v>
      </c>
      <c r="K363" s="40">
        <f t="shared" si="101"/>
        <v>27000</v>
      </c>
      <c r="L363" s="39">
        <v>0</v>
      </c>
      <c r="M363" s="40">
        <f t="shared" si="110"/>
        <v>0</v>
      </c>
      <c r="N363" s="40">
        <f t="shared" si="102"/>
        <v>0</v>
      </c>
      <c r="O363" s="41">
        <v>0.12</v>
      </c>
      <c r="P363" s="40">
        <f t="shared" si="103"/>
        <v>0</v>
      </c>
      <c r="Q363" s="40">
        <f t="shared" si="104"/>
        <v>0</v>
      </c>
      <c r="R363" s="11">
        <f t="shared" si="111"/>
        <v>0</v>
      </c>
      <c r="S363" s="30"/>
      <c r="T363" s="30"/>
      <c r="U363" s="17">
        <f t="shared" si="115"/>
        <v>0</v>
      </c>
      <c r="V363" s="11">
        <v>35.412999999999997</v>
      </c>
      <c r="W363" s="11">
        <f t="shared" si="105"/>
        <v>3.0000348139255664</v>
      </c>
      <c r="X363" s="11">
        <f t="shared" si="112"/>
        <v>0</v>
      </c>
      <c r="Y363" s="17">
        <f t="shared" si="113"/>
        <v>0</v>
      </c>
      <c r="Z363" s="30">
        <f t="shared" si="97"/>
        <v>1054100.9190000002</v>
      </c>
      <c r="AA363" s="12">
        <f t="shared" si="106"/>
        <v>20</v>
      </c>
      <c r="AB363" s="13">
        <f t="shared" si="107"/>
        <v>9</v>
      </c>
    </row>
    <row r="364" spans="1:28" x14ac:dyDescent="0.3">
      <c r="A364" s="27">
        <f t="shared" si="108"/>
        <v>46012</v>
      </c>
      <c r="B364" s="28" t="str">
        <f t="shared" si="99"/>
        <v>domingo</v>
      </c>
      <c r="C364" s="15">
        <f t="shared" si="109"/>
        <v>0</v>
      </c>
      <c r="D364" s="28"/>
      <c r="E364" s="16">
        <f t="shared" si="114"/>
        <v>0</v>
      </c>
      <c r="F364" s="60">
        <f>IF(OR(B364="Saturday", B364="Sábado", B364="Sunday", B364="Domingo", E364=0), 0,
IF(MONTH(A364)&lt;&gt;MONTH(A363), E364, E364+SUMIF(A$8:A363, "&gt;="&amp;DATE(YEAR(A364), MONTH(A364), 1), F$8:F363)))</f>
        <v>0</v>
      </c>
      <c r="G364" s="64">
        <v>32.41296518607443</v>
      </c>
      <c r="H364" s="40" t="s">
        <v>4</v>
      </c>
      <c r="I364" s="39">
        <f t="shared" si="98"/>
        <v>833</v>
      </c>
      <c r="J364" s="39">
        <f t="shared" si="100"/>
        <v>49980</v>
      </c>
      <c r="K364" s="40">
        <f t="shared" si="101"/>
        <v>27000</v>
      </c>
      <c r="L364" s="39">
        <v>0</v>
      </c>
      <c r="M364" s="40">
        <f t="shared" si="110"/>
        <v>0</v>
      </c>
      <c r="N364" s="40">
        <f t="shared" si="102"/>
        <v>0</v>
      </c>
      <c r="O364" s="41">
        <v>0.12</v>
      </c>
      <c r="P364" s="40">
        <f t="shared" si="103"/>
        <v>0</v>
      </c>
      <c r="Q364" s="40">
        <f t="shared" si="104"/>
        <v>0</v>
      </c>
      <c r="R364" s="11">
        <f t="shared" si="111"/>
        <v>0</v>
      </c>
      <c r="S364" s="30"/>
      <c r="T364" s="30"/>
      <c r="U364" s="17">
        <f t="shared" si="115"/>
        <v>0</v>
      </c>
      <c r="V364" s="11">
        <v>35.412999999999997</v>
      </c>
      <c r="W364" s="11">
        <f t="shared" si="105"/>
        <v>3.0000348139255664</v>
      </c>
      <c r="X364" s="11">
        <f t="shared" si="112"/>
        <v>0</v>
      </c>
      <c r="Y364" s="17">
        <f t="shared" si="113"/>
        <v>0</v>
      </c>
      <c r="Z364" s="30">
        <f t="shared" si="97"/>
        <v>1054100.9190000002</v>
      </c>
      <c r="AA364" s="12">
        <f t="shared" si="106"/>
        <v>20</v>
      </c>
      <c r="AB364" s="13">
        <f t="shared" si="107"/>
        <v>9</v>
      </c>
    </row>
    <row r="365" spans="1:28" x14ac:dyDescent="0.3">
      <c r="A365" s="27">
        <f t="shared" si="108"/>
        <v>46013</v>
      </c>
      <c r="B365" s="28" t="str">
        <f t="shared" si="99"/>
        <v>segunda-feira</v>
      </c>
      <c r="C365" s="15">
        <f t="shared" si="109"/>
        <v>20</v>
      </c>
      <c r="D365" s="28"/>
      <c r="E365" s="16">
        <f t="shared" si="114"/>
        <v>16660</v>
      </c>
      <c r="F365" s="60">
        <f>IF(OR(B365="Saturday", B365="Sábado", B365="Sunday", B365="Domingo", E365=0), 0,
IF(MONTH(A365)&lt;&gt;MONTH(A364), E365, E365+SUMIF(A$8:A364, "&gt;="&amp;DATE(YEAR(A365), MONTH(A365), 1), F$8:F364)))</f>
        <v>133280</v>
      </c>
      <c r="G365" s="64">
        <v>32.41296518607443</v>
      </c>
      <c r="H365" s="40" t="s">
        <v>4</v>
      </c>
      <c r="I365" s="39">
        <f t="shared" si="98"/>
        <v>833</v>
      </c>
      <c r="J365" s="39">
        <f t="shared" si="100"/>
        <v>49980</v>
      </c>
      <c r="K365" s="40">
        <f t="shared" si="101"/>
        <v>27000</v>
      </c>
      <c r="L365" s="39">
        <v>0</v>
      </c>
      <c r="M365" s="40">
        <f t="shared" si="110"/>
        <v>0</v>
      </c>
      <c r="N365" s="40">
        <f t="shared" si="102"/>
        <v>0</v>
      </c>
      <c r="O365" s="41">
        <v>0.12</v>
      </c>
      <c r="P365" s="40">
        <f t="shared" si="103"/>
        <v>0</v>
      </c>
      <c r="Q365" s="40">
        <f t="shared" si="104"/>
        <v>0</v>
      </c>
      <c r="R365" s="11">
        <f t="shared" si="111"/>
        <v>540000</v>
      </c>
      <c r="S365" s="30"/>
      <c r="T365" s="30"/>
      <c r="U365" s="17">
        <f t="shared" si="115"/>
        <v>514100.91900000023</v>
      </c>
      <c r="V365" s="11">
        <v>35.412999999999997</v>
      </c>
      <c r="W365" s="11">
        <f t="shared" si="105"/>
        <v>3.0000348139255664</v>
      </c>
      <c r="X365" s="11">
        <f t="shared" si="112"/>
        <v>49980.579999999936</v>
      </c>
      <c r="Y365" s="17">
        <f t="shared" si="113"/>
        <v>589980.57999999996</v>
      </c>
      <c r="Z365" s="30">
        <f t="shared" si="97"/>
        <v>1104081.4990000003</v>
      </c>
      <c r="AA365" s="12">
        <f t="shared" si="106"/>
        <v>20</v>
      </c>
      <c r="AB365" s="13">
        <f t="shared" si="107"/>
        <v>-11</v>
      </c>
    </row>
    <row r="366" spans="1:28" x14ac:dyDescent="0.3">
      <c r="A366" s="27">
        <f t="shared" si="108"/>
        <v>46014</v>
      </c>
      <c r="B366" s="28" t="str">
        <f t="shared" si="99"/>
        <v>terça-feira</v>
      </c>
      <c r="C366" s="15">
        <f t="shared" si="109"/>
        <v>0</v>
      </c>
      <c r="D366" s="28">
        <v>0</v>
      </c>
      <c r="E366" s="16">
        <f t="shared" si="114"/>
        <v>0</v>
      </c>
      <c r="F366" s="60">
        <f>IF(OR(B366="Saturday", B366="Sábado", B366="Sunday", B366="Domingo", E366=0), 0,
IF(MONTH(A366)&lt;&gt;MONTH(A365), E366, E366+SUMIF(A$8:A365, "&gt;="&amp;DATE(YEAR(A366), MONTH(A366), 1), F$8:F365)))</f>
        <v>0</v>
      </c>
      <c r="G366" s="64">
        <v>32.41296518607443</v>
      </c>
      <c r="H366" s="40" t="s">
        <v>4</v>
      </c>
      <c r="I366" s="39">
        <f t="shared" si="98"/>
        <v>833</v>
      </c>
      <c r="J366" s="39">
        <f t="shared" si="100"/>
        <v>49980</v>
      </c>
      <c r="K366" s="40">
        <f t="shared" si="101"/>
        <v>27000</v>
      </c>
      <c r="L366" s="39">
        <v>0</v>
      </c>
      <c r="M366" s="40">
        <f t="shared" si="110"/>
        <v>0</v>
      </c>
      <c r="N366" s="40">
        <f t="shared" si="102"/>
        <v>0</v>
      </c>
      <c r="O366" s="41">
        <v>0.12</v>
      </c>
      <c r="P366" s="40">
        <f t="shared" si="103"/>
        <v>0</v>
      </c>
      <c r="Q366" s="40">
        <f t="shared" si="104"/>
        <v>0</v>
      </c>
      <c r="R366" s="11">
        <f t="shared" si="111"/>
        <v>0</v>
      </c>
      <c r="S366" s="30"/>
      <c r="T366" s="30"/>
      <c r="U366" s="17">
        <f t="shared" si="115"/>
        <v>0</v>
      </c>
      <c r="V366" s="11">
        <v>35.412999999999997</v>
      </c>
      <c r="W366" s="11">
        <f t="shared" si="105"/>
        <v>3.0000348139255664</v>
      </c>
      <c r="X366" s="11">
        <f t="shared" si="112"/>
        <v>0</v>
      </c>
      <c r="Y366" s="17">
        <f t="shared" si="113"/>
        <v>0</v>
      </c>
      <c r="Z366" s="30">
        <f t="shared" si="97"/>
        <v>1104081.4990000003</v>
      </c>
      <c r="AA366" s="12">
        <f t="shared" si="106"/>
        <v>20</v>
      </c>
      <c r="AB366" s="13">
        <f t="shared" si="107"/>
        <v>9</v>
      </c>
    </row>
    <row r="367" spans="1:28" x14ac:dyDescent="0.3">
      <c r="A367" s="27">
        <f t="shared" si="108"/>
        <v>46015</v>
      </c>
      <c r="B367" s="28" t="str">
        <f t="shared" si="99"/>
        <v>quarta-feira</v>
      </c>
      <c r="C367" s="15">
        <f t="shared" si="109"/>
        <v>0</v>
      </c>
      <c r="D367" s="28">
        <v>0</v>
      </c>
      <c r="E367" s="16">
        <f t="shared" si="114"/>
        <v>0</v>
      </c>
      <c r="F367" s="60">
        <f>IF(OR(B367="Saturday", B367="Sábado", B367="Sunday", B367="Domingo", E367=0), 0,
IF(MONTH(A367)&lt;&gt;MONTH(A366), E367, E367+SUMIF(A$8:A366, "&gt;="&amp;DATE(YEAR(A367), MONTH(A367), 1), F$8:F366)))</f>
        <v>0</v>
      </c>
      <c r="G367" s="64">
        <v>32.41296518607443</v>
      </c>
      <c r="H367" s="40" t="s">
        <v>4</v>
      </c>
      <c r="I367" s="39">
        <f t="shared" si="98"/>
        <v>833</v>
      </c>
      <c r="J367" s="39">
        <f t="shared" si="100"/>
        <v>49980</v>
      </c>
      <c r="K367" s="40">
        <f t="shared" si="101"/>
        <v>27000</v>
      </c>
      <c r="L367" s="39">
        <v>0</v>
      </c>
      <c r="M367" s="40">
        <f t="shared" si="110"/>
        <v>0</v>
      </c>
      <c r="N367" s="40">
        <f t="shared" si="102"/>
        <v>0</v>
      </c>
      <c r="O367" s="41">
        <v>0.12</v>
      </c>
      <c r="P367" s="40">
        <f t="shared" si="103"/>
        <v>0</v>
      </c>
      <c r="Q367" s="40">
        <f t="shared" si="104"/>
        <v>0</v>
      </c>
      <c r="R367" s="11">
        <f t="shared" si="111"/>
        <v>0</v>
      </c>
      <c r="S367" s="30"/>
      <c r="T367" s="30"/>
      <c r="U367" s="17">
        <f t="shared" si="115"/>
        <v>0</v>
      </c>
      <c r="V367" s="11">
        <v>35.412999999999997</v>
      </c>
      <c r="W367" s="11">
        <f t="shared" si="105"/>
        <v>3.0000348139255664</v>
      </c>
      <c r="X367" s="11">
        <f t="shared" si="112"/>
        <v>0</v>
      </c>
      <c r="Y367" s="17">
        <f t="shared" si="113"/>
        <v>0</v>
      </c>
      <c r="Z367" s="30">
        <f t="shared" si="97"/>
        <v>1104081.4990000003</v>
      </c>
      <c r="AA367" s="12">
        <f t="shared" si="106"/>
        <v>20</v>
      </c>
      <c r="AB367" s="13">
        <f t="shared" si="107"/>
        <v>9</v>
      </c>
    </row>
    <row r="368" spans="1:28" x14ac:dyDescent="0.3">
      <c r="A368" s="27">
        <f t="shared" si="108"/>
        <v>46016</v>
      </c>
      <c r="B368" s="28" t="str">
        <f t="shared" si="99"/>
        <v>quinta-feira</v>
      </c>
      <c r="C368" s="15">
        <f t="shared" si="109"/>
        <v>0</v>
      </c>
      <c r="D368" s="28">
        <v>0</v>
      </c>
      <c r="E368" s="16">
        <f t="shared" si="114"/>
        <v>0</v>
      </c>
      <c r="F368" s="60">
        <f>IF(OR(B368="Saturday", B368="Sábado", B368="Sunday", B368="Domingo", E368=0), 0,
IF(MONTH(A368)&lt;&gt;MONTH(A367), E368, E368+SUMIF(A$8:A367, "&gt;="&amp;DATE(YEAR(A368), MONTH(A368), 1), F$8:F367)))</f>
        <v>0</v>
      </c>
      <c r="G368" s="64">
        <v>32.41296518607443</v>
      </c>
      <c r="H368" s="40" t="s">
        <v>4</v>
      </c>
      <c r="I368" s="39">
        <f t="shared" si="98"/>
        <v>833</v>
      </c>
      <c r="J368" s="39">
        <f t="shared" si="100"/>
        <v>49980</v>
      </c>
      <c r="K368" s="40">
        <f t="shared" si="101"/>
        <v>27000</v>
      </c>
      <c r="L368" s="39">
        <v>0</v>
      </c>
      <c r="M368" s="40">
        <f t="shared" si="110"/>
        <v>0</v>
      </c>
      <c r="N368" s="40">
        <f t="shared" si="102"/>
        <v>0</v>
      </c>
      <c r="O368" s="41">
        <v>0.12</v>
      </c>
      <c r="P368" s="40">
        <f t="shared" si="103"/>
        <v>0</v>
      </c>
      <c r="Q368" s="40">
        <f t="shared" si="104"/>
        <v>0</v>
      </c>
      <c r="R368" s="11">
        <f t="shared" si="111"/>
        <v>0</v>
      </c>
      <c r="S368" s="30"/>
      <c r="T368" s="30"/>
      <c r="U368" s="17">
        <f t="shared" si="115"/>
        <v>0</v>
      </c>
      <c r="V368" s="11">
        <v>35.412999999999997</v>
      </c>
      <c r="W368" s="11">
        <f t="shared" si="105"/>
        <v>3.0000348139255664</v>
      </c>
      <c r="X368" s="11">
        <f t="shared" si="112"/>
        <v>0</v>
      </c>
      <c r="Y368" s="17">
        <f t="shared" si="113"/>
        <v>0</v>
      </c>
      <c r="Z368" s="30">
        <f t="shared" si="97"/>
        <v>1104081.4990000003</v>
      </c>
      <c r="AA368" s="12">
        <f t="shared" si="106"/>
        <v>20</v>
      </c>
      <c r="AB368" s="13">
        <f t="shared" si="107"/>
        <v>9</v>
      </c>
    </row>
    <row r="369" spans="1:34" x14ac:dyDescent="0.3">
      <c r="A369" s="27">
        <f t="shared" si="108"/>
        <v>46017</v>
      </c>
      <c r="B369" s="28" t="str">
        <f t="shared" si="99"/>
        <v>sexta-feira</v>
      </c>
      <c r="C369" s="15">
        <f t="shared" si="109"/>
        <v>0</v>
      </c>
      <c r="D369" s="28">
        <v>0</v>
      </c>
      <c r="E369" s="16">
        <f t="shared" si="114"/>
        <v>0</v>
      </c>
      <c r="F369" s="60">
        <f>IF(OR(B369="Saturday", B369="Sábado", B369="Sunday", B369="Domingo", E369=0), 0,
IF(MONTH(A369)&lt;&gt;MONTH(A368), E369, E369+SUMIF(A$8:A368, "&gt;="&amp;DATE(YEAR(A369), MONTH(A369), 1), F$8:F368)))</f>
        <v>0</v>
      </c>
      <c r="G369" s="64">
        <v>32.41296518607443</v>
      </c>
      <c r="H369" s="40" t="s">
        <v>4</v>
      </c>
      <c r="I369" s="39">
        <f t="shared" si="98"/>
        <v>833</v>
      </c>
      <c r="J369" s="39">
        <f t="shared" si="100"/>
        <v>49980</v>
      </c>
      <c r="K369" s="40">
        <f t="shared" si="101"/>
        <v>27000</v>
      </c>
      <c r="L369" s="39">
        <v>0</v>
      </c>
      <c r="M369" s="40">
        <f t="shared" si="110"/>
        <v>0</v>
      </c>
      <c r="N369" s="40">
        <f t="shared" si="102"/>
        <v>0</v>
      </c>
      <c r="O369" s="41">
        <v>0.12</v>
      </c>
      <c r="P369" s="40">
        <f t="shared" si="103"/>
        <v>0</v>
      </c>
      <c r="Q369" s="40">
        <f t="shared" si="104"/>
        <v>0</v>
      </c>
      <c r="R369" s="11">
        <f t="shared" si="111"/>
        <v>0</v>
      </c>
      <c r="S369" s="30"/>
      <c r="T369" s="30"/>
      <c r="U369" s="17">
        <f t="shared" si="115"/>
        <v>0</v>
      </c>
      <c r="V369" s="11">
        <v>35.412999999999997</v>
      </c>
      <c r="W369" s="11">
        <f t="shared" si="105"/>
        <v>3.0000348139255664</v>
      </c>
      <c r="X369" s="11">
        <f t="shared" si="112"/>
        <v>0</v>
      </c>
      <c r="Y369" s="17">
        <f t="shared" si="113"/>
        <v>0</v>
      </c>
      <c r="Z369" s="30">
        <f t="shared" si="97"/>
        <v>1104081.4990000003</v>
      </c>
      <c r="AA369" s="12">
        <f t="shared" si="106"/>
        <v>20</v>
      </c>
      <c r="AB369" s="13">
        <f t="shared" si="107"/>
        <v>9</v>
      </c>
    </row>
    <row r="370" spans="1:34" x14ac:dyDescent="0.3">
      <c r="A370" s="27">
        <f t="shared" si="108"/>
        <v>46018</v>
      </c>
      <c r="B370" s="28" t="str">
        <f t="shared" si="99"/>
        <v>sábado</v>
      </c>
      <c r="C370" s="15">
        <f t="shared" si="109"/>
        <v>0</v>
      </c>
      <c r="D370" s="28"/>
      <c r="E370" s="16">
        <f t="shared" si="114"/>
        <v>0</v>
      </c>
      <c r="F370" s="60">
        <f>IF(OR(B370="Saturday", B370="Sábado", B370="Sunday", B370="Domingo", E370=0), 0,
IF(MONTH(A370)&lt;&gt;MONTH(A369), E370, E370+SUMIF(A$8:A369, "&gt;="&amp;DATE(YEAR(A370), MONTH(A370), 1), F$8:F369)))</f>
        <v>0</v>
      </c>
      <c r="G370" s="64">
        <v>32.41296518607443</v>
      </c>
      <c r="H370" s="40" t="s">
        <v>4</v>
      </c>
      <c r="I370" s="39">
        <f t="shared" si="98"/>
        <v>833</v>
      </c>
      <c r="J370" s="39">
        <f t="shared" si="100"/>
        <v>49980</v>
      </c>
      <c r="K370" s="40">
        <f t="shared" si="101"/>
        <v>27000</v>
      </c>
      <c r="L370" s="39">
        <v>0</v>
      </c>
      <c r="M370" s="40">
        <f t="shared" si="110"/>
        <v>0</v>
      </c>
      <c r="N370" s="40">
        <f t="shared" si="102"/>
        <v>0</v>
      </c>
      <c r="O370" s="41">
        <v>0.12</v>
      </c>
      <c r="P370" s="40">
        <f t="shared" si="103"/>
        <v>0</v>
      </c>
      <c r="Q370" s="40">
        <f t="shared" si="104"/>
        <v>0</v>
      </c>
      <c r="R370" s="11">
        <f t="shared" si="111"/>
        <v>0</v>
      </c>
      <c r="S370" s="30"/>
      <c r="T370" s="30"/>
      <c r="U370" s="17">
        <f t="shared" si="115"/>
        <v>0</v>
      </c>
      <c r="V370" s="11">
        <v>35.412999999999997</v>
      </c>
      <c r="W370" s="11">
        <f t="shared" si="105"/>
        <v>3.0000348139255664</v>
      </c>
      <c r="X370" s="11">
        <f t="shared" si="112"/>
        <v>0</v>
      </c>
      <c r="Y370" s="17">
        <f t="shared" si="113"/>
        <v>0</v>
      </c>
      <c r="Z370" s="30">
        <f t="shared" si="97"/>
        <v>1104081.4990000003</v>
      </c>
      <c r="AA370" s="12">
        <f t="shared" si="106"/>
        <v>20</v>
      </c>
      <c r="AB370" s="13">
        <f t="shared" si="107"/>
        <v>9</v>
      </c>
    </row>
    <row r="371" spans="1:34" x14ac:dyDescent="0.3">
      <c r="A371" s="27">
        <f t="shared" si="108"/>
        <v>46019</v>
      </c>
      <c r="B371" s="28" t="str">
        <f t="shared" si="99"/>
        <v>domingo</v>
      </c>
      <c r="C371" s="15">
        <f t="shared" si="109"/>
        <v>0</v>
      </c>
      <c r="D371" s="28"/>
      <c r="E371" s="16">
        <f t="shared" si="114"/>
        <v>0</v>
      </c>
      <c r="F371" s="60">
        <f>IF(OR(B371="Saturday", B371="Sábado", B371="Sunday", B371="Domingo", E371=0), 0,
IF(MONTH(A371)&lt;&gt;MONTH(A370), E371, E371+SUMIF(A$8:A370, "&gt;="&amp;DATE(YEAR(A371), MONTH(A371), 1), F$8:F370)))</f>
        <v>0</v>
      </c>
      <c r="G371" s="64">
        <v>32.41296518607443</v>
      </c>
      <c r="H371" s="40" t="s">
        <v>4</v>
      </c>
      <c r="I371" s="39">
        <f t="shared" si="98"/>
        <v>833</v>
      </c>
      <c r="J371" s="39">
        <f t="shared" si="100"/>
        <v>49980</v>
      </c>
      <c r="K371" s="40">
        <f t="shared" si="101"/>
        <v>27000</v>
      </c>
      <c r="L371" s="39">
        <v>0</v>
      </c>
      <c r="M371" s="40">
        <f t="shared" si="110"/>
        <v>0</v>
      </c>
      <c r="N371" s="40">
        <f t="shared" si="102"/>
        <v>0</v>
      </c>
      <c r="O371" s="41">
        <v>0.12</v>
      </c>
      <c r="P371" s="40">
        <f t="shared" si="103"/>
        <v>0</v>
      </c>
      <c r="Q371" s="40">
        <f t="shared" si="104"/>
        <v>0</v>
      </c>
      <c r="R371" s="11">
        <f t="shared" si="111"/>
        <v>0</v>
      </c>
      <c r="S371" s="30"/>
      <c r="T371" s="30"/>
      <c r="U371" s="17">
        <f t="shared" si="115"/>
        <v>0</v>
      </c>
      <c r="V371" s="11">
        <v>35.412999999999997</v>
      </c>
      <c r="W371" s="11">
        <f t="shared" si="105"/>
        <v>3.0000348139255664</v>
      </c>
      <c r="X371" s="11">
        <f t="shared" si="112"/>
        <v>0</v>
      </c>
      <c r="Y371" s="17">
        <f t="shared" si="113"/>
        <v>0</v>
      </c>
      <c r="Z371" s="30">
        <f t="shared" si="97"/>
        <v>1104081.4990000003</v>
      </c>
      <c r="AA371" s="12">
        <f t="shared" si="106"/>
        <v>20</v>
      </c>
      <c r="AB371" s="13">
        <f t="shared" si="107"/>
        <v>9</v>
      </c>
    </row>
    <row r="372" spans="1:34" x14ac:dyDescent="0.3">
      <c r="A372" s="27">
        <f t="shared" si="108"/>
        <v>46020</v>
      </c>
      <c r="B372" s="28" t="str">
        <f t="shared" si="99"/>
        <v>segunda-feira</v>
      </c>
      <c r="C372" s="15">
        <f t="shared" si="109"/>
        <v>20</v>
      </c>
      <c r="D372" s="28"/>
      <c r="E372" s="16">
        <f t="shared" si="114"/>
        <v>16660</v>
      </c>
      <c r="F372" s="60">
        <f>IF(OR(B372="Saturday", B372="Sábado", B372="Sunday", B372="Domingo", E372=0), 0,
IF(MONTH(A372)&lt;&gt;MONTH(A371), E372, E372+SUMIF(A$8:A371, "&gt;="&amp;DATE(YEAR(A372), MONTH(A372), 1), F$8:F371)))</f>
        <v>266560</v>
      </c>
      <c r="G372" s="64">
        <v>32.41296518607443</v>
      </c>
      <c r="H372" s="40" t="s">
        <v>4</v>
      </c>
      <c r="I372" s="39">
        <f t="shared" si="98"/>
        <v>833</v>
      </c>
      <c r="J372" s="39">
        <f t="shared" si="100"/>
        <v>49980</v>
      </c>
      <c r="K372" s="40">
        <f t="shared" si="101"/>
        <v>27000</v>
      </c>
      <c r="L372" s="39">
        <v>0</v>
      </c>
      <c r="M372" s="40">
        <f t="shared" si="110"/>
        <v>0</v>
      </c>
      <c r="N372" s="40">
        <f t="shared" si="102"/>
        <v>0</v>
      </c>
      <c r="O372" s="41">
        <v>0.12</v>
      </c>
      <c r="P372" s="40">
        <f t="shared" si="103"/>
        <v>0</v>
      </c>
      <c r="Q372" s="40">
        <f t="shared" si="104"/>
        <v>0</v>
      </c>
      <c r="R372" s="11">
        <f t="shared" si="111"/>
        <v>540000</v>
      </c>
      <c r="S372" s="30"/>
      <c r="T372" s="30"/>
      <c r="U372" s="17">
        <f t="shared" si="115"/>
        <v>564081.4990000003</v>
      </c>
      <c r="V372" s="11">
        <v>35.412999999999997</v>
      </c>
      <c r="W372" s="11">
        <f t="shared" si="105"/>
        <v>3.0000348139255664</v>
      </c>
      <c r="X372" s="11">
        <f t="shared" si="112"/>
        <v>49980.579999999936</v>
      </c>
      <c r="Y372" s="17">
        <f t="shared" si="113"/>
        <v>589980.57999999996</v>
      </c>
      <c r="Z372" s="30">
        <f t="shared" si="97"/>
        <v>1154062.0790000004</v>
      </c>
      <c r="AA372" s="12">
        <f t="shared" si="106"/>
        <v>20</v>
      </c>
      <c r="AB372" s="13">
        <f t="shared" si="107"/>
        <v>-10</v>
      </c>
    </row>
    <row r="373" spans="1:34" x14ac:dyDescent="0.3">
      <c r="A373" s="27">
        <f t="shared" si="108"/>
        <v>46021</v>
      </c>
      <c r="B373" s="28" t="str">
        <f t="shared" si="99"/>
        <v>terça-feira</v>
      </c>
      <c r="C373" s="15">
        <f t="shared" si="109"/>
        <v>0</v>
      </c>
      <c r="D373" s="28">
        <v>0</v>
      </c>
      <c r="E373" s="16">
        <f t="shared" si="114"/>
        <v>0</v>
      </c>
      <c r="F373" s="60">
        <f>IF(OR(B373="Saturday", B373="Sábado", B373="Sunday", B373="Domingo", E373=0), 0,
IF(MONTH(A373)&lt;&gt;MONTH(A372), E373, E373+SUMIF(A$8:A372, "&gt;="&amp;DATE(YEAR(A373), MONTH(A373), 1), F$8:F372)))</f>
        <v>0</v>
      </c>
      <c r="G373" s="64">
        <v>32.41296518607443</v>
      </c>
      <c r="H373" s="40" t="s">
        <v>4</v>
      </c>
      <c r="I373" s="39">
        <f t="shared" si="98"/>
        <v>833</v>
      </c>
      <c r="J373" s="39">
        <f t="shared" si="100"/>
        <v>49980</v>
      </c>
      <c r="K373" s="40">
        <f t="shared" si="101"/>
        <v>27000</v>
      </c>
      <c r="L373" s="39">
        <v>0</v>
      </c>
      <c r="M373" s="40">
        <f t="shared" si="110"/>
        <v>0</v>
      </c>
      <c r="N373" s="40">
        <f t="shared" si="102"/>
        <v>0</v>
      </c>
      <c r="O373" s="41">
        <v>0.12</v>
      </c>
      <c r="P373" s="40">
        <f t="shared" si="103"/>
        <v>0</v>
      </c>
      <c r="Q373" s="40">
        <f t="shared" si="104"/>
        <v>0</v>
      </c>
      <c r="R373" s="11">
        <f t="shared" si="111"/>
        <v>0</v>
      </c>
      <c r="S373" s="30"/>
      <c r="T373" s="30"/>
      <c r="U373" s="17">
        <f t="shared" si="115"/>
        <v>0</v>
      </c>
      <c r="V373" s="11">
        <v>35.412999999999997</v>
      </c>
      <c r="W373" s="11">
        <f t="shared" si="105"/>
        <v>3.0000348139255664</v>
      </c>
      <c r="X373" s="11">
        <f t="shared" si="112"/>
        <v>0</v>
      </c>
      <c r="Y373" s="17">
        <f t="shared" si="113"/>
        <v>0</v>
      </c>
      <c r="Z373" s="30">
        <f t="shared" si="97"/>
        <v>1154062.0790000004</v>
      </c>
      <c r="AA373" s="12">
        <f t="shared" si="106"/>
        <v>20</v>
      </c>
      <c r="AB373" s="13">
        <f t="shared" si="107"/>
        <v>10</v>
      </c>
      <c r="AD373" s="34" t="s">
        <v>22</v>
      </c>
      <c r="AE373" s="34" t="s">
        <v>25</v>
      </c>
      <c r="AF373" s="36" t="s">
        <v>26</v>
      </c>
      <c r="AG373" s="34" t="s">
        <v>27</v>
      </c>
    </row>
    <row r="374" spans="1:34" x14ac:dyDescent="0.3">
      <c r="A374" s="27">
        <f t="shared" si="108"/>
        <v>46022</v>
      </c>
      <c r="B374" s="28" t="str">
        <f t="shared" si="99"/>
        <v>quarta-feira</v>
      </c>
      <c r="C374" s="15">
        <f t="shared" si="109"/>
        <v>0</v>
      </c>
      <c r="D374" s="28">
        <v>0</v>
      </c>
      <c r="E374" s="16">
        <f t="shared" si="114"/>
        <v>0</v>
      </c>
      <c r="F374" s="60">
        <f>IF(OR(B374="Saturday", B374="Sábado", B374="Sunday", B374="Domingo", E374=0), 0,
IF(MONTH(A374)&lt;&gt;MONTH(A373), E374, E374+SUMIF(A$8:A373, "&gt;="&amp;DATE(YEAR(A374), MONTH(A374), 1), F$8:F373)))</f>
        <v>0</v>
      </c>
      <c r="G374" s="64">
        <v>32.41296518607443</v>
      </c>
      <c r="H374" s="40" t="s">
        <v>4</v>
      </c>
      <c r="I374" s="39">
        <f t="shared" si="98"/>
        <v>833</v>
      </c>
      <c r="J374" s="39">
        <f t="shared" si="100"/>
        <v>49980</v>
      </c>
      <c r="K374" s="40">
        <f t="shared" si="101"/>
        <v>27000</v>
      </c>
      <c r="L374" s="39">
        <v>0</v>
      </c>
      <c r="M374" s="40">
        <f t="shared" si="110"/>
        <v>0</v>
      </c>
      <c r="N374" s="40">
        <f t="shared" si="102"/>
        <v>0</v>
      </c>
      <c r="O374" s="41">
        <v>0.12</v>
      </c>
      <c r="P374" s="40">
        <f t="shared" si="103"/>
        <v>0</v>
      </c>
      <c r="Q374" s="40">
        <f t="shared" si="104"/>
        <v>0</v>
      </c>
      <c r="R374" s="11">
        <f t="shared" si="111"/>
        <v>0</v>
      </c>
      <c r="S374" s="30"/>
      <c r="T374" s="30"/>
      <c r="U374" s="17">
        <f t="shared" si="115"/>
        <v>0</v>
      </c>
      <c r="V374" s="11">
        <v>35.412999999999997</v>
      </c>
      <c r="W374" s="11">
        <f t="shared" si="105"/>
        <v>3.0000348139255664</v>
      </c>
      <c r="X374" s="11">
        <f t="shared" si="112"/>
        <v>0</v>
      </c>
      <c r="Y374" s="17">
        <f t="shared" si="113"/>
        <v>0</v>
      </c>
      <c r="Z374" s="30">
        <f t="shared" si="97"/>
        <v>1154062.0790000004</v>
      </c>
      <c r="AA374" s="12">
        <f t="shared" si="106"/>
        <v>20</v>
      </c>
      <c r="AB374" s="13">
        <f t="shared" si="107"/>
        <v>10</v>
      </c>
      <c r="AD374" s="35">
        <f>Z374*0.5</f>
        <v>577031.03950000019</v>
      </c>
    </row>
    <row r="375" spans="1:34" x14ac:dyDescent="0.3">
      <c r="AC375" t="s">
        <v>6</v>
      </c>
      <c r="AD375" s="2">
        <f>$AD$374*0.125</f>
        <v>72128.879937500024</v>
      </c>
      <c r="AE375" s="2">
        <f>20000*6</f>
        <v>120000</v>
      </c>
      <c r="AF375" s="4">
        <f>AD375+AD191</f>
        <v>532738.37993749999</v>
      </c>
      <c r="AG375" s="2">
        <f>AF375+(AE375*2)</f>
        <v>772738.37993749999</v>
      </c>
    </row>
    <row r="376" spans="1:34" x14ac:dyDescent="0.3">
      <c r="D376" s="61"/>
      <c r="AC376" t="s">
        <v>2</v>
      </c>
      <c r="AD376" s="2">
        <f>$AD$374*0.125</f>
        <v>72128.879937500024</v>
      </c>
      <c r="AE376" s="2">
        <f>40000*6</f>
        <v>240000</v>
      </c>
      <c r="AF376" s="4">
        <f>AD376+AD192</f>
        <v>532738.37993749999</v>
      </c>
      <c r="AG376" s="2">
        <f>AF376+(AE376*2)</f>
        <v>1012738.3799375</v>
      </c>
      <c r="AH376" s="4"/>
    </row>
    <row r="377" spans="1:34" x14ac:dyDescent="0.3">
      <c r="U377" s="4">
        <f>U374*0.05</f>
        <v>0</v>
      </c>
      <c r="V377" s="4"/>
      <c r="W377" s="4"/>
      <c r="AC377" t="s">
        <v>0</v>
      </c>
      <c r="AD377" s="2">
        <f>$AD$374*0.125</f>
        <v>72128.879937500024</v>
      </c>
      <c r="AE377" s="2">
        <f>20000*6</f>
        <v>120000</v>
      </c>
      <c r="AF377" s="4">
        <f>AD377+AD193</f>
        <v>532738.37993749999</v>
      </c>
      <c r="AG377" s="2">
        <f>AF377+(AE377*2)</f>
        <v>772738.37993749999</v>
      </c>
    </row>
    <row r="378" spans="1:34" x14ac:dyDescent="0.3">
      <c r="U378" s="4">
        <v>240000</v>
      </c>
      <c r="Z378" s="4"/>
      <c r="AC378" t="s">
        <v>1</v>
      </c>
      <c r="AD378" s="2">
        <f>$AD$374*0.125</f>
        <v>72128.879937500024</v>
      </c>
      <c r="AE378" s="2">
        <f>20000*6</f>
        <v>120000</v>
      </c>
      <c r="AF378" s="4">
        <f>AD378+AD194</f>
        <v>532738.37993749999</v>
      </c>
      <c r="AG378" s="2">
        <f>AF378+(AE378*2)</f>
        <v>772738.37993749999</v>
      </c>
    </row>
    <row r="379" spans="1:34" x14ac:dyDescent="0.3">
      <c r="U379" s="4">
        <f>U378+U377</f>
        <v>240000</v>
      </c>
      <c r="V379" s="4"/>
      <c r="W379" s="4"/>
      <c r="AA379" s="4"/>
      <c r="AC379" t="s">
        <v>5</v>
      </c>
      <c r="AD379" s="4">
        <f>$AD$374*0.5</f>
        <v>288515.51975000009</v>
      </c>
      <c r="AF379" s="4">
        <f>AD379+AD195</f>
        <v>2130953.51975</v>
      </c>
    </row>
  </sheetData>
  <mergeCells count="1">
    <mergeCell ref="A1:T2"/>
  </mergeCells>
  <conditionalFormatting sqref="U8">
    <cfRule type="expression" dxfId="2" priority="2">
      <formula>U8&lt;0</formula>
    </cfRule>
  </conditionalFormatting>
  <conditionalFormatting sqref="U9:U374">
    <cfRule type="expression" dxfId="1" priority="1">
      <formula>U9&lt;0</formula>
    </cfRule>
  </conditionalFormatting>
  <dataValidations count="1">
    <dataValidation type="list" allowBlank="1" showInputMessage="1" showErrorMessage="1" sqref="H8:H374" xr:uid="{BFC8E4CB-6024-48CE-AAD9-0DAABEA5E37A}">
      <formula1>caminhao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3670-7E8D-40C0-934F-F49E1814D98C}">
  <sheetPr codeName="Sheet3"/>
  <dimension ref="A1:X379"/>
  <sheetViews>
    <sheetView showGridLines="0" zoomScale="90" zoomScaleNormal="90" workbookViewId="0">
      <pane ySplit="7" topLeftCell="A149" activePane="bottomLeft" state="frozen"/>
      <selection pane="bottomLeft" activeCell="C355" sqref="C355"/>
    </sheetView>
  </sheetViews>
  <sheetFormatPr defaultColWidth="20.33203125" defaultRowHeight="14.4" outlineLevelCol="1" x14ac:dyDescent="0.3"/>
  <cols>
    <col min="1" max="1" width="18.5546875" style="1" bestFit="1" customWidth="1"/>
    <col min="2" max="2" width="16" bestFit="1" customWidth="1"/>
    <col min="3" max="3" width="14.44140625" bestFit="1" customWidth="1"/>
    <col min="4" max="4" width="33.6640625" customWidth="1"/>
    <col min="5" max="5" width="12.77734375" bestFit="1" customWidth="1"/>
    <col min="6" max="6" width="33.6640625" customWidth="1"/>
    <col min="7" max="7" width="12.77734375" bestFit="1" customWidth="1"/>
    <col min="8" max="8" width="33.6640625" customWidth="1"/>
    <col min="9" max="9" width="12.77734375" bestFit="1" customWidth="1"/>
    <col min="10" max="10" width="33.6640625" customWidth="1"/>
    <col min="11" max="11" width="14.44140625" bestFit="1" customWidth="1"/>
    <col min="12" max="12" width="33.6640625" customWidth="1"/>
    <col min="13" max="13" width="12.77734375" hidden="1" customWidth="1" outlineLevel="1"/>
    <col min="14" max="14" width="33.6640625" hidden="1" customWidth="1" outlineLevel="1"/>
    <col min="15" max="15" width="14.44140625" hidden="1" customWidth="1" outlineLevel="1"/>
    <col min="16" max="16" width="33.6640625" hidden="1" customWidth="1" outlineLevel="1"/>
    <col min="17" max="17" width="12.77734375" hidden="1" customWidth="1" outlineLevel="1"/>
    <col min="18" max="18" width="33.6640625" hidden="1" customWidth="1" outlineLevel="1"/>
    <col min="19" max="19" width="12.77734375" hidden="1" customWidth="1" outlineLevel="1"/>
    <col min="20" max="20" width="33.6640625" hidden="1" customWidth="1" outlineLevel="1"/>
    <col min="21" max="21" width="14.109375" hidden="1" customWidth="1" outlineLevel="1"/>
    <col min="22" max="22" width="33.6640625" hidden="1" customWidth="1" outlineLevel="1"/>
    <col min="23" max="23" width="14.44140625" bestFit="1" customWidth="1" collapsed="1"/>
    <col min="24" max="24" width="21.21875" style="2" bestFit="1" customWidth="1"/>
  </cols>
  <sheetData>
    <row r="1" spans="1:24" ht="14.4" customHeight="1" x14ac:dyDescent="0.3">
      <c r="A1" s="66" t="s">
        <v>59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</row>
    <row r="2" spans="1:24" ht="14.4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pans="1:24" ht="14.4" customHeight="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</row>
    <row r="4" spans="1:24" ht="14.4" customHeight="1" x14ac:dyDescent="0.3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 spans="1:24" ht="14.4" customHeight="1" x14ac:dyDescent="0.3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</row>
    <row r="6" spans="1:24" ht="15" thickBot="1" x14ac:dyDescent="0.35">
      <c r="B6" s="4"/>
    </row>
    <row r="7" spans="1:24" ht="18.600000000000001" thickBot="1" x14ac:dyDescent="0.4">
      <c r="A7" s="5" t="s">
        <v>7</v>
      </c>
      <c r="B7" s="6" t="s">
        <v>8</v>
      </c>
      <c r="C7" s="6" t="s">
        <v>47</v>
      </c>
      <c r="D7" s="6" t="s">
        <v>28</v>
      </c>
      <c r="E7" s="6" t="s">
        <v>48</v>
      </c>
      <c r="F7" s="6" t="s">
        <v>28</v>
      </c>
      <c r="G7" s="6" t="s">
        <v>49</v>
      </c>
      <c r="H7" s="6" t="s">
        <v>28</v>
      </c>
      <c r="I7" s="6" t="s">
        <v>50</v>
      </c>
      <c r="J7" s="6" t="s">
        <v>28</v>
      </c>
      <c r="K7" s="6" t="s">
        <v>51</v>
      </c>
      <c r="L7" s="6" t="s">
        <v>28</v>
      </c>
      <c r="M7" s="6" t="s">
        <v>52</v>
      </c>
      <c r="N7" s="6" t="s">
        <v>28</v>
      </c>
      <c r="O7" s="6" t="s">
        <v>53</v>
      </c>
      <c r="P7" s="6" t="s">
        <v>28</v>
      </c>
      <c r="Q7" s="6" t="s">
        <v>54</v>
      </c>
      <c r="R7" s="6" t="s">
        <v>28</v>
      </c>
      <c r="S7" s="6" t="s">
        <v>55</v>
      </c>
      <c r="T7" s="6" t="s">
        <v>28</v>
      </c>
      <c r="U7" s="6" t="s">
        <v>56</v>
      </c>
      <c r="V7" s="6" t="s">
        <v>28</v>
      </c>
      <c r="W7" s="69" t="s">
        <v>57</v>
      </c>
      <c r="X7" s="70" t="s">
        <v>58</v>
      </c>
    </row>
    <row r="8" spans="1:24" x14ac:dyDescent="0.3">
      <c r="A8" s="7">
        <v>45656</v>
      </c>
      <c r="B8" s="8" t="str">
        <f>IF(A8="","",TEXT(A8,"dddd"))</f>
        <v>segunda-feira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>
        <f>SUM(C8:U8)</f>
        <v>0</v>
      </c>
      <c r="X8" s="68">
        <f>W8</f>
        <v>0</v>
      </c>
    </row>
    <row r="9" spans="1:24" x14ac:dyDescent="0.3">
      <c r="A9" s="14">
        <f t="shared" ref="A9:A33" si="0">A8+1</f>
        <v>45657</v>
      </c>
      <c r="B9" s="15" t="str">
        <f t="shared" ref="B9:B72" si="1">IF(A9="","",TEXT(A9,"dddd"))</f>
        <v>terça-feira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65">
        <f t="shared" ref="W9:W72" si="2">SUM(C9:U9)</f>
        <v>0</v>
      </c>
      <c r="X9" s="65">
        <f>IF(MONTH(A9)&lt;&gt;MONTH(A8), W9, W9+SUMIFS(W8:W$8, A8:A$8, "&gt;="&amp;DATE(YEAR(A9), MONTH(A9), 1)))</f>
        <v>0</v>
      </c>
    </row>
    <row r="10" spans="1:24" x14ac:dyDescent="0.3">
      <c r="A10" s="14">
        <f t="shared" si="0"/>
        <v>45658</v>
      </c>
      <c r="B10" s="15" t="str">
        <f>IF(A10="","",TEXT(A10,"dddd"))</f>
        <v>quarta-feira</v>
      </c>
      <c r="C10" s="17">
        <v>10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65">
        <f t="shared" si="2"/>
        <v>10</v>
      </c>
      <c r="X10" s="65">
        <f>IF(MONTH(A10)&lt;&gt;MONTH(A9), W10, W10+SUMIFS(W$8:W9, A$8:A9, "&gt;="&amp;DATE(YEAR(A10), MONTH(A10), 1)))</f>
        <v>10</v>
      </c>
    </row>
    <row r="11" spans="1:24" x14ac:dyDescent="0.3">
      <c r="A11" s="14">
        <f t="shared" si="0"/>
        <v>45659</v>
      </c>
      <c r="B11" s="15" t="str">
        <f t="shared" si="1"/>
        <v>quinta-feira</v>
      </c>
      <c r="C11" s="17">
        <v>50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65">
        <f t="shared" si="2"/>
        <v>50</v>
      </c>
      <c r="X11" s="65">
        <f>IF(MONTH(A11)&lt;&gt;MONTH(A10), W11, W11+SUMIFS(W$8:W10, A$8:A10, "&gt;="&amp;DATE(YEAR(A11), MONTH(A11), 1)))</f>
        <v>60</v>
      </c>
    </row>
    <row r="12" spans="1:24" x14ac:dyDescent="0.3">
      <c r="A12" s="14">
        <f t="shared" si="0"/>
        <v>45660</v>
      </c>
      <c r="B12" s="15" t="str">
        <f t="shared" si="1"/>
        <v>sexta-feira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65">
        <f t="shared" si="2"/>
        <v>0</v>
      </c>
      <c r="X12" s="65">
        <f>IF(MONTH(A12)&lt;&gt;MONTH(A11), W12, W12+SUMIFS(W$8:W11, A$8:A11, "&gt;="&amp;DATE(YEAR(A12), MONTH(A12), 1)))</f>
        <v>60</v>
      </c>
    </row>
    <row r="13" spans="1:24" x14ac:dyDescent="0.3">
      <c r="A13" s="14">
        <f t="shared" si="0"/>
        <v>45661</v>
      </c>
      <c r="B13" s="15" t="str">
        <f t="shared" si="1"/>
        <v>sábado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65">
        <f t="shared" si="2"/>
        <v>0</v>
      </c>
      <c r="X13" s="65">
        <f>IF(MONTH(A13)&lt;&gt;MONTH(A12), W13, W13+SUMIFS(W$8:W12, A$8:A12, "&gt;="&amp;DATE(YEAR(A13), MONTH(A13), 1)))</f>
        <v>60</v>
      </c>
    </row>
    <row r="14" spans="1:24" x14ac:dyDescent="0.3">
      <c r="A14" s="14">
        <f t="shared" si="0"/>
        <v>45662</v>
      </c>
      <c r="B14" s="15" t="str">
        <f t="shared" si="1"/>
        <v>domingo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65">
        <f t="shared" si="2"/>
        <v>0</v>
      </c>
      <c r="X14" s="65">
        <f>IF(MONTH(A14)&lt;&gt;MONTH(A13), W14, W14+SUMIFS(W$8:W13, A$8:A13, "&gt;="&amp;DATE(YEAR(A14), MONTH(A14), 1)))</f>
        <v>60</v>
      </c>
    </row>
    <row r="15" spans="1:24" x14ac:dyDescent="0.3">
      <c r="A15" s="14">
        <f t="shared" si="0"/>
        <v>45663</v>
      </c>
      <c r="B15" s="15" t="str">
        <f t="shared" si="1"/>
        <v>segunda-feira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65">
        <f t="shared" si="2"/>
        <v>0</v>
      </c>
      <c r="X15" s="65">
        <f>IF(MONTH(A15)&lt;&gt;MONTH(A14), W15, W15+SUMIFS(W$8:W14, A$8:A14, "&gt;="&amp;DATE(YEAR(A15), MONTH(A15), 1)))</f>
        <v>60</v>
      </c>
    </row>
    <row r="16" spans="1:24" x14ac:dyDescent="0.3">
      <c r="A16" s="14">
        <f t="shared" si="0"/>
        <v>45664</v>
      </c>
      <c r="B16" s="15" t="str">
        <f t="shared" si="1"/>
        <v>terça-feira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65">
        <f t="shared" si="2"/>
        <v>0</v>
      </c>
      <c r="X16" s="65">
        <f>IF(MONTH(A16)&lt;&gt;MONTH(A15), W16, W16+SUMIFS(W$8:W15, A$8:A15, "&gt;="&amp;DATE(YEAR(A16), MONTH(A16), 1)))</f>
        <v>60</v>
      </c>
    </row>
    <row r="17" spans="1:24" x14ac:dyDescent="0.3">
      <c r="A17" s="14">
        <f t="shared" si="0"/>
        <v>45665</v>
      </c>
      <c r="B17" s="15" t="str">
        <f t="shared" si="1"/>
        <v>quarta-feira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65">
        <f t="shared" si="2"/>
        <v>0</v>
      </c>
      <c r="X17" s="65">
        <f>IF(MONTH(A17)&lt;&gt;MONTH(A16), W17, W17+SUMIFS(W$8:W16, A$8:A16, "&gt;="&amp;DATE(YEAR(A17), MONTH(A17), 1)))</f>
        <v>60</v>
      </c>
    </row>
    <row r="18" spans="1:24" x14ac:dyDescent="0.3">
      <c r="A18" s="14">
        <f t="shared" si="0"/>
        <v>45666</v>
      </c>
      <c r="B18" s="15" t="str">
        <f t="shared" si="1"/>
        <v>quinta-feira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65">
        <f t="shared" si="2"/>
        <v>0</v>
      </c>
      <c r="X18" s="65">
        <f>IF(MONTH(A18)&lt;&gt;MONTH(A17), W18, W18+SUMIFS(W$8:W17, A$8:A17, "&gt;="&amp;DATE(YEAR(A18), MONTH(A18), 1)))</f>
        <v>60</v>
      </c>
    </row>
    <row r="19" spans="1:24" s="21" customFormat="1" x14ac:dyDescent="0.3">
      <c r="A19" s="14">
        <f t="shared" si="0"/>
        <v>45667</v>
      </c>
      <c r="B19" s="19" t="str">
        <f t="shared" si="1"/>
        <v>sexta-feira</v>
      </c>
      <c r="C19" s="2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65">
        <f t="shared" si="2"/>
        <v>0</v>
      </c>
      <c r="X19" s="65">
        <f>IF(MONTH(A19)&lt;&gt;MONTH(A18), W19, W19+SUMIFS(W$8:W18, A$8:A18, "&gt;="&amp;DATE(YEAR(A19), MONTH(A19), 1)))</f>
        <v>60</v>
      </c>
    </row>
    <row r="20" spans="1:24" x14ac:dyDescent="0.3">
      <c r="A20" s="14">
        <f t="shared" si="0"/>
        <v>45668</v>
      </c>
      <c r="B20" s="15" t="str">
        <f t="shared" si="1"/>
        <v>sábado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65">
        <f t="shared" si="2"/>
        <v>0</v>
      </c>
      <c r="X20" s="65">
        <f>IF(MONTH(A20)&lt;&gt;MONTH(A19), W20, W20+SUMIFS(W$8:W19, A$8:A19, "&gt;="&amp;DATE(YEAR(A20), MONTH(A20), 1)))</f>
        <v>60</v>
      </c>
    </row>
    <row r="21" spans="1:24" x14ac:dyDescent="0.3">
      <c r="A21" s="14">
        <f t="shared" si="0"/>
        <v>45669</v>
      </c>
      <c r="B21" s="15" t="str">
        <f t="shared" si="1"/>
        <v>domingo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65">
        <f t="shared" si="2"/>
        <v>0</v>
      </c>
      <c r="X21" s="65">
        <f>IF(MONTH(A21)&lt;&gt;MONTH(A20), W21, W21+SUMIFS(W$8:W20, A$8:A20, "&gt;="&amp;DATE(YEAR(A21), MONTH(A21), 1)))</f>
        <v>60</v>
      </c>
    </row>
    <row r="22" spans="1:24" x14ac:dyDescent="0.3">
      <c r="A22" s="14">
        <f t="shared" si="0"/>
        <v>45670</v>
      </c>
      <c r="B22" s="15" t="str">
        <f t="shared" si="1"/>
        <v>segunda-feira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65">
        <f t="shared" si="2"/>
        <v>0</v>
      </c>
      <c r="X22" s="65">
        <f>IF(MONTH(A22)&lt;&gt;MONTH(A21), W22, W22+SUMIFS(W$8:W21, A$8:A21, "&gt;="&amp;DATE(YEAR(A22), MONTH(A22), 1)))</f>
        <v>60</v>
      </c>
    </row>
    <row r="23" spans="1:24" x14ac:dyDescent="0.3">
      <c r="A23" s="14">
        <f t="shared" si="0"/>
        <v>45671</v>
      </c>
      <c r="B23" s="15" t="str">
        <f t="shared" si="1"/>
        <v>terça-feira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65">
        <f t="shared" si="2"/>
        <v>0</v>
      </c>
      <c r="X23" s="65">
        <f>IF(MONTH(A23)&lt;&gt;MONTH(A22), W23, W23+SUMIFS(W$8:W22, A$8:A22, "&gt;="&amp;DATE(YEAR(A23), MONTH(A23), 1)))</f>
        <v>60</v>
      </c>
    </row>
    <row r="24" spans="1:24" x14ac:dyDescent="0.3">
      <c r="A24" s="14">
        <f t="shared" si="0"/>
        <v>45672</v>
      </c>
      <c r="B24" s="15" t="str">
        <f t="shared" si="1"/>
        <v>quarta-feira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65">
        <f t="shared" si="2"/>
        <v>0</v>
      </c>
      <c r="X24" s="65">
        <f>IF(MONTH(A24)&lt;&gt;MONTH(A23), W24, W24+SUMIFS(W$8:W23, A$8:A23, "&gt;="&amp;DATE(YEAR(A24), MONTH(A24), 1)))</f>
        <v>60</v>
      </c>
    </row>
    <row r="25" spans="1:24" x14ac:dyDescent="0.3">
      <c r="A25" s="14">
        <f t="shared" si="0"/>
        <v>45673</v>
      </c>
      <c r="B25" s="15" t="str">
        <f t="shared" si="1"/>
        <v>quinta-feira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65">
        <f t="shared" si="2"/>
        <v>0</v>
      </c>
      <c r="X25" s="65">
        <f>IF(MONTH(A25)&lt;&gt;MONTH(A24), W25, W25+SUMIFS(W$8:W24, A$8:A24, "&gt;="&amp;DATE(YEAR(A25), MONTH(A25), 1)))</f>
        <v>60</v>
      </c>
    </row>
    <row r="26" spans="1:24" x14ac:dyDescent="0.3">
      <c r="A26" s="14">
        <f t="shared" si="0"/>
        <v>45674</v>
      </c>
      <c r="B26" s="15" t="str">
        <f t="shared" si="1"/>
        <v>sexta-feira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65">
        <f t="shared" si="2"/>
        <v>0</v>
      </c>
      <c r="X26" s="65">
        <f>IF(MONTH(A26)&lt;&gt;MONTH(A25), W26, W26+SUMIFS(W$8:W25, A$8:A25, "&gt;="&amp;DATE(YEAR(A26), MONTH(A26), 1)))</f>
        <v>60</v>
      </c>
    </row>
    <row r="27" spans="1:24" x14ac:dyDescent="0.3">
      <c r="A27" s="14">
        <f t="shared" si="0"/>
        <v>45675</v>
      </c>
      <c r="B27" s="15" t="str">
        <f t="shared" si="1"/>
        <v>sábado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65">
        <f t="shared" si="2"/>
        <v>0</v>
      </c>
      <c r="X27" s="65">
        <f>IF(MONTH(A27)&lt;&gt;MONTH(A26), W27, W27+SUMIFS(W$8:W26, A$8:A26, "&gt;="&amp;DATE(YEAR(A27), MONTH(A27), 1)))</f>
        <v>60</v>
      </c>
    </row>
    <row r="28" spans="1:24" s="25" customFormat="1" x14ac:dyDescent="0.3">
      <c r="A28" s="14">
        <f t="shared" si="0"/>
        <v>45676</v>
      </c>
      <c r="B28" s="23" t="str">
        <f t="shared" si="1"/>
        <v>domingo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65">
        <f t="shared" si="2"/>
        <v>0</v>
      </c>
      <c r="X28" s="65">
        <f>IF(MONTH(A28)&lt;&gt;MONTH(A27), W28, W28+SUMIFS(W$8:W27, A$8:A27, "&gt;="&amp;DATE(YEAR(A28), MONTH(A28), 1)))</f>
        <v>60</v>
      </c>
    </row>
    <row r="29" spans="1:24" x14ac:dyDescent="0.3">
      <c r="A29" s="14">
        <f t="shared" si="0"/>
        <v>45677</v>
      </c>
      <c r="B29" s="15" t="str">
        <f t="shared" si="1"/>
        <v>segunda-feira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65">
        <f t="shared" si="2"/>
        <v>0</v>
      </c>
      <c r="X29" s="65">
        <f>IF(MONTH(A29)&lt;&gt;MONTH(A28), W29, W29+SUMIFS(W$8:W28, A$8:A28, "&gt;="&amp;DATE(YEAR(A29), MONTH(A29), 1)))</f>
        <v>60</v>
      </c>
    </row>
    <row r="30" spans="1:24" x14ac:dyDescent="0.3">
      <c r="A30" s="14">
        <f t="shared" si="0"/>
        <v>45678</v>
      </c>
      <c r="B30" s="15" t="str">
        <f t="shared" si="1"/>
        <v>terça-feira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65">
        <f t="shared" si="2"/>
        <v>0</v>
      </c>
      <c r="X30" s="65">
        <f>IF(MONTH(A30)&lt;&gt;MONTH(A29), W30, W30+SUMIFS(W$8:W29, A$8:A29, "&gt;="&amp;DATE(YEAR(A30), MONTH(A30), 1)))</f>
        <v>60</v>
      </c>
    </row>
    <row r="31" spans="1:24" x14ac:dyDescent="0.3">
      <c r="A31" s="14">
        <f t="shared" si="0"/>
        <v>45679</v>
      </c>
      <c r="B31" s="15" t="str">
        <f t="shared" si="1"/>
        <v>quarta-feira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65">
        <f t="shared" si="2"/>
        <v>0</v>
      </c>
      <c r="X31" s="65">
        <f>IF(MONTH(A31)&lt;&gt;MONTH(A30), W31, W31+SUMIFS(W$8:W30, A$8:A30, "&gt;="&amp;DATE(YEAR(A31), MONTH(A31), 1)))</f>
        <v>60</v>
      </c>
    </row>
    <row r="32" spans="1:24" x14ac:dyDescent="0.3">
      <c r="A32" s="14">
        <f t="shared" si="0"/>
        <v>45680</v>
      </c>
      <c r="B32" s="15" t="str">
        <f t="shared" si="1"/>
        <v>quinta-feira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65">
        <f t="shared" si="2"/>
        <v>0</v>
      </c>
      <c r="X32" s="65">
        <f>IF(MONTH(A32)&lt;&gt;MONTH(A31), W32, W32+SUMIFS(W$8:W31, A$8:A31, "&gt;="&amp;DATE(YEAR(A32), MONTH(A32), 1)))</f>
        <v>60</v>
      </c>
    </row>
    <row r="33" spans="1:24" x14ac:dyDescent="0.3">
      <c r="A33" s="14">
        <f t="shared" si="0"/>
        <v>45681</v>
      </c>
      <c r="B33" s="15" t="str">
        <f t="shared" si="1"/>
        <v>sexta-feira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65">
        <f t="shared" si="2"/>
        <v>0</v>
      </c>
      <c r="X33" s="65">
        <f>IF(MONTH(A33)&lt;&gt;MONTH(A32), W33, W33+SUMIFS(W$8:W32, A$8:A32, "&gt;="&amp;DATE(YEAR(A33), MONTH(A33), 1)))</f>
        <v>60</v>
      </c>
    </row>
    <row r="34" spans="1:24" x14ac:dyDescent="0.3">
      <c r="A34" s="14">
        <f t="shared" ref="A34:A99" si="3">A33+1</f>
        <v>45682</v>
      </c>
      <c r="B34" s="15" t="str">
        <f t="shared" si="1"/>
        <v>sábado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65">
        <f t="shared" si="2"/>
        <v>0</v>
      </c>
      <c r="X34" s="65">
        <f>IF(MONTH(A34)&lt;&gt;MONTH(A33), W34, W34+SUMIFS(W$8:W33, A$8:A33, "&gt;="&amp;DATE(YEAR(A34), MONTH(A34), 1)))</f>
        <v>60</v>
      </c>
    </row>
    <row r="35" spans="1:24" x14ac:dyDescent="0.3">
      <c r="A35" s="14">
        <f t="shared" si="3"/>
        <v>45683</v>
      </c>
      <c r="B35" s="15" t="str">
        <f t="shared" si="1"/>
        <v>domingo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65">
        <f t="shared" si="2"/>
        <v>0</v>
      </c>
      <c r="X35" s="65">
        <f>IF(MONTH(A35)&lt;&gt;MONTH(A34), W35, W35+SUMIFS(W$8:W34, A$8:A34, "&gt;="&amp;DATE(YEAR(A35), MONTH(A35), 1)))</f>
        <v>60</v>
      </c>
    </row>
    <row r="36" spans="1:24" x14ac:dyDescent="0.3">
      <c r="A36" s="14">
        <f t="shared" si="3"/>
        <v>45684</v>
      </c>
      <c r="B36" s="15" t="str">
        <f t="shared" si="1"/>
        <v>segunda-feira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65">
        <f t="shared" si="2"/>
        <v>0</v>
      </c>
      <c r="X36" s="65">
        <f>IF(MONTH(A36)&lt;&gt;MONTH(A35), W36, W36+SUMIFS(W$8:W35, A$8:A35, "&gt;="&amp;DATE(YEAR(A36), MONTH(A36), 1)))</f>
        <v>60</v>
      </c>
    </row>
    <row r="37" spans="1:24" x14ac:dyDescent="0.3">
      <c r="A37" s="14">
        <f t="shared" si="3"/>
        <v>45685</v>
      </c>
      <c r="B37" s="15" t="str">
        <f t="shared" si="1"/>
        <v>terça-feira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65">
        <f t="shared" si="2"/>
        <v>0</v>
      </c>
      <c r="X37" s="65">
        <f>IF(MONTH(A37)&lt;&gt;MONTH(A36), W37, W37+SUMIFS(W$8:W36, A$8:A36, "&gt;="&amp;DATE(YEAR(A37), MONTH(A37), 1)))</f>
        <v>60</v>
      </c>
    </row>
    <row r="38" spans="1:24" x14ac:dyDescent="0.3">
      <c r="A38" s="14">
        <f t="shared" si="3"/>
        <v>45686</v>
      </c>
      <c r="B38" s="15" t="str">
        <f t="shared" si="1"/>
        <v>quarta-feira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65">
        <f t="shared" si="2"/>
        <v>0</v>
      </c>
      <c r="X38" s="65">
        <f>IF(MONTH(A38)&lt;&gt;MONTH(A37), W38, W38+SUMIFS(W$8:W37, A$8:A37, "&gt;="&amp;DATE(YEAR(A38), MONTH(A38), 1)))</f>
        <v>60</v>
      </c>
    </row>
    <row r="39" spans="1:24" x14ac:dyDescent="0.3">
      <c r="A39" s="14">
        <f t="shared" si="3"/>
        <v>45687</v>
      </c>
      <c r="B39" s="15" t="str">
        <f t="shared" si="1"/>
        <v>quinta-feira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65">
        <f t="shared" si="2"/>
        <v>0</v>
      </c>
      <c r="X39" s="65">
        <f>IF(MONTH(A39)&lt;&gt;MONTH(A38), W39, W39+SUMIFS(W$8:W38, A$8:A38, "&gt;="&amp;DATE(YEAR(A39), MONTH(A39), 1)))</f>
        <v>60</v>
      </c>
    </row>
    <row r="40" spans="1:24" x14ac:dyDescent="0.3">
      <c r="A40" s="14">
        <f t="shared" si="3"/>
        <v>45688</v>
      </c>
      <c r="B40" s="15" t="str">
        <f t="shared" si="1"/>
        <v>sexta-feira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65">
        <f t="shared" si="2"/>
        <v>0</v>
      </c>
      <c r="X40" s="65">
        <f>IF(MONTH(A40)&lt;&gt;MONTH(A39), W40, W40+SUMIFS(W$8:W39, A$8:A39, "&gt;="&amp;DATE(YEAR(A40), MONTH(A40), 1)))</f>
        <v>60</v>
      </c>
    </row>
    <row r="41" spans="1:24" s="25" customFormat="1" x14ac:dyDescent="0.3">
      <c r="A41" s="27">
        <f t="shared" si="3"/>
        <v>45689</v>
      </c>
      <c r="B41" s="28" t="str">
        <f t="shared" si="1"/>
        <v>sábado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65">
        <f t="shared" si="2"/>
        <v>0</v>
      </c>
      <c r="X41" s="65">
        <f>IF(MONTH(A41)&lt;&gt;MONTH(A40), W41, W41+SUMIFS(W$8:W40, A$8:A40, "&gt;="&amp;DATE(YEAR(A41), MONTH(A41), 1)))</f>
        <v>0</v>
      </c>
    </row>
    <row r="42" spans="1:24" x14ac:dyDescent="0.3">
      <c r="A42" s="27">
        <f t="shared" si="3"/>
        <v>45690</v>
      </c>
      <c r="B42" s="28" t="str">
        <f t="shared" si="1"/>
        <v>domingo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65">
        <f t="shared" si="2"/>
        <v>0</v>
      </c>
      <c r="X42" s="65">
        <f>IF(MONTH(A42)&lt;&gt;MONTH(A41), W42, W42+SUMIFS(W$8:W41, A$8:A41, "&gt;="&amp;DATE(YEAR(A42), MONTH(A42), 1)))</f>
        <v>0</v>
      </c>
    </row>
    <row r="43" spans="1:24" x14ac:dyDescent="0.3">
      <c r="A43" s="27">
        <f t="shared" si="3"/>
        <v>45691</v>
      </c>
      <c r="B43" s="28" t="str">
        <f t="shared" si="1"/>
        <v>segunda-feira</v>
      </c>
      <c r="C43" s="30">
        <v>100000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65">
        <f t="shared" si="2"/>
        <v>100000</v>
      </c>
      <c r="X43" s="65">
        <f>IF(MONTH(A43)&lt;&gt;MONTH(A42), W43, W43+SUMIFS(W$8:W42, A$8:A42, "&gt;="&amp;DATE(YEAR(A43), MONTH(A43), 1)))</f>
        <v>100000</v>
      </c>
    </row>
    <row r="44" spans="1:24" x14ac:dyDescent="0.3">
      <c r="A44" s="27">
        <f t="shared" si="3"/>
        <v>45692</v>
      </c>
      <c r="B44" s="28" t="str">
        <f t="shared" si="1"/>
        <v>terça-feira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65">
        <f t="shared" si="2"/>
        <v>0</v>
      </c>
      <c r="X44" s="65">
        <f>IF(MONTH(A44)&lt;&gt;MONTH(A43), W44, W44+SUMIFS(W$8:W43, A$8:A43, "&gt;="&amp;DATE(YEAR(A44), MONTH(A44), 1)))</f>
        <v>100000</v>
      </c>
    </row>
    <row r="45" spans="1:24" x14ac:dyDescent="0.3">
      <c r="A45" s="27">
        <f t="shared" si="3"/>
        <v>45693</v>
      </c>
      <c r="B45" s="28" t="str">
        <f t="shared" si="1"/>
        <v>quarta-feira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65">
        <f t="shared" si="2"/>
        <v>0</v>
      </c>
      <c r="X45" s="65">
        <f>IF(MONTH(A45)&lt;&gt;MONTH(A44), W45, W45+SUMIFS(W$8:W44, A$8:A44, "&gt;="&amp;DATE(YEAR(A45), MONTH(A45), 1)))</f>
        <v>100000</v>
      </c>
    </row>
    <row r="46" spans="1:24" x14ac:dyDescent="0.3">
      <c r="A46" s="27">
        <f t="shared" si="3"/>
        <v>45694</v>
      </c>
      <c r="B46" s="28" t="str">
        <f t="shared" si="1"/>
        <v>quinta-feira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65">
        <f t="shared" si="2"/>
        <v>0</v>
      </c>
      <c r="X46" s="65">
        <f>IF(MONTH(A46)&lt;&gt;MONTH(A45), W46, W46+SUMIFS(W$8:W45, A$8:A45, "&gt;="&amp;DATE(YEAR(A46), MONTH(A46), 1)))</f>
        <v>100000</v>
      </c>
    </row>
    <row r="47" spans="1:24" s="25" customFormat="1" x14ac:dyDescent="0.3">
      <c r="A47" s="27">
        <f t="shared" si="3"/>
        <v>45695</v>
      </c>
      <c r="B47" s="28" t="str">
        <f t="shared" si="1"/>
        <v>sexta-feira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65">
        <f t="shared" si="2"/>
        <v>0</v>
      </c>
      <c r="X47" s="65">
        <f>IF(MONTH(A47)&lt;&gt;MONTH(A46), W47, W47+SUMIFS(W$8:W46, A$8:A46, "&gt;="&amp;DATE(YEAR(A47), MONTH(A47), 1)))</f>
        <v>100000</v>
      </c>
    </row>
    <row r="48" spans="1:24" x14ac:dyDescent="0.3">
      <c r="A48" s="27">
        <f t="shared" si="3"/>
        <v>45696</v>
      </c>
      <c r="B48" s="28" t="str">
        <f t="shared" si="1"/>
        <v>sábado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65">
        <f t="shared" si="2"/>
        <v>0</v>
      </c>
      <c r="X48" s="65">
        <f>IF(MONTH(A48)&lt;&gt;MONTH(A47), W48, W48+SUMIFS(W$8:W47, A$8:A47, "&gt;="&amp;DATE(YEAR(A48), MONTH(A48), 1)))</f>
        <v>100000</v>
      </c>
    </row>
    <row r="49" spans="1:24" x14ac:dyDescent="0.3">
      <c r="A49" s="27">
        <f t="shared" si="3"/>
        <v>45697</v>
      </c>
      <c r="B49" s="28" t="str">
        <f t="shared" si="1"/>
        <v>domingo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65">
        <f t="shared" si="2"/>
        <v>0</v>
      </c>
      <c r="X49" s="65">
        <f>IF(MONTH(A49)&lt;&gt;MONTH(A48), W49, W49+SUMIFS(W$8:W48, A$8:A48, "&gt;="&amp;DATE(YEAR(A49), MONTH(A49), 1)))</f>
        <v>100000</v>
      </c>
    </row>
    <row r="50" spans="1:24" s="21" customFormat="1" x14ac:dyDescent="0.3">
      <c r="A50" s="27">
        <f t="shared" si="3"/>
        <v>45698</v>
      </c>
      <c r="B50" s="19" t="str">
        <f t="shared" si="1"/>
        <v>segunda-feira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65">
        <f t="shared" si="2"/>
        <v>0</v>
      </c>
      <c r="X50" s="65">
        <f>IF(MONTH(A50)&lt;&gt;MONTH(A49), W50, W50+SUMIFS(W$8:W49, A$8:A49, "&gt;="&amp;DATE(YEAR(A50), MONTH(A50), 1)))</f>
        <v>100000</v>
      </c>
    </row>
    <row r="51" spans="1:24" x14ac:dyDescent="0.3">
      <c r="A51" s="27">
        <f t="shared" si="3"/>
        <v>45699</v>
      </c>
      <c r="B51" s="28" t="str">
        <f t="shared" si="1"/>
        <v>terça-feira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65">
        <f t="shared" si="2"/>
        <v>0</v>
      </c>
      <c r="X51" s="65">
        <f>IF(MONTH(A51)&lt;&gt;MONTH(A50), W51, W51+SUMIFS(W$8:W50, A$8:A50, "&gt;="&amp;DATE(YEAR(A51), MONTH(A51), 1)))</f>
        <v>100000</v>
      </c>
    </row>
    <row r="52" spans="1:24" x14ac:dyDescent="0.3">
      <c r="A52" s="27">
        <f t="shared" si="3"/>
        <v>45700</v>
      </c>
      <c r="B52" s="28" t="str">
        <f t="shared" si="1"/>
        <v>quarta-feira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65">
        <f t="shared" si="2"/>
        <v>0</v>
      </c>
      <c r="X52" s="65">
        <f>IF(MONTH(A52)&lt;&gt;MONTH(A51), W52, W52+SUMIFS(W$8:W51, A$8:A51, "&gt;="&amp;DATE(YEAR(A52), MONTH(A52), 1)))</f>
        <v>100000</v>
      </c>
    </row>
    <row r="53" spans="1:24" x14ac:dyDescent="0.3">
      <c r="A53" s="27">
        <f t="shared" si="3"/>
        <v>45701</v>
      </c>
      <c r="B53" s="28" t="str">
        <f t="shared" si="1"/>
        <v>quinta-feira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65">
        <f t="shared" si="2"/>
        <v>0</v>
      </c>
      <c r="X53" s="65">
        <f>IF(MONTH(A53)&lt;&gt;MONTH(A52), W53, W53+SUMIFS(W$8:W52, A$8:A52, "&gt;="&amp;DATE(YEAR(A53), MONTH(A53), 1)))</f>
        <v>100000</v>
      </c>
    </row>
    <row r="54" spans="1:24" x14ac:dyDescent="0.3">
      <c r="A54" s="27">
        <f t="shared" si="3"/>
        <v>45702</v>
      </c>
      <c r="B54" s="28" t="str">
        <f t="shared" si="1"/>
        <v>sexta-feira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65">
        <f t="shared" si="2"/>
        <v>0</v>
      </c>
      <c r="X54" s="65">
        <f>IF(MONTH(A54)&lt;&gt;MONTH(A53), W54, W54+SUMIFS(W$8:W53, A$8:A53, "&gt;="&amp;DATE(YEAR(A54), MONTH(A54), 1)))</f>
        <v>100000</v>
      </c>
    </row>
    <row r="55" spans="1:24" x14ac:dyDescent="0.3">
      <c r="A55" s="27">
        <f t="shared" si="3"/>
        <v>45703</v>
      </c>
      <c r="B55" s="28" t="str">
        <f t="shared" si="1"/>
        <v>sábado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65">
        <f t="shared" si="2"/>
        <v>0</v>
      </c>
      <c r="X55" s="65">
        <f>IF(MONTH(A55)&lt;&gt;MONTH(A54), W55, W55+SUMIFS(W$8:W54, A$8:A54, "&gt;="&amp;DATE(YEAR(A55), MONTH(A55), 1)))</f>
        <v>100000</v>
      </c>
    </row>
    <row r="56" spans="1:24" x14ac:dyDescent="0.3">
      <c r="A56" s="27">
        <f t="shared" si="3"/>
        <v>45704</v>
      </c>
      <c r="B56" s="28" t="str">
        <f t="shared" si="1"/>
        <v>domingo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65">
        <f t="shared" si="2"/>
        <v>0</v>
      </c>
      <c r="X56" s="65">
        <f>IF(MONTH(A56)&lt;&gt;MONTH(A55), W56, W56+SUMIFS(W$8:W55, A$8:A55, "&gt;="&amp;DATE(YEAR(A56), MONTH(A56), 1)))</f>
        <v>100000</v>
      </c>
    </row>
    <row r="57" spans="1:24" x14ac:dyDescent="0.3">
      <c r="A57" s="27">
        <f t="shared" si="3"/>
        <v>45705</v>
      </c>
      <c r="B57" s="28" t="str">
        <f t="shared" si="1"/>
        <v>segunda-feira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65">
        <f t="shared" si="2"/>
        <v>0</v>
      </c>
      <c r="X57" s="65">
        <f>IF(MONTH(A57)&lt;&gt;MONTH(A56), W57, W57+SUMIFS(W$8:W56, A$8:A56, "&gt;="&amp;DATE(YEAR(A57), MONTH(A57), 1)))</f>
        <v>100000</v>
      </c>
    </row>
    <row r="58" spans="1:24" x14ac:dyDescent="0.3">
      <c r="A58" s="27">
        <f t="shared" si="3"/>
        <v>45706</v>
      </c>
      <c r="B58" s="28" t="str">
        <f t="shared" si="1"/>
        <v>terça-feira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65">
        <f t="shared" si="2"/>
        <v>0</v>
      </c>
      <c r="X58" s="65">
        <f>IF(MONTH(A58)&lt;&gt;MONTH(A57), W58, W58+SUMIFS(W$8:W57, A$8:A57, "&gt;="&amp;DATE(YEAR(A58), MONTH(A58), 1)))</f>
        <v>100000</v>
      </c>
    </row>
    <row r="59" spans="1:24" x14ac:dyDescent="0.3">
      <c r="A59" s="27">
        <f t="shared" si="3"/>
        <v>45707</v>
      </c>
      <c r="B59" s="28" t="str">
        <f t="shared" si="1"/>
        <v>quarta-feira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65">
        <f t="shared" si="2"/>
        <v>0</v>
      </c>
      <c r="X59" s="65">
        <f>IF(MONTH(A59)&lt;&gt;MONTH(A58), W59, W59+SUMIFS(W$8:W58, A$8:A58, "&gt;="&amp;DATE(YEAR(A59), MONTH(A59), 1)))</f>
        <v>100000</v>
      </c>
    </row>
    <row r="60" spans="1:24" x14ac:dyDescent="0.3">
      <c r="A60" s="27">
        <f t="shared" si="3"/>
        <v>45708</v>
      </c>
      <c r="B60" s="28" t="str">
        <f t="shared" si="1"/>
        <v>quinta-feira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65">
        <f t="shared" si="2"/>
        <v>0</v>
      </c>
      <c r="X60" s="65">
        <f>IF(MONTH(A60)&lt;&gt;MONTH(A59), W60, W60+SUMIFS(W$8:W59, A$8:A59, "&gt;="&amp;DATE(YEAR(A60), MONTH(A60), 1)))</f>
        <v>100000</v>
      </c>
    </row>
    <row r="61" spans="1:24" x14ac:dyDescent="0.3">
      <c r="A61" s="27">
        <f t="shared" si="3"/>
        <v>45709</v>
      </c>
      <c r="B61" s="28" t="str">
        <f t="shared" si="1"/>
        <v>sexta-feira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65">
        <f t="shared" si="2"/>
        <v>0</v>
      </c>
      <c r="X61" s="65">
        <f>IF(MONTH(A61)&lt;&gt;MONTH(A60), W61, W61+SUMIFS(W$8:W60, A$8:A60, "&gt;="&amp;DATE(YEAR(A61), MONTH(A61), 1)))</f>
        <v>100000</v>
      </c>
    </row>
    <row r="62" spans="1:24" x14ac:dyDescent="0.3">
      <c r="A62" s="27">
        <f t="shared" si="3"/>
        <v>45710</v>
      </c>
      <c r="B62" s="28" t="str">
        <f t="shared" si="1"/>
        <v>sábado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65">
        <f t="shared" si="2"/>
        <v>0</v>
      </c>
      <c r="X62" s="65">
        <f>IF(MONTH(A62)&lt;&gt;MONTH(A61), W62, W62+SUMIFS(W$8:W61, A$8:A61, "&gt;="&amp;DATE(YEAR(A62), MONTH(A62), 1)))</f>
        <v>100000</v>
      </c>
    </row>
    <row r="63" spans="1:24" x14ac:dyDescent="0.3">
      <c r="A63" s="27">
        <f t="shared" si="3"/>
        <v>45711</v>
      </c>
      <c r="B63" s="28" t="str">
        <f t="shared" si="1"/>
        <v>domingo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65">
        <f t="shared" si="2"/>
        <v>0</v>
      </c>
      <c r="X63" s="65">
        <f>IF(MONTH(A63)&lt;&gt;MONTH(A62), W63, W63+SUMIFS(W$8:W62, A$8:A62, "&gt;="&amp;DATE(YEAR(A63), MONTH(A63), 1)))</f>
        <v>100000</v>
      </c>
    </row>
    <row r="64" spans="1:24" x14ac:dyDescent="0.3">
      <c r="A64" s="27">
        <f t="shared" si="3"/>
        <v>45712</v>
      </c>
      <c r="B64" s="28" t="str">
        <f t="shared" si="1"/>
        <v>segunda-feira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65">
        <f t="shared" si="2"/>
        <v>0</v>
      </c>
      <c r="X64" s="65">
        <f>IF(MONTH(A64)&lt;&gt;MONTH(A63), W64, W64+SUMIFS(W$8:W63, A$8:A63, "&gt;="&amp;DATE(YEAR(A64), MONTH(A64), 1)))</f>
        <v>100000</v>
      </c>
    </row>
    <row r="65" spans="1:24" x14ac:dyDescent="0.3">
      <c r="A65" s="27">
        <f t="shared" si="3"/>
        <v>45713</v>
      </c>
      <c r="B65" s="28" t="str">
        <f t="shared" si="1"/>
        <v>terça-feira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65">
        <f t="shared" si="2"/>
        <v>0</v>
      </c>
      <c r="X65" s="65">
        <f>IF(MONTH(A65)&lt;&gt;MONTH(A64), W65, W65+SUMIFS(W$8:W64, A$8:A64, "&gt;="&amp;DATE(YEAR(A65), MONTH(A65), 1)))</f>
        <v>100000</v>
      </c>
    </row>
    <row r="66" spans="1:24" x14ac:dyDescent="0.3">
      <c r="A66" s="27">
        <f t="shared" si="3"/>
        <v>45714</v>
      </c>
      <c r="B66" s="28" t="str">
        <f t="shared" si="1"/>
        <v>quarta-feira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65">
        <f t="shared" si="2"/>
        <v>0</v>
      </c>
      <c r="X66" s="65">
        <f>IF(MONTH(A66)&lt;&gt;MONTH(A65), W66, W66+SUMIFS(W$8:W65, A$8:A65, "&gt;="&amp;DATE(YEAR(A66), MONTH(A66), 1)))</f>
        <v>100000</v>
      </c>
    </row>
    <row r="67" spans="1:24" x14ac:dyDescent="0.3">
      <c r="A67" s="27">
        <f t="shared" si="3"/>
        <v>45715</v>
      </c>
      <c r="B67" s="28" t="str">
        <f t="shared" si="1"/>
        <v>quinta-feira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65">
        <f t="shared" si="2"/>
        <v>0</v>
      </c>
      <c r="X67" s="65">
        <f>IF(MONTH(A67)&lt;&gt;MONTH(A66), W67, W67+SUMIFS(W$8:W66, A$8:A66, "&gt;="&amp;DATE(YEAR(A67), MONTH(A67), 1)))</f>
        <v>100000</v>
      </c>
    </row>
    <row r="68" spans="1:24" x14ac:dyDescent="0.3">
      <c r="A68" s="27">
        <f t="shared" si="3"/>
        <v>45716</v>
      </c>
      <c r="B68" s="28" t="str">
        <f t="shared" si="1"/>
        <v>sexta-feira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65">
        <f t="shared" si="2"/>
        <v>0</v>
      </c>
      <c r="X68" s="65">
        <f>IF(MONTH(A68)&lt;&gt;MONTH(A67), W68, W68+SUMIFS(W$8:W67, A$8:A67, "&gt;="&amp;DATE(YEAR(A68), MONTH(A68), 1)))</f>
        <v>100000</v>
      </c>
    </row>
    <row r="69" spans="1:24" x14ac:dyDescent="0.3">
      <c r="A69" s="14">
        <f t="shared" si="3"/>
        <v>45717</v>
      </c>
      <c r="B69" s="15" t="str">
        <f t="shared" si="1"/>
        <v>sábado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65">
        <f t="shared" si="2"/>
        <v>0</v>
      </c>
      <c r="X69" s="65">
        <f>IF(MONTH(A69)&lt;&gt;MONTH(A68), W69, W69+SUMIFS(W$8:W68, A$8:A68, "&gt;="&amp;DATE(YEAR(A69), MONTH(A69), 1)))</f>
        <v>0</v>
      </c>
    </row>
    <row r="70" spans="1:24" x14ac:dyDescent="0.3">
      <c r="A70" s="14">
        <f t="shared" si="3"/>
        <v>45718</v>
      </c>
      <c r="B70" s="15" t="str">
        <f t="shared" si="1"/>
        <v>domingo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65">
        <f t="shared" si="2"/>
        <v>0</v>
      </c>
      <c r="X70" s="65">
        <f>IF(MONTH(A70)&lt;&gt;MONTH(A69), W70, W70+SUMIFS(W$8:W69, A$8:A69, "&gt;="&amp;DATE(YEAR(A70), MONTH(A70), 1)))</f>
        <v>0</v>
      </c>
    </row>
    <row r="71" spans="1:24" x14ac:dyDescent="0.3">
      <c r="A71" s="14">
        <f t="shared" si="3"/>
        <v>45719</v>
      </c>
      <c r="B71" s="15" t="str">
        <f t="shared" si="1"/>
        <v>segunda-feira</v>
      </c>
      <c r="C71" s="17">
        <v>50000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65">
        <f t="shared" si="2"/>
        <v>50000</v>
      </c>
      <c r="X71" s="65">
        <f>IF(MONTH(A71)&lt;&gt;MONTH(A70), W71, W71+SUMIFS(W$8:W70, A$8:A70, "&gt;="&amp;DATE(YEAR(A71), MONTH(A71), 1)))</f>
        <v>50000</v>
      </c>
    </row>
    <row r="72" spans="1:24" x14ac:dyDescent="0.3">
      <c r="A72" s="14">
        <f t="shared" si="3"/>
        <v>45720</v>
      </c>
      <c r="B72" s="15" t="str">
        <f t="shared" si="1"/>
        <v>terça-feira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65">
        <f t="shared" si="2"/>
        <v>0</v>
      </c>
      <c r="X72" s="65">
        <f>IF(MONTH(A72)&lt;&gt;MONTH(A71), W72, W72+SUMIFS(W$8:W71, A$8:A71, "&gt;="&amp;DATE(YEAR(A72), MONTH(A72), 1)))</f>
        <v>50000</v>
      </c>
    </row>
    <row r="73" spans="1:24" x14ac:dyDescent="0.3">
      <c r="A73" s="14">
        <f t="shared" si="3"/>
        <v>45721</v>
      </c>
      <c r="B73" s="15" t="str">
        <f t="shared" ref="B73:B136" si="4">IF(A73="","",TEXT(A73,"dddd"))</f>
        <v>quarta-feira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65">
        <f t="shared" ref="W73:W136" si="5">SUM(C73:U73)</f>
        <v>0</v>
      </c>
      <c r="X73" s="65">
        <f>IF(MONTH(A73)&lt;&gt;MONTH(A72), W73, W73+SUMIFS(W$8:W72, A$8:A72, "&gt;="&amp;DATE(YEAR(A73), MONTH(A73), 1)))</f>
        <v>50000</v>
      </c>
    </row>
    <row r="74" spans="1:24" x14ac:dyDescent="0.3">
      <c r="A74" s="14">
        <f t="shared" si="3"/>
        <v>45722</v>
      </c>
      <c r="B74" s="15" t="str">
        <f t="shared" si="4"/>
        <v>quinta-feira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65">
        <f t="shared" si="5"/>
        <v>0</v>
      </c>
      <c r="X74" s="65">
        <f>IF(MONTH(A74)&lt;&gt;MONTH(A73), W74, W74+SUMIFS(W$8:W73, A$8:A73, "&gt;="&amp;DATE(YEAR(A74), MONTH(A74), 1)))</f>
        <v>50000</v>
      </c>
    </row>
    <row r="75" spans="1:24" x14ac:dyDescent="0.3">
      <c r="A75" s="14">
        <f t="shared" si="3"/>
        <v>45723</v>
      </c>
      <c r="B75" s="15" t="str">
        <f t="shared" si="4"/>
        <v>sexta-feira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65">
        <f t="shared" si="5"/>
        <v>0</v>
      </c>
      <c r="X75" s="65">
        <f>IF(MONTH(A75)&lt;&gt;MONTH(A74), W75, W75+SUMIFS(W$8:W74, A$8:A74, "&gt;="&amp;DATE(YEAR(A75), MONTH(A75), 1)))</f>
        <v>50000</v>
      </c>
    </row>
    <row r="76" spans="1:24" x14ac:dyDescent="0.3">
      <c r="A76" s="14">
        <f t="shared" si="3"/>
        <v>45724</v>
      </c>
      <c r="B76" s="15" t="str">
        <f t="shared" si="4"/>
        <v>sábado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65">
        <f t="shared" si="5"/>
        <v>0</v>
      </c>
      <c r="X76" s="65">
        <f>IF(MONTH(A76)&lt;&gt;MONTH(A75), W76, W76+SUMIFS(W$8:W75, A$8:A75, "&gt;="&amp;DATE(YEAR(A76), MONTH(A76), 1)))</f>
        <v>50000</v>
      </c>
    </row>
    <row r="77" spans="1:24" x14ac:dyDescent="0.3">
      <c r="A77" s="14">
        <f t="shared" si="3"/>
        <v>45725</v>
      </c>
      <c r="B77" s="15" t="str">
        <f t="shared" si="4"/>
        <v>domingo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65">
        <f t="shared" si="5"/>
        <v>0</v>
      </c>
      <c r="X77" s="65">
        <f>IF(MONTH(A77)&lt;&gt;MONTH(A76), W77, W77+SUMIFS(W$8:W76, A$8:A76, "&gt;="&amp;DATE(YEAR(A77), MONTH(A77), 1)))</f>
        <v>50000</v>
      </c>
    </row>
    <row r="78" spans="1:24" s="21" customFormat="1" x14ac:dyDescent="0.3">
      <c r="A78" s="14">
        <f t="shared" si="3"/>
        <v>45726</v>
      </c>
      <c r="B78" s="19" t="str">
        <f t="shared" si="4"/>
        <v>segunda-feira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65">
        <f t="shared" si="5"/>
        <v>0</v>
      </c>
      <c r="X78" s="65">
        <f>IF(MONTH(A78)&lt;&gt;MONTH(A77), W78, W78+SUMIFS(W$8:W77, A$8:A77, "&gt;="&amp;DATE(YEAR(A78), MONTH(A78), 1)))</f>
        <v>50000</v>
      </c>
    </row>
    <row r="79" spans="1:24" x14ac:dyDescent="0.3">
      <c r="A79" s="14">
        <f t="shared" si="3"/>
        <v>45727</v>
      </c>
      <c r="B79" s="15" t="str">
        <f t="shared" si="4"/>
        <v>terça-feira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65">
        <f t="shared" si="5"/>
        <v>0</v>
      </c>
      <c r="X79" s="65">
        <f>IF(MONTH(A79)&lt;&gt;MONTH(A78), W79, W79+SUMIFS(W$8:W78, A$8:A78, "&gt;="&amp;DATE(YEAR(A79), MONTH(A79), 1)))</f>
        <v>50000</v>
      </c>
    </row>
    <row r="80" spans="1:24" x14ac:dyDescent="0.3">
      <c r="A80" s="14">
        <f t="shared" si="3"/>
        <v>45728</v>
      </c>
      <c r="B80" s="15" t="str">
        <f t="shared" si="4"/>
        <v>quarta-feira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65">
        <f t="shared" si="5"/>
        <v>0</v>
      </c>
      <c r="X80" s="65">
        <f>IF(MONTH(A80)&lt;&gt;MONTH(A79), W80, W80+SUMIFS(W$8:W79, A$8:A79, "&gt;="&amp;DATE(YEAR(A80), MONTH(A80), 1)))</f>
        <v>50000</v>
      </c>
    </row>
    <row r="81" spans="1:24" x14ac:dyDescent="0.3">
      <c r="A81" s="14">
        <f t="shared" si="3"/>
        <v>45729</v>
      </c>
      <c r="B81" s="15" t="str">
        <f t="shared" si="4"/>
        <v>quinta-feira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65">
        <f t="shared" si="5"/>
        <v>0</v>
      </c>
      <c r="X81" s="65">
        <f>IF(MONTH(A81)&lt;&gt;MONTH(A80), W81, W81+SUMIFS(W$8:W80, A$8:A80, "&gt;="&amp;DATE(YEAR(A81), MONTH(A81), 1)))</f>
        <v>50000</v>
      </c>
    </row>
    <row r="82" spans="1:24" x14ac:dyDescent="0.3">
      <c r="A82" s="14">
        <f t="shared" si="3"/>
        <v>45730</v>
      </c>
      <c r="B82" s="15" t="str">
        <f t="shared" si="4"/>
        <v>sexta-feira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65">
        <f t="shared" si="5"/>
        <v>0</v>
      </c>
      <c r="X82" s="65">
        <f>IF(MONTH(A82)&lt;&gt;MONTH(A81), W82, W82+SUMIFS(W$8:W81, A$8:A81, "&gt;="&amp;DATE(YEAR(A82), MONTH(A82), 1)))</f>
        <v>50000</v>
      </c>
    </row>
    <row r="83" spans="1:24" x14ac:dyDescent="0.3">
      <c r="A83" s="14">
        <f t="shared" si="3"/>
        <v>45731</v>
      </c>
      <c r="B83" s="15" t="str">
        <f t="shared" si="4"/>
        <v>sábado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65">
        <f t="shared" si="5"/>
        <v>0</v>
      </c>
      <c r="X83" s="65">
        <f>IF(MONTH(A83)&lt;&gt;MONTH(A82), W83, W83+SUMIFS(W$8:W82, A$8:A82, "&gt;="&amp;DATE(YEAR(A83), MONTH(A83), 1)))</f>
        <v>50000</v>
      </c>
    </row>
    <row r="84" spans="1:24" x14ac:dyDescent="0.3">
      <c r="A84" s="14">
        <f t="shared" si="3"/>
        <v>45732</v>
      </c>
      <c r="B84" s="15" t="str">
        <f t="shared" si="4"/>
        <v>domingo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65">
        <f t="shared" si="5"/>
        <v>0</v>
      </c>
      <c r="X84" s="65">
        <f>IF(MONTH(A84)&lt;&gt;MONTH(A83), W84, W84+SUMIFS(W$8:W83, A$8:A83, "&gt;="&amp;DATE(YEAR(A84), MONTH(A84), 1)))</f>
        <v>50000</v>
      </c>
    </row>
    <row r="85" spans="1:24" x14ac:dyDescent="0.3">
      <c r="A85" s="14">
        <f t="shared" si="3"/>
        <v>45733</v>
      </c>
      <c r="B85" s="15" t="str">
        <f t="shared" si="4"/>
        <v>segunda-feira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65">
        <f t="shared" si="5"/>
        <v>0</v>
      </c>
      <c r="X85" s="65">
        <f>IF(MONTH(A85)&lt;&gt;MONTH(A84), W85, W85+SUMIFS(W$8:W84, A$8:A84, "&gt;="&amp;DATE(YEAR(A85), MONTH(A85), 1)))</f>
        <v>50000</v>
      </c>
    </row>
    <row r="86" spans="1:24" x14ac:dyDescent="0.3">
      <c r="A86" s="14">
        <f t="shared" si="3"/>
        <v>45734</v>
      </c>
      <c r="B86" s="15" t="str">
        <f t="shared" si="4"/>
        <v>terça-feira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65">
        <f t="shared" si="5"/>
        <v>0</v>
      </c>
      <c r="X86" s="65">
        <f>IF(MONTH(A86)&lt;&gt;MONTH(A85), W86, W86+SUMIFS(W$8:W85, A$8:A85, "&gt;="&amp;DATE(YEAR(A86), MONTH(A86), 1)))</f>
        <v>50000</v>
      </c>
    </row>
    <row r="87" spans="1:24" x14ac:dyDescent="0.3">
      <c r="A87" s="14">
        <f t="shared" si="3"/>
        <v>45735</v>
      </c>
      <c r="B87" s="15" t="str">
        <f t="shared" si="4"/>
        <v>quarta-feira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65">
        <f t="shared" si="5"/>
        <v>0</v>
      </c>
      <c r="X87" s="65">
        <f>IF(MONTH(A87)&lt;&gt;MONTH(A86), W87, W87+SUMIFS(W$8:W86, A$8:A86, "&gt;="&amp;DATE(YEAR(A87), MONTH(A87), 1)))</f>
        <v>50000</v>
      </c>
    </row>
    <row r="88" spans="1:24" x14ac:dyDescent="0.3">
      <c r="A88" s="14">
        <f t="shared" si="3"/>
        <v>45736</v>
      </c>
      <c r="B88" s="15" t="str">
        <f t="shared" si="4"/>
        <v>quinta-feira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65">
        <f t="shared" si="5"/>
        <v>0</v>
      </c>
      <c r="X88" s="65">
        <f>IF(MONTH(A88)&lt;&gt;MONTH(A87), W88, W88+SUMIFS(W$8:W87, A$8:A87, "&gt;="&amp;DATE(YEAR(A88), MONTH(A88), 1)))</f>
        <v>50000</v>
      </c>
    </row>
    <row r="89" spans="1:24" x14ac:dyDescent="0.3">
      <c r="A89" s="14">
        <f t="shared" si="3"/>
        <v>45737</v>
      </c>
      <c r="B89" s="15" t="str">
        <f t="shared" si="4"/>
        <v>sexta-feira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65">
        <f t="shared" si="5"/>
        <v>0</v>
      </c>
      <c r="X89" s="65">
        <f>IF(MONTH(A89)&lt;&gt;MONTH(A88), W89, W89+SUMIFS(W$8:W88, A$8:A88, "&gt;="&amp;DATE(YEAR(A89), MONTH(A89), 1)))</f>
        <v>50000</v>
      </c>
    </row>
    <row r="90" spans="1:24" x14ac:dyDescent="0.3">
      <c r="A90" s="14">
        <f t="shared" si="3"/>
        <v>45738</v>
      </c>
      <c r="B90" s="15" t="str">
        <f t="shared" si="4"/>
        <v>sábado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65">
        <f t="shared" si="5"/>
        <v>0</v>
      </c>
      <c r="X90" s="65">
        <f>IF(MONTH(A90)&lt;&gt;MONTH(A89), W90, W90+SUMIFS(W$8:W89, A$8:A89, "&gt;="&amp;DATE(YEAR(A90), MONTH(A90), 1)))</f>
        <v>50000</v>
      </c>
    </row>
    <row r="91" spans="1:24" x14ac:dyDescent="0.3">
      <c r="A91" s="14">
        <f t="shared" si="3"/>
        <v>45739</v>
      </c>
      <c r="B91" s="15" t="str">
        <f t="shared" si="4"/>
        <v>domingo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65">
        <f t="shared" si="5"/>
        <v>0</v>
      </c>
      <c r="X91" s="65">
        <f>IF(MONTH(A91)&lt;&gt;MONTH(A90), W91, W91+SUMIFS(W$8:W90, A$8:A90, "&gt;="&amp;DATE(YEAR(A91), MONTH(A91), 1)))</f>
        <v>50000</v>
      </c>
    </row>
    <row r="92" spans="1:24" x14ac:dyDescent="0.3">
      <c r="A92" s="14">
        <f t="shared" si="3"/>
        <v>45740</v>
      </c>
      <c r="B92" s="15" t="str">
        <f t="shared" si="4"/>
        <v>segunda-feira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65">
        <f t="shared" si="5"/>
        <v>0</v>
      </c>
      <c r="X92" s="65">
        <f>IF(MONTH(A92)&lt;&gt;MONTH(A91), W92, W92+SUMIFS(W$8:W91, A$8:A91, "&gt;="&amp;DATE(YEAR(A92), MONTH(A92), 1)))</f>
        <v>50000</v>
      </c>
    </row>
    <row r="93" spans="1:24" x14ac:dyDescent="0.3">
      <c r="A93" s="14">
        <f t="shared" si="3"/>
        <v>45741</v>
      </c>
      <c r="B93" s="15" t="str">
        <f t="shared" si="4"/>
        <v>terça-feira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65">
        <f t="shared" si="5"/>
        <v>0</v>
      </c>
      <c r="X93" s="65">
        <f>IF(MONTH(A93)&lt;&gt;MONTH(A92), W93, W93+SUMIFS(W$8:W92, A$8:A92, "&gt;="&amp;DATE(YEAR(A93), MONTH(A93), 1)))</f>
        <v>50000</v>
      </c>
    </row>
    <row r="94" spans="1:24" x14ac:dyDescent="0.3">
      <c r="A94" s="14">
        <f t="shared" si="3"/>
        <v>45742</v>
      </c>
      <c r="B94" s="15" t="str">
        <f t="shared" si="4"/>
        <v>quarta-feira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65">
        <f t="shared" si="5"/>
        <v>0</v>
      </c>
      <c r="X94" s="65">
        <f>IF(MONTH(A94)&lt;&gt;MONTH(A93), W94, W94+SUMIFS(W$8:W93, A$8:A93, "&gt;="&amp;DATE(YEAR(A94), MONTH(A94), 1)))</f>
        <v>50000</v>
      </c>
    </row>
    <row r="95" spans="1:24" x14ac:dyDescent="0.3">
      <c r="A95" s="14">
        <f t="shared" si="3"/>
        <v>45743</v>
      </c>
      <c r="B95" s="15" t="str">
        <f t="shared" si="4"/>
        <v>quinta-feira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65">
        <f t="shared" si="5"/>
        <v>0</v>
      </c>
      <c r="X95" s="65">
        <f>IF(MONTH(A95)&lt;&gt;MONTH(A94), W95, W95+SUMIFS(W$8:W94, A$8:A94, "&gt;="&amp;DATE(YEAR(A95), MONTH(A95), 1)))</f>
        <v>50000</v>
      </c>
    </row>
    <row r="96" spans="1:24" x14ac:dyDescent="0.3">
      <c r="A96" s="14">
        <f t="shared" si="3"/>
        <v>45744</v>
      </c>
      <c r="B96" s="15" t="str">
        <f t="shared" si="4"/>
        <v>sexta-feira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65">
        <f t="shared" si="5"/>
        <v>0</v>
      </c>
      <c r="X96" s="65">
        <f>IF(MONTH(A96)&lt;&gt;MONTH(A95), W96, W96+SUMIFS(W$8:W95, A$8:A95, "&gt;="&amp;DATE(YEAR(A96), MONTH(A96), 1)))</f>
        <v>50000</v>
      </c>
    </row>
    <row r="97" spans="1:24" x14ac:dyDescent="0.3">
      <c r="A97" s="14">
        <f t="shared" si="3"/>
        <v>45745</v>
      </c>
      <c r="B97" s="15" t="str">
        <f t="shared" si="4"/>
        <v>sábado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65">
        <f t="shared" si="5"/>
        <v>0</v>
      </c>
      <c r="X97" s="65">
        <f>IF(MONTH(A97)&lt;&gt;MONTH(A96), W97, W97+SUMIFS(W$8:W96, A$8:A96, "&gt;="&amp;DATE(YEAR(A97), MONTH(A97), 1)))</f>
        <v>50000</v>
      </c>
    </row>
    <row r="98" spans="1:24" x14ac:dyDescent="0.3">
      <c r="A98" s="14">
        <f t="shared" si="3"/>
        <v>45746</v>
      </c>
      <c r="B98" s="15" t="str">
        <f t="shared" si="4"/>
        <v>domingo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65">
        <f t="shared" si="5"/>
        <v>0</v>
      </c>
      <c r="X98" s="65">
        <f>IF(MONTH(A98)&lt;&gt;MONTH(A97), W98, W98+SUMIFS(W$8:W97, A$8:A97, "&gt;="&amp;DATE(YEAR(A98), MONTH(A98), 1)))</f>
        <v>50000</v>
      </c>
    </row>
    <row r="99" spans="1:24" x14ac:dyDescent="0.3">
      <c r="A99" s="14">
        <f t="shared" si="3"/>
        <v>45747</v>
      </c>
      <c r="B99" s="15" t="str">
        <f t="shared" si="4"/>
        <v>segunda-feira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65">
        <f t="shared" si="5"/>
        <v>0</v>
      </c>
      <c r="X99" s="65">
        <f>IF(MONTH(A99)&lt;&gt;MONTH(A98), W99, W99+SUMIFS(W$8:W98, A$8:A98, "&gt;="&amp;DATE(YEAR(A99), MONTH(A99), 1)))</f>
        <v>50000</v>
      </c>
    </row>
    <row r="100" spans="1:24" x14ac:dyDescent="0.3">
      <c r="A100" s="27">
        <f t="shared" ref="A100:A163" si="6">A99+1</f>
        <v>45748</v>
      </c>
      <c r="B100" s="28" t="str">
        <f t="shared" si="4"/>
        <v>terça-feira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65">
        <f t="shared" si="5"/>
        <v>0</v>
      </c>
      <c r="X100" s="65">
        <f>IF(MONTH(A100)&lt;&gt;MONTH(A99), W100, W100+SUMIFS(W$8:W99, A$8:A99, "&gt;="&amp;DATE(YEAR(A100), MONTH(A100), 1)))</f>
        <v>0</v>
      </c>
    </row>
    <row r="101" spans="1:24" x14ac:dyDescent="0.3">
      <c r="A101" s="27">
        <f t="shared" si="6"/>
        <v>45749</v>
      </c>
      <c r="B101" s="28" t="str">
        <f t="shared" si="4"/>
        <v>quarta-feira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65">
        <f t="shared" si="5"/>
        <v>0</v>
      </c>
      <c r="X101" s="65">
        <f>IF(MONTH(A101)&lt;&gt;MONTH(A100), W101, W101+SUMIFS(W$8:W100, A$8:A100, "&gt;="&amp;DATE(YEAR(A101), MONTH(A101), 1)))</f>
        <v>0</v>
      </c>
    </row>
    <row r="102" spans="1:24" x14ac:dyDescent="0.3">
      <c r="A102" s="27">
        <f t="shared" si="6"/>
        <v>45750</v>
      </c>
      <c r="B102" s="28" t="str">
        <f t="shared" si="4"/>
        <v>quinta-feira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65">
        <f t="shared" si="5"/>
        <v>0</v>
      </c>
      <c r="X102" s="65">
        <f>IF(MONTH(A102)&lt;&gt;MONTH(A101), W102, W102+SUMIFS(W$8:W101, A$8:A101, "&gt;="&amp;DATE(YEAR(A102), MONTH(A102), 1)))</f>
        <v>0</v>
      </c>
    </row>
    <row r="103" spans="1:24" x14ac:dyDescent="0.3">
      <c r="A103" s="27">
        <f t="shared" si="6"/>
        <v>45751</v>
      </c>
      <c r="B103" s="28" t="str">
        <f t="shared" si="4"/>
        <v>sexta-feira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65">
        <f t="shared" si="5"/>
        <v>0</v>
      </c>
      <c r="X103" s="65">
        <f>IF(MONTH(A103)&lt;&gt;MONTH(A102), W103, W103+SUMIFS(W$8:W102, A$8:A102, "&gt;="&amp;DATE(YEAR(A103), MONTH(A103), 1)))</f>
        <v>0</v>
      </c>
    </row>
    <row r="104" spans="1:24" x14ac:dyDescent="0.3">
      <c r="A104" s="27">
        <f t="shared" si="6"/>
        <v>45752</v>
      </c>
      <c r="B104" s="28" t="str">
        <f t="shared" si="4"/>
        <v>sábado</v>
      </c>
      <c r="C104" s="30">
        <v>40000</v>
      </c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65">
        <f t="shared" si="5"/>
        <v>40000</v>
      </c>
      <c r="X104" s="65">
        <f>IF(MONTH(A104)&lt;&gt;MONTH(A103), W104, W104+SUMIFS(W$8:W103, A$8:A103, "&gt;="&amp;DATE(YEAR(A104), MONTH(A104), 1)))</f>
        <v>40000</v>
      </c>
    </row>
    <row r="105" spans="1:24" x14ac:dyDescent="0.3">
      <c r="A105" s="27">
        <f t="shared" si="6"/>
        <v>45753</v>
      </c>
      <c r="B105" s="28" t="str">
        <f t="shared" si="4"/>
        <v>domingo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65">
        <f t="shared" si="5"/>
        <v>0</v>
      </c>
      <c r="X105" s="65">
        <f>IF(MONTH(A105)&lt;&gt;MONTH(A104), W105, W105+SUMIFS(W$8:W104, A$8:A104, "&gt;="&amp;DATE(YEAR(A105), MONTH(A105), 1)))</f>
        <v>40000</v>
      </c>
    </row>
    <row r="106" spans="1:24" x14ac:dyDescent="0.3">
      <c r="A106" s="27">
        <f t="shared" si="6"/>
        <v>45754</v>
      </c>
      <c r="B106" s="28" t="str">
        <f t="shared" si="4"/>
        <v>segunda-feira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65">
        <f t="shared" si="5"/>
        <v>0</v>
      </c>
      <c r="X106" s="65">
        <f>IF(MONTH(A106)&lt;&gt;MONTH(A105), W106, W106+SUMIFS(W$8:W105, A$8:A105, "&gt;="&amp;DATE(YEAR(A106), MONTH(A106), 1)))</f>
        <v>40000</v>
      </c>
    </row>
    <row r="107" spans="1:24" x14ac:dyDescent="0.3">
      <c r="A107" s="27">
        <f t="shared" si="6"/>
        <v>45755</v>
      </c>
      <c r="B107" s="28" t="str">
        <f t="shared" si="4"/>
        <v>terça-feira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65">
        <f t="shared" si="5"/>
        <v>0</v>
      </c>
      <c r="X107" s="65">
        <f>IF(MONTH(A107)&lt;&gt;MONTH(A106), W107, W107+SUMIFS(W$8:W106, A$8:A106, "&gt;="&amp;DATE(YEAR(A107), MONTH(A107), 1)))</f>
        <v>40000</v>
      </c>
    </row>
    <row r="108" spans="1:24" x14ac:dyDescent="0.3">
      <c r="A108" s="27">
        <f t="shared" si="6"/>
        <v>45756</v>
      </c>
      <c r="B108" s="28" t="str">
        <f t="shared" si="4"/>
        <v>quarta-feira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65">
        <f t="shared" si="5"/>
        <v>0</v>
      </c>
      <c r="X108" s="65">
        <f>IF(MONTH(A108)&lt;&gt;MONTH(A107), W108, W108+SUMIFS(W$8:W107, A$8:A107, "&gt;="&amp;DATE(YEAR(A108), MONTH(A108), 1)))</f>
        <v>40000</v>
      </c>
    </row>
    <row r="109" spans="1:24" s="21" customFormat="1" x14ac:dyDescent="0.3">
      <c r="A109" s="27">
        <f t="shared" si="6"/>
        <v>45757</v>
      </c>
      <c r="B109" s="19" t="str">
        <f t="shared" si="4"/>
        <v>quinta-feira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65">
        <f t="shared" si="5"/>
        <v>0</v>
      </c>
      <c r="X109" s="65">
        <f>IF(MONTH(A109)&lt;&gt;MONTH(A108), W109, W109+SUMIFS(W$8:W108, A$8:A108, "&gt;="&amp;DATE(YEAR(A109), MONTH(A109), 1)))</f>
        <v>40000</v>
      </c>
    </row>
    <row r="110" spans="1:24" x14ac:dyDescent="0.3">
      <c r="A110" s="27">
        <f t="shared" si="6"/>
        <v>45758</v>
      </c>
      <c r="B110" s="28" t="str">
        <f t="shared" si="4"/>
        <v>sexta-feira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65">
        <f t="shared" si="5"/>
        <v>0</v>
      </c>
      <c r="X110" s="65">
        <f>IF(MONTH(A110)&lt;&gt;MONTH(A109), W110, W110+SUMIFS(W$8:W109, A$8:A109, "&gt;="&amp;DATE(YEAR(A110), MONTH(A110), 1)))</f>
        <v>40000</v>
      </c>
    </row>
    <row r="111" spans="1:24" x14ac:dyDescent="0.3">
      <c r="A111" s="27">
        <f t="shared" si="6"/>
        <v>45759</v>
      </c>
      <c r="B111" s="28" t="str">
        <f t="shared" si="4"/>
        <v>sábado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65">
        <f t="shared" si="5"/>
        <v>0</v>
      </c>
      <c r="X111" s="65">
        <f>IF(MONTH(A111)&lt;&gt;MONTH(A110), W111, W111+SUMIFS(W$8:W110, A$8:A110, "&gt;="&amp;DATE(YEAR(A111), MONTH(A111), 1)))</f>
        <v>40000</v>
      </c>
    </row>
    <row r="112" spans="1:24" x14ac:dyDescent="0.3">
      <c r="A112" s="27">
        <f t="shared" si="6"/>
        <v>45760</v>
      </c>
      <c r="B112" s="28" t="str">
        <f t="shared" si="4"/>
        <v>domingo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65">
        <f t="shared" si="5"/>
        <v>0</v>
      </c>
      <c r="X112" s="65">
        <f>IF(MONTH(A112)&lt;&gt;MONTH(A111), W112, W112+SUMIFS(W$8:W111, A$8:A111, "&gt;="&amp;DATE(YEAR(A112), MONTH(A112), 1)))</f>
        <v>40000</v>
      </c>
    </row>
    <row r="113" spans="1:24" x14ac:dyDescent="0.3">
      <c r="A113" s="27">
        <f t="shared" si="6"/>
        <v>45761</v>
      </c>
      <c r="B113" s="28" t="str">
        <f t="shared" si="4"/>
        <v>segunda-feira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65">
        <f t="shared" si="5"/>
        <v>0</v>
      </c>
      <c r="X113" s="65">
        <f>IF(MONTH(A113)&lt;&gt;MONTH(A112), W113, W113+SUMIFS(W$8:W112, A$8:A112, "&gt;="&amp;DATE(YEAR(A113), MONTH(A113), 1)))</f>
        <v>40000</v>
      </c>
    </row>
    <row r="114" spans="1:24" x14ac:dyDescent="0.3">
      <c r="A114" s="27">
        <f t="shared" si="6"/>
        <v>45762</v>
      </c>
      <c r="B114" s="28" t="str">
        <f t="shared" si="4"/>
        <v>terça-feira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65">
        <f t="shared" si="5"/>
        <v>0</v>
      </c>
      <c r="X114" s="65">
        <f>IF(MONTH(A114)&lt;&gt;MONTH(A113), W114, W114+SUMIFS(W$8:W113, A$8:A113, "&gt;="&amp;DATE(YEAR(A114), MONTH(A114), 1)))</f>
        <v>40000</v>
      </c>
    </row>
    <row r="115" spans="1:24" x14ac:dyDescent="0.3">
      <c r="A115" s="27">
        <f t="shared" si="6"/>
        <v>45763</v>
      </c>
      <c r="B115" s="28" t="str">
        <f t="shared" si="4"/>
        <v>quarta-feira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65">
        <f t="shared" si="5"/>
        <v>0</v>
      </c>
      <c r="X115" s="65">
        <f>IF(MONTH(A115)&lt;&gt;MONTH(A114), W115, W115+SUMIFS(W$8:W114, A$8:A114, "&gt;="&amp;DATE(YEAR(A115), MONTH(A115), 1)))</f>
        <v>40000</v>
      </c>
    </row>
    <row r="116" spans="1:24" x14ac:dyDescent="0.3">
      <c r="A116" s="27">
        <f t="shared" si="6"/>
        <v>45764</v>
      </c>
      <c r="B116" s="28" t="str">
        <f t="shared" si="4"/>
        <v>quinta-feira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65">
        <f t="shared" si="5"/>
        <v>0</v>
      </c>
      <c r="X116" s="65">
        <f>IF(MONTH(A116)&lt;&gt;MONTH(A115), W116, W116+SUMIFS(W$8:W115, A$8:A115, "&gt;="&amp;DATE(YEAR(A116), MONTH(A116), 1)))</f>
        <v>40000</v>
      </c>
    </row>
    <row r="117" spans="1:24" x14ac:dyDescent="0.3">
      <c r="A117" s="27">
        <f t="shared" si="6"/>
        <v>45765</v>
      </c>
      <c r="B117" s="28" t="str">
        <f t="shared" si="4"/>
        <v>sexta-feira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65">
        <f t="shared" si="5"/>
        <v>0</v>
      </c>
      <c r="X117" s="65">
        <f>IF(MONTH(A117)&lt;&gt;MONTH(A116), W117, W117+SUMIFS(W$8:W116, A$8:A116, "&gt;="&amp;DATE(YEAR(A117), MONTH(A117), 1)))</f>
        <v>40000</v>
      </c>
    </row>
    <row r="118" spans="1:24" x14ac:dyDescent="0.3">
      <c r="A118" s="27">
        <f t="shared" si="6"/>
        <v>45766</v>
      </c>
      <c r="B118" s="28" t="str">
        <f t="shared" si="4"/>
        <v>sábado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65">
        <f t="shared" si="5"/>
        <v>0</v>
      </c>
      <c r="X118" s="65">
        <f>IF(MONTH(A118)&lt;&gt;MONTH(A117), W118, W118+SUMIFS(W$8:W117, A$8:A117, "&gt;="&amp;DATE(YEAR(A118), MONTH(A118), 1)))</f>
        <v>40000</v>
      </c>
    </row>
    <row r="119" spans="1:24" x14ac:dyDescent="0.3">
      <c r="A119" s="27">
        <f t="shared" si="6"/>
        <v>45767</v>
      </c>
      <c r="B119" s="28" t="str">
        <f t="shared" si="4"/>
        <v>domingo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65">
        <f t="shared" si="5"/>
        <v>0</v>
      </c>
      <c r="X119" s="65">
        <f>IF(MONTH(A119)&lt;&gt;MONTH(A118), W119, W119+SUMIFS(W$8:W118, A$8:A118, "&gt;="&amp;DATE(YEAR(A119), MONTH(A119), 1)))</f>
        <v>40000</v>
      </c>
    </row>
    <row r="120" spans="1:24" x14ac:dyDescent="0.3">
      <c r="A120" s="27">
        <f t="shared" si="6"/>
        <v>45768</v>
      </c>
      <c r="B120" s="28" t="str">
        <f t="shared" si="4"/>
        <v>segunda-feira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65">
        <f t="shared" si="5"/>
        <v>0</v>
      </c>
      <c r="X120" s="65">
        <f>IF(MONTH(A120)&lt;&gt;MONTH(A119), W120, W120+SUMIFS(W$8:W119, A$8:A119, "&gt;="&amp;DATE(YEAR(A120), MONTH(A120), 1)))</f>
        <v>40000</v>
      </c>
    </row>
    <row r="121" spans="1:24" x14ac:dyDescent="0.3">
      <c r="A121" s="27">
        <f t="shared" si="6"/>
        <v>45769</v>
      </c>
      <c r="B121" s="28" t="str">
        <f t="shared" si="4"/>
        <v>terça-feira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65">
        <f t="shared" si="5"/>
        <v>0</v>
      </c>
      <c r="X121" s="65">
        <f>IF(MONTH(A121)&lt;&gt;MONTH(A120), W121, W121+SUMIFS(W$8:W120, A$8:A120, "&gt;="&amp;DATE(YEAR(A121), MONTH(A121), 1)))</f>
        <v>40000</v>
      </c>
    </row>
    <row r="122" spans="1:24" x14ac:dyDescent="0.3">
      <c r="A122" s="27">
        <f t="shared" si="6"/>
        <v>45770</v>
      </c>
      <c r="B122" s="28" t="str">
        <f t="shared" si="4"/>
        <v>quarta-feira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65">
        <f t="shared" si="5"/>
        <v>0</v>
      </c>
      <c r="X122" s="65">
        <f>IF(MONTH(A122)&lt;&gt;MONTH(A121), W122, W122+SUMIFS(W$8:W121, A$8:A121, "&gt;="&amp;DATE(YEAR(A122), MONTH(A122), 1)))</f>
        <v>40000</v>
      </c>
    </row>
    <row r="123" spans="1:24" x14ac:dyDescent="0.3">
      <c r="A123" s="27">
        <f t="shared" si="6"/>
        <v>45771</v>
      </c>
      <c r="B123" s="28" t="str">
        <f t="shared" si="4"/>
        <v>quinta-feira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65">
        <f t="shared" si="5"/>
        <v>0</v>
      </c>
      <c r="X123" s="65">
        <f>IF(MONTH(A123)&lt;&gt;MONTH(A122), W123, W123+SUMIFS(W$8:W122, A$8:A122, "&gt;="&amp;DATE(YEAR(A123), MONTH(A123), 1)))</f>
        <v>40000</v>
      </c>
    </row>
    <row r="124" spans="1:24" x14ac:dyDescent="0.3">
      <c r="A124" s="27">
        <f t="shared" si="6"/>
        <v>45772</v>
      </c>
      <c r="B124" s="28" t="str">
        <f t="shared" si="4"/>
        <v>sexta-feira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65">
        <f t="shared" si="5"/>
        <v>0</v>
      </c>
      <c r="X124" s="65">
        <f>IF(MONTH(A124)&lt;&gt;MONTH(A123), W124, W124+SUMIFS(W$8:W123, A$8:A123, "&gt;="&amp;DATE(YEAR(A124), MONTH(A124), 1)))</f>
        <v>40000</v>
      </c>
    </row>
    <row r="125" spans="1:24" x14ac:dyDescent="0.3">
      <c r="A125" s="27">
        <f t="shared" si="6"/>
        <v>45773</v>
      </c>
      <c r="B125" s="28" t="str">
        <f t="shared" si="4"/>
        <v>sábado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65">
        <f t="shared" si="5"/>
        <v>0</v>
      </c>
      <c r="X125" s="65">
        <f>IF(MONTH(A125)&lt;&gt;MONTH(A124), W125, W125+SUMIFS(W$8:W124, A$8:A124, "&gt;="&amp;DATE(YEAR(A125), MONTH(A125), 1)))</f>
        <v>40000</v>
      </c>
    </row>
    <row r="126" spans="1:24" x14ac:dyDescent="0.3">
      <c r="A126" s="27">
        <f t="shared" si="6"/>
        <v>45774</v>
      </c>
      <c r="B126" s="28" t="str">
        <f t="shared" si="4"/>
        <v>domingo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65">
        <f t="shared" si="5"/>
        <v>0</v>
      </c>
      <c r="X126" s="65">
        <f>IF(MONTH(A126)&lt;&gt;MONTH(A125), W126, W126+SUMIFS(W$8:W125, A$8:A125, "&gt;="&amp;DATE(YEAR(A126), MONTH(A126), 1)))</f>
        <v>40000</v>
      </c>
    </row>
    <row r="127" spans="1:24" x14ac:dyDescent="0.3">
      <c r="A127" s="27">
        <f t="shared" si="6"/>
        <v>45775</v>
      </c>
      <c r="B127" s="28" t="str">
        <f t="shared" si="4"/>
        <v>segunda-feira</v>
      </c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65">
        <f t="shared" si="5"/>
        <v>0</v>
      </c>
      <c r="X127" s="65">
        <f>IF(MONTH(A127)&lt;&gt;MONTH(A126), W127, W127+SUMIFS(W$8:W126, A$8:A126, "&gt;="&amp;DATE(YEAR(A127), MONTH(A127), 1)))</f>
        <v>40000</v>
      </c>
    </row>
    <row r="128" spans="1:24" x14ac:dyDescent="0.3">
      <c r="A128" s="27">
        <f t="shared" si="6"/>
        <v>45776</v>
      </c>
      <c r="B128" s="28" t="str">
        <f t="shared" si="4"/>
        <v>terça-feira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65">
        <f t="shared" si="5"/>
        <v>0</v>
      </c>
      <c r="X128" s="65">
        <f>IF(MONTH(A128)&lt;&gt;MONTH(A127), W128, W128+SUMIFS(W$8:W127, A$8:A127, "&gt;="&amp;DATE(YEAR(A128), MONTH(A128), 1)))</f>
        <v>40000</v>
      </c>
    </row>
    <row r="129" spans="1:24" x14ac:dyDescent="0.3">
      <c r="A129" s="27">
        <f t="shared" si="6"/>
        <v>45777</v>
      </c>
      <c r="B129" s="28" t="str">
        <f t="shared" si="4"/>
        <v>quarta-feira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65">
        <f t="shared" si="5"/>
        <v>0</v>
      </c>
      <c r="X129" s="65">
        <f>IF(MONTH(A129)&lt;&gt;MONTH(A128), W129, W129+SUMIFS(W$8:W128, A$8:A128, "&gt;="&amp;DATE(YEAR(A129), MONTH(A129), 1)))</f>
        <v>40000</v>
      </c>
    </row>
    <row r="130" spans="1:24" x14ac:dyDescent="0.3">
      <c r="A130" s="14">
        <f t="shared" si="6"/>
        <v>45778</v>
      </c>
      <c r="B130" s="15" t="str">
        <f t="shared" si="4"/>
        <v>quinta-feira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65">
        <f t="shared" si="5"/>
        <v>0</v>
      </c>
      <c r="X130" s="65">
        <f>IF(MONTH(A130)&lt;&gt;MONTH(A129), W130, W130+SUMIFS(W$8:W129, A$8:A129, "&gt;="&amp;DATE(YEAR(A130), MONTH(A130), 1)))</f>
        <v>0</v>
      </c>
    </row>
    <row r="131" spans="1:24" x14ac:dyDescent="0.3">
      <c r="A131" s="14">
        <f t="shared" si="6"/>
        <v>45779</v>
      </c>
      <c r="B131" s="15" t="str">
        <f t="shared" si="4"/>
        <v>sexta-feira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65">
        <f t="shared" si="5"/>
        <v>0</v>
      </c>
      <c r="X131" s="65">
        <f>IF(MONTH(A131)&lt;&gt;MONTH(A130), W131, W131+SUMIFS(W$8:W130, A$8:A130, "&gt;="&amp;DATE(YEAR(A131), MONTH(A131), 1)))</f>
        <v>0</v>
      </c>
    </row>
    <row r="132" spans="1:24" x14ac:dyDescent="0.3">
      <c r="A132" s="14">
        <f t="shared" si="6"/>
        <v>45780</v>
      </c>
      <c r="B132" s="15" t="str">
        <f t="shared" si="4"/>
        <v>sábado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65">
        <f t="shared" si="5"/>
        <v>0</v>
      </c>
      <c r="X132" s="65">
        <f>IF(MONTH(A132)&lt;&gt;MONTH(A131), W132, W132+SUMIFS(W$8:W131, A$8:A131, "&gt;="&amp;DATE(YEAR(A132), MONTH(A132), 1)))</f>
        <v>0</v>
      </c>
    </row>
    <row r="133" spans="1:24" x14ac:dyDescent="0.3">
      <c r="A133" s="14">
        <f t="shared" si="6"/>
        <v>45781</v>
      </c>
      <c r="B133" s="15" t="str">
        <f t="shared" si="4"/>
        <v>domingo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65">
        <f t="shared" si="5"/>
        <v>0</v>
      </c>
      <c r="X133" s="65">
        <f>IF(MONTH(A133)&lt;&gt;MONTH(A132), W133, W133+SUMIFS(W$8:W132, A$8:A132, "&gt;="&amp;DATE(YEAR(A133), MONTH(A133), 1)))</f>
        <v>0</v>
      </c>
    </row>
    <row r="134" spans="1:24" x14ac:dyDescent="0.3">
      <c r="A134" s="14">
        <f t="shared" si="6"/>
        <v>45782</v>
      </c>
      <c r="B134" s="15" t="str">
        <f t="shared" si="4"/>
        <v>segunda-feira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65">
        <f t="shared" si="5"/>
        <v>0</v>
      </c>
      <c r="X134" s="65">
        <f>IF(MONTH(A134)&lt;&gt;MONTH(A133), W134, W134+SUMIFS(W$8:W133, A$8:A133, "&gt;="&amp;DATE(YEAR(A134), MONTH(A134), 1)))</f>
        <v>0</v>
      </c>
    </row>
    <row r="135" spans="1:24" x14ac:dyDescent="0.3">
      <c r="A135" s="14">
        <f t="shared" si="6"/>
        <v>45783</v>
      </c>
      <c r="B135" s="15" t="str">
        <f t="shared" si="4"/>
        <v>terça-feira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65">
        <f t="shared" si="5"/>
        <v>0</v>
      </c>
      <c r="X135" s="65">
        <f>IF(MONTH(A135)&lt;&gt;MONTH(A134), W135, W135+SUMIFS(W$8:W134, A$8:A134, "&gt;="&amp;DATE(YEAR(A135), MONTH(A135), 1)))</f>
        <v>0</v>
      </c>
    </row>
    <row r="136" spans="1:24" x14ac:dyDescent="0.3">
      <c r="A136" s="14">
        <f t="shared" si="6"/>
        <v>45784</v>
      </c>
      <c r="B136" s="15" t="str">
        <f t="shared" si="4"/>
        <v>quarta-feira</v>
      </c>
      <c r="C136" s="17">
        <v>50000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65">
        <f t="shared" si="5"/>
        <v>50000</v>
      </c>
      <c r="X136" s="65">
        <f>IF(MONTH(A136)&lt;&gt;MONTH(A135), W136, W136+SUMIFS(W$8:W135, A$8:A135, "&gt;="&amp;DATE(YEAR(A136), MONTH(A136), 1)))</f>
        <v>50000</v>
      </c>
    </row>
    <row r="137" spans="1:24" x14ac:dyDescent="0.3">
      <c r="A137" s="14">
        <f t="shared" si="6"/>
        <v>45785</v>
      </c>
      <c r="B137" s="15" t="str">
        <f t="shared" ref="B137:B200" si="7">IF(A137="","",TEXT(A137,"dddd"))</f>
        <v>quinta-feira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65">
        <f t="shared" ref="W137:W200" si="8">SUM(C137:U137)</f>
        <v>0</v>
      </c>
      <c r="X137" s="65">
        <f>IF(MONTH(A137)&lt;&gt;MONTH(A136), W137, W137+SUMIFS(W$8:W136, A$8:A136, "&gt;="&amp;DATE(YEAR(A137), MONTH(A137), 1)))</f>
        <v>50000</v>
      </c>
    </row>
    <row r="138" spans="1:24" x14ac:dyDescent="0.3">
      <c r="A138" s="14">
        <f t="shared" si="6"/>
        <v>45786</v>
      </c>
      <c r="B138" s="15" t="str">
        <f t="shared" si="7"/>
        <v>sexta-feira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65">
        <f t="shared" si="8"/>
        <v>0</v>
      </c>
      <c r="X138" s="65">
        <f>IF(MONTH(A138)&lt;&gt;MONTH(A137), W138, W138+SUMIFS(W$8:W137, A$8:A137, "&gt;="&amp;DATE(YEAR(A138), MONTH(A138), 1)))</f>
        <v>50000</v>
      </c>
    </row>
    <row r="139" spans="1:24" x14ac:dyDescent="0.3">
      <c r="A139" s="14">
        <f t="shared" si="6"/>
        <v>45787</v>
      </c>
      <c r="B139" s="15" t="str">
        <f t="shared" si="7"/>
        <v>sábado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65">
        <f t="shared" si="8"/>
        <v>0</v>
      </c>
      <c r="X139" s="65">
        <f>IF(MONTH(A139)&lt;&gt;MONTH(A138), W139, W139+SUMIFS(W$8:W138, A$8:A138, "&gt;="&amp;DATE(YEAR(A139), MONTH(A139), 1)))</f>
        <v>50000</v>
      </c>
    </row>
    <row r="140" spans="1:24" x14ac:dyDescent="0.3">
      <c r="A140" s="14">
        <f t="shared" si="6"/>
        <v>45788</v>
      </c>
      <c r="B140" s="15" t="str">
        <f t="shared" si="7"/>
        <v>domingo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65">
        <f t="shared" si="8"/>
        <v>0</v>
      </c>
      <c r="X140" s="65">
        <f>IF(MONTH(A140)&lt;&gt;MONTH(A139), W140, W140+SUMIFS(W$8:W139, A$8:A139, "&gt;="&amp;DATE(YEAR(A140), MONTH(A140), 1)))</f>
        <v>50000</v>
      </c>
    </row>
    <row r="141" spans="1:24" s="21" customFormat="1" x14ac:dyDescent="0.3">
      <c r="A141" s="14">
        <f t="shared" si="6"/>
        <v>45789</v>
      </c>
      <c r="B141" s="19" t="str">
        <f t="shared" si="7"/>
        <v>segunda-feira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65">
        <f t="shared" si="8"/>
        <v>0</v>
      </c>
      <c r="X141" s="65">
        <f>IF(MONTH(A141)&lt;&gt;MONTH(A140), W141, W141+SUMIFS(W$8:W140, A$8:A140, "&gt;="&amp;DATE(YEAR(A141), MONTH(A141), 1)))</f>
        <v>50000</v>
      </c>
    </row>
    <row r="142" spans="1:24" x14ac:dyDescent="0.3">
      <c r="A142" s="14">
        <f t="shared" si="6"/>
        <v>45790</v>
      </c>
      <c r="B142" s="15" t="str">
        <f t="shared" si="7"/>
        <v>terça-feira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65">
        <f t="shared" si="8"/>
        <v>0</v>
      </c>
      <c r="X142" s="65">
        <f>IF(MONTH(A142)&lt;&gt;MONTH(A141), W142, W142+SUMIFS(W$8:W141, A$8:A141, "&gt;="&amp;DATE(YEAR(A142), MONTH(A142), 1)))</f>
        <v>50000</v>
      </c>
    </row>
    <row r="143" spans="1:24" x14ac:dyDescent="0.3">
      <c r="A143" s="14">
        <f t="shared" si="6"/>
        <v>45791</v>
      </c>
      <c r="B143" s="15" t="str">
        <f t="shared" si="7"/>
        <v>quarta-feira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65">
        <f t="shared" si="8"/>
        <v>0</v>
      </c>
      <c r="X143" s="65">
        <f>IF(MONTH(A143)&lt;&gt;MONTH(A142), W143, W143+SUMIFS(W$8:W142, A$8:A142, "&gt;="&amp;DATE(YEAR(A143), MONTH(A143), 1)))</f>
        <v>50000</v>
      </c>
    </row>
    <row r="144" spans="1:24" x14ac:dyDescent="0.3">
      <c r="A144" s="14">
        <f t="shared" si="6"/>
        <v>45792</v>
      </c>
      <c r="B144" s="15" t="str">
        <f t="shared" si="7"/>
        <v>quinta-feira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65">
        <f t="shared" si="8"/>
        <v>0</v>
      </c>
      <c r="X144" s="65">
        <f>IF(MONTH(A144)&lt;&gt;MONTH(A143), W144, W144+SUMIFS(W$8:W143, A$8:A143, "&gt;="&amp;DATE(YEAR(A144), MONTH(A144), 1)))</f>
        <v>50000</v>
      </c>
    </row>
    <row r="145" spans="1:24" x14ac:dyDescent="0.3">
      <c r="A145" s="14">
        <f t="shared" si="6"/>
        <v>45793</v>
      </c>
      <c r="B145" s="15" t="str">
        <f t="shared" si="7"/>
        <v>sexta-feira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65">
        <f t="shared" si="8"/>
        <v>0</v>
      </c>
      <c r="X145" s="65">
        <f>IF(MONTH(A145)&lt;&gt;MONTH(A144), W145, W145+SUMIFS(W$8:W144, A$8:A144, "&gt;="&amp;DATE(YEAR(A145), MONTH(A145), 1)))</f>
        <v>50000</v>
      </c>
    </row>
    <row r="146" spans="1:24" x14ac:dyDescent="0.3">
      <c r="A146" s="14">
        <f t="shared" si="6"/>
        <v>45794</v>
      </c>
      <c r="B146" s="15" t="str">
        <f t="shared" si="7"/>
        <v>sábado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65">
        <f t="shared" si="8"/>
        <v>0</v>
      </c>
      <c r="X146" s="65">
        <f>IF(MONTH(A146)&lt;&gt;MONTH(A145), W146, W146+SUMIFS(W$8:W145, A$8:A145, "&gt;="&amp;DATE(YEAR(A146), MONTH(A146), 1)))</f>
        <v>50000</v>
      </c>
    </row>
    <row r="147" spans="1:24" x14ac:dyDescent="0.3">
      <c r="A147" s="14">
        <f t="shared" si="6"/>
        <v>45795</v>
      </c>
      <c r="B147" s="15" t="str">
        <f t="shared" si="7"/>
        <v>domingo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65">
        <f t="shared" si="8"/>
        <v>0</v>
      </c>
      <c r="X147" s="65">
        <f>IF(MONTH(A147)&lt;&gt;MONTH(A146), W147, W147+SUMIFS(W$8:W146, A$8:A146, "&gt;="&amp;DATE(YEAR(A147), MONTH(A147), 1)))</f>
        <v>50000</v>
      </c>
    </row>
    <row r="148" spans="1:24" x14ac:dyDescent="0.3">
      <c r="A148" s="14">
        <f t="shared" si="6"/>
        <v>45796</v>
      </c>
      <c r="B148" s="15" t="str">
        <f t="shared" si="7"/>
        <v>segunda-feira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65">
        <f t="shared" si="8"/>
        <v>0</v>
      </c>
      <c r="X148" s="65">
        <f>IF(MONTH(A148)&lt;&gt;MONTH(A147), W148, W148+SUMIFS(W$8:W147, A$8:A147, "&gt;="&amp;DATE(YEAR(A148), MONTH(A148), 1)))</f>
        <v>50000</v>
      </c>
    </row>
    <row r="149" spans="1:24" x14ac:dyDescent="0.3">
      <c r="A149" s="14">
        <f t="shared" si="6"/>
        <v>45797</v>
      </c>
      <c r="B149" s="15" t="str">
        <f t="shared" si="7"/>
        <v>terça-feira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65">
        <f t="shared" si="8"/>
        <v>0</v>
      </c>
      <c r="X149" s="65">
        <f>IF(MONTH(A149)&lt;&gt;MONTH(A148), W149, W149+SUMIFS(W$8:W148, A$8:A148, "&gt;="&amp;DATE(YEAR(A149), MONTH(A149), 1)))</f>
        <v>50000</v>
      </c>
    </row>
    <row r="150" spans="1:24" x14ac:dyDescent="0.3">
      <c r="A150" s="14">
        <f t="shared" si="6"/>
        <v>45798</v>
      </c>
      <c r="B150" s="15" t="str">
        <f t="shared" si="7"/>
        <v>quarta-feira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65">
        <f t="shared" si="8"/>
        <v>0</v>
      </c>
      <c r="X150" s="65">
        <f>IF(MONTH(A150)&lt;&gt;MONTH(A149), W150, W150+SUMIFS(W$8:W149, A$8:A149, "&gt;="&amp;DATE(YEAR(A150), MONTH(A150), 1)))</f>
        <v>50000</v>
      </c>
    </row>
    <row r="151" spans="1:24" x14ac:dyDescent="0.3">
      <c r="A151" s="14">
        <f t="shared" si="6"/>
        <v>45799</v>
      </c>
      <c r="B151" s="15" t="str">
        <f t="shared" si="7"/>
        <v>quinta-feira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65">
        <f t="shared" si="8"/>
        <v>0</v>
      </c>
      <c r="X151" s="65">
        <f>IF(MONTH(A151)&lt;&gt;MONTH(A150), W151, W151+SUMIFS(W$8:W150, A$8:A150, "&gt;="&amp;DATE(YEAR(A151), MONTH(A151), 1)))</f>
        <v>50000</v>
      </c>
    </row>
    <row r="152" spans="1:24" x14ac:dyDescent="0.3">
      <c r="A152" s="14">
        <f t="shared" si="6"/>
        <v>45800</v>
      </c>
      <c r="B152" s="15" t="str">
        <f t="shared" si="7"/>
        <v>sexta-feira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65">
        <f t="shared" si="8"/>
        <v>0</v>
      </c>
      <c r="X152" s="65">
        <f>IF(MONTH(A152)&lt;&gt;MONTH(A151), W152, W152+SUMIFS(W$8:W151, A$8:A151, "&gt;="&amp;DATE(YEAR(A152), MONTH(A152), 1)))</f>
        <v>50000</v>
      </c>
    </row>
    <row r="153" spans="1:24" x14ac:dyDescent="0.3">
      <c r="A153" s="14">
        <f t="shared" si="6"/>
        <v>45801</v>
      </c>
      <c r="B153" s="15" t="str">
        <f t="shared" si="7"/>
        <v>sábado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65">
        <f t="shared" si="8"/>
        <v>0</v>
      </c>
      <c r="X153" s="65">
        <f>IF(MONTH(A153)&lt;&gt;MONTH(A152), W153, W153+SUMIFS(W$8:W152, A$8:A152, "&gt;="&amp;DATE(YEAR(A153), MONTH(A153), 1)))</f>
        <v>50000</v>
      </c>
    </row>
    <row r="154" spans="1:24" x14ac:dyDescent="0.3">
      <c r="A154" s="14">
        <f t="shared" si="6"/>
        <v>45802</v>
      </c>
      <c r="B154" s="15" t="str">
        <f t="shared" si="7"/>
        <v>domingo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65">
        <f t="shared" si="8"/>
        <v>0</v>
      </c>
      <c r="X154" s="65">
        <f>IF(MONTH(A154)&lt;&gt;MONTH(A153), W154, W154+SUMIFS(W$8:W153, A$8:A153, "&gt;="&amp;DATE(YEAR(A154), MONTH(A154), 1)))</f>
        <v>50000</v>
      </c>
    </row>
    <row r="155" spans="1:24" x14ac:dyDescent="0.3">
      <c r="A155" s="14">
        <f t="shared" si="6"/>
        <v>45803</v>
      </c>
      <c r="B155" s="15" t="str">
        <f t="shared" si="7"/>
        <v>segunda-feira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65">
        <f t="shared" si="8"/>
        <v>0</v>
      </c>
      <c r="X155" s="65">
        <f>IF(MONTH(A155)&lt;&gt;MONTH(A154), W155, W155+SUMIFS(W$8:W154, A$8:A154, "&gt;="&amp;DATE(YEAR(A155), MONTH(A155), 1)))</f>
        <v>50000</v>
      </c>
    </row>
    <row r="156" spans="1:24" x14ac:dyDescent="0.3">
      <c r="A156" s="14">
        <f t="shared" si="6"/>
        <v>45804</v>
      </c>
      <c r="B156" s="15" t="str">
        <f t="shared" si="7"/>
        <v>terça-feira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65">
        <f t="shared" si="8"/>
        <v>0</v>
      </c>
      <c r="X156" s="65">
        <f>IF(MONTH(A156)&lt;&gt;MONTH(A155), W156, W156+SUMIFS(W$8:W155, A$8:A155, "&gt;="&amp;DATE(YEAR(A156), MONTH(A156), 1)))</f>
        <v>50000</v>
      </c>
    </row>
    <row r="157" spans="1:24" x14ac:dyDescent="0.3">
      <c r="A157" s="14">
        <f t="shared" si="6"/>
        <v>45805</v>
      </c>
      <c r="B157" s="15" t="str">
        <f t="shared" si="7"/>
        <v>quarta-feira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65">
        <f t="shared" si="8"/>
        <v>0</v>
      </c>
      <c r="X157" s="65">
        <f>IF(MONTH(A157)&lt;&gt;MONTH(A156), W157, W157+SUMIFS(W$8:W156, A$8:A156, "&gt;="&amp;DATE(YEAR(A157), MONTH(A157), 1)))</f>
        <v>50000</v>
      </c>
    </row>
    <row r="158" spans="1:24" x14ac:dyDescent="0.3">
      <c r="A158" s="14">
        <f t="shared" si="6"/>
        <v>45806</v>
      </c>
      <c r="B158" s="15" t="str">
        <f t="shared" si="7"/>
        <v>quinta-feira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65">
        <f t="shared" si="8"/>
        <v>0</v>
      </c>
      <c r="X158" s="65">
        <f>IF(MONTH(A158)&lt;&gt;MONTH(A157), W158, W158+SUMIFS(W$8:W157, A$8:A157, "&gt;="&amp;DATE(YEAR(A158), MONTH(A158), 1)))</f>
        <v>50000</v>
      </c>
    </row>
    <row r="159" spans="1:24" x14ac:dyDescent="0.3">
      <c r="A159" s="14">
        <f t="shared" si="6"/>
        <v>45807</v>
      </c>
      <c r="B159" s="15" t="str">
        <f t="shared" si="7"/>
        <v>sexta-feira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65">
        <f t="shared" si="8"/>
        <v>0</v>
      </c>
      <c r="X159" s="65">
        <f>IF(MONTH(A159)&lt;&gt;MONTH(A158), W159, W159+SUMIFS(W$8:W158, A$8:A158, "&gt;="&amp;DATE(YEAR(A159), MONTH(A159), 1)))</f>
        <v>50000</v>
      </c>
    </row>
    <row r="160" spans="1:24" x14ac:dyDescent="0.3">
      <c r="A160" s="14">
        <f t="shared" si="6"/>
        <v>45808</v>
      </c>
      <c r="B160" s="15" t="str">
        <f t="shared" si="7"/>
        <v>sábado</v>
      </c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65">
        <f t="shared" si="8"/>
        <v>0</v>
      </c>
      <c r="X160" s="65">
        <f>IF(MONTH(A160)&lt;&gt;MONTH(A159), W160, W160+SUMIFS(W$8:W159, A$8:A159, "&gt;="&amp;DATE(YEAR(A160), MONTH(A160), 1)))</f>
        <v>50000</v>
      </c>
    </row>
    <row r="161" spans="1:24" x14ac:dyDescent="0.3">
      <c r="A161" s="27">
        <f t="shared" si="6"/>
        <v>45809</v>
      </c>
      <c r="B161" s="28" t="str">
        <f t="shared" si="7"/>
        <v>domingo</v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65">
        <f t="shared" si="8"/>
        <v>0</v>
      </c>
      <c r="X161" s="65">
        <f>IF(MONTH(A161)&lt;&gt;MONTH(A160), W161, W161+SUMIFS(W$8:W160, A$8:A160, "&gt;="&amp;DATE(YEAR(A161), MONTH(A161), 1)))</f>
        <v>0</v>
      </c>
    </row>
    <row r="162" spans="1:24" x14ac:dyDescent="0.3">
      <c r="A162" s="27">
        <f t="shared" si="6"/>
        <v>45810</v>
      </c>
      <c r="B162" s="28" t="str">
        <f t="shared" si="7"/>
        <v>segunda-feira</v>
      </c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65">
        <f t="shared" si="8"/>
        <v>0</v>
      </c>
      <c r="X162" s="65">
        <f>IF(MONTH(A162)&lt;&gt;MONTH(A161), W162, W162+SUMIFS(W$8:W161, A$8:A161, "&gt;="&amp;DATE(YEAR(A162), MONTH(A162), 1)))</f>
        <v>0</v>
      </c>
    </row>
    <row r="163" spans="1:24" x14ac:dyDescent="0.3">
      <c r="A163" s="27">
        <f t="shared" si="6"/>
        <v>45811</v>
      </c>
      <c r="B163" s="28" t="str">
        <f t="shared" si="7"/>
        <v>terça-feira</v>
      </c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65">
        <f t="shared" si="8"/>
        <v>0</v>
      </c>
      <c r="X163" s="65">
        <f>IF(MONTH(A163)&lt;&gt;MONTH(A162), W163, W163+SUMIFS(W$8:W162, A$8:A162, "&gt;="&amp;DATE(YEAR(A163), MONTH(A163), 1)))</f>
        <v>0</v>
      </c>
    </row>
    <row r="164" spans="1:24" x14ac:dyDescent="0.3">
      <c r="A164" s="27">
        <f t="shared" ref="A164:A227" si="9">A163+1</f>
        <v>45812</v>
      </c>
      <c r="B164" s="28" t="str">
        <f t="shared" si="7"/>
        <v>quarta-feira</v>
      </c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65">
        <f t="shared" si="8"/>
        <v>0</v>
      </c>
      <c r="X164" s="65">
        <f>IF(MONTH(A164)&lt;&gt;MONTH(A163), W164, W164+SUMIFS(W$8:W163, A$8:A163, "&gt;="&amp;DATE(YEAR(A164), MONTH(A164), 1)))</f>
        <v>0</v>
      </c>
    </row>
    <row r="165" spans="1:24" x14ac:dyDescent="0.3">
      <c r="A165" s="27">
        <f t="shared" si="9"/>
        <v>45813</v>
      </c>
      <c r="B165" s="28" t="str">
        <f t="shared" si="7"/>
        <v>quinta-feira</v>
      </c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65">
        <f t="shared" si="8"/>
        <v>0</v>
      </c>
      <c r="X165" s="65">
        <f>IF(MONTH(A165)&lt;&gt;MONTH(A164), W165, W165+SUMIFS(W$8:W164, A$8:A164, "&gt;="&amp;DATE(YEAR(A165), MONTH(A165), 1)))</f>
        <v>0</v>
      </c>
    </row>
    <row r="166" spans="1:24" x14ac:dyDescent="0.3">
      <c r="A166" s="27">
        <f t="shared" si="9"/>
        <v>45814</v>
      </c>
      <c r="B166" s="28" t="str">
        <f t="shared" si="7"/>
        <v>sexta-feira</v>
      </c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65">
        <f t="shared" si="8"/>
        <v>0</v>
      </c>
      <c r="X166" s="65">
        <f>IF(MONTH(A166)&lt;&gt;MONTH(A165), W166, W166+SUMIFS(W$8:W165, A$8:A165, "&gt;="&amp;DATE(YEAR(A166), MONTH(A166), 1)))</f>
        <v>0</v>
      </c>
    </row>
    <row r="167" spans="1:24" x14ac:dyDescent="0.3">
      <c r="A167" s="27">
        <f t="shared" si="9"/>
        <v>45815</v>
      </c>
      <c r="B167" s="28" t="str">
        <f t="shared" si="7"/>
        <v>sábado</v>
      </c>
      <c r="C167" s="30">
        <v>60000</v>
      </c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65">
        <f t="shared" si="8"/>
        <v>60000</v>
      </c>
      <c r="X167" s="65">
        <f>IF(MONTH(A167)&lt;&gt;MONTH(A166), W167, W167+SUMIFS(W$8:W166, A$8:A166, "&gt;="&amp;DATE(YEAR(A167), MONTH(A167), 1)))</f>
        <v>60000</v>
      </c>
    </row>
    <row r="168" spans="1:24" x14ac:dyDescent="0.3">
      <c r="A168" s="27">
        <f t="shared" si="9"/>
        <v>45816</v>
      </c>
      <c r="B168" s="28" t="str">
        <f t="shared" si="7"/>
        <v>domingo</v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65">
        <f t="shared" si="8"/>
        <v>0</v>
      </c>
      <c r="X168" s="65">
        <f>IF(MONTH(A168)&lt;&gt;MONTH(A167), W168, W168+SUMIFS(W$8:W167, A$8:A167, "&gt;="&amp;DATE(YEAR(A168), MONTH(A168), 1)))</f>
        <v>60000</v>
      </c>
    </row>
    <row r="169" spans="1:24" ht="13.8" customHeight="1" x14ac:dyDescent="0.3">
      <c r="A169" s="27">
        <f t="shared" si="9"/>
        <v>45817</v>
      </c>
      <c r="B169" s="28" t="str">
        <f t="shared" si="7"/>
        <v>segunda-feira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65">
        <f t="shared" si="8"/>
        <v>0</v>
      </c>
      <c r="X169" s="65">
        <f>IF(MONTH(A169)&lt;&gt;MONTH(A168), W169, W169+SUMIFS(W$8:W168, A$8:A168, "&gt;="&amp;DATE(YEAR(A169), MONTH(A169), 1)))</f>
        <v>60000</v>
      </c>
    </row>
    <row r="170" spans="1:24" s="21" customFormat="1" x14ac:dyDescent="0.3">
      <c r="A170" s="27">
        <f t="shared" si="9"/>
        <v>45818</v>
      </c>
      <c r="B170" s="19" t="str">
        <f t="shared" si="7"/>
        <v>terça-feira</v>
      </c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65">
        <f t="shared" si="8"/>
        <v>0</v>
      </c>
      <c r="X170" s="65">
        <f>IF(MONTH(A170)&lt;&gt;MONTH(A169), W170, W170+SUMIFS(W$8:W169, A$8:A169, "&gt;="&amp;DATE(YEAR(A170), MONTH(A170), 1)))</f>
        <v>60000</v>
      </c>
    </row>
    <row r="171" spans="1:24" x14ac:dyDescent="0.3">
      <c r="A171" s="27">
        <f t="shared" si="9"/>
        <v>45819</v>
      </c>
      <c r="B171" s="28" t="str">
        <f t="shared" si="7"/>
        <v>quarta-feira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65">
        <f t="shared" si="8"/>
        <v>0</v>
      </c>
      <c r="X171" s="65">
        <f>IF(MONTH(A171)&lt;&gt;MONTH(A170), W171, W171+SUMIFS(W$8:W170, A$8:A170, "&gt;="&amp;DATE(YEAR(A171), MONTH(A171), 1)))</f>
        <v>60000</v>
      </c>
    </row>
    <row r="172" spans="1:24" x14ac:dyDescent="0.3">
      <c r="A172" s="27">
        <f t="shared" si="9"/>
        <v>45820</v>
      </c>
      <c r="B172" s="28" t="str">
        <f t="shared" si="7"/>
        <v>quinta-feira</v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65">
        <f t="shared" si="8"/>
        <v>0</v>
      </c>
      <c r="X172" s="65">
        <f>IF(MONTH(A172)&lt;&gt;MONTH(A171), W172, W172+SUMIFS(W$8:W171, A$8:A171, "&gt;="&amp;DATE(YEAR(A172), MONTH(A172), 1)))</f>
        <v>60000</v>
      </c>
    </row>
    <row r="173" spans="1:24" x14ac:dyDescent="0.3">
      <c r="A173" s="27">
        <f t="shared" si="9"/>
        <v>45821</v>
      </c>
      <c r="B173" s="28" t="str">
        <f t="shared" si="7"/>
        <v>sexta-feira</v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65">
        <f t="shared" si="8"/>
        <v>0</v>
      </c>
      <c r="X173" s="65">
        <f>IF(MONTH(A173)&lt;&gt;MONTH(A172), W173, W173+SUMIFS(W$8:W172, A$8:A172, "&gt;="&amp;DATE(YEAR(A173), MONTH(A173), 1)))</f>
        <v>60000</v>
      </c>
    </row>
    <row r="174" spans="1:24" x14ac:dyDescent="0.3">
      <c r="A174" s="27">
        <f t="shared" si="9"/>
        <v>45822</v>
      </c>
      <c r="B174" s="28" t="str">
        <f t="shared" si="7"/>
        <v>sábado</v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65">
        <f t="shared" si="8"/>
        <v>0</v>
      </c>
      <c r="X174" s="65">
        <f>IF(MONTH(A174)&lt;&gt;MONTH(A173), W174, W174+SUMIFS(W$8:W173, A$8:A173, "&gt;="&amp;DATE(YEAR(A174), MONTH(A174), 1)))</f>
        <v>60000</v>
      </c>
    </row>
    <row r="175" spans="1:24" x14ac:dyDescent="0.3">
      <c r="A175" s="27">
        <f t="shared" si="9"/>
        <v>45823</v>
      </c>
      <c r="B175" s="28" t="str">
        <f t="shared" si="7"/>
        <v>domingo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65">
        <f t="shared" si="8"/>
        <v>0</v>
      </c>
      <c r="X175" s="65">
        <f>IF(MONTH(A175)&lt;&gt;MONTH(A174), W175, W175+SUMIFS(W$8:W174, A$8:A174, "&gt;="&amp;DATE(YEAR(A175), MONTH(A175), 1)))</f>
        <v>60000</v>
      </c>
    </row>
    <row r="176" spans="1:24" x14ac:dyDescent="0.3">
      <c r="A176" s="27">
        <f t="shared" si="9"/>
        <v>45824</v>
      </c>
      <c r="B176" s="28" t="str">
        <f t="shared" si="7"/>
        <v>segunda-feira</v>
      </c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65">
        <f t="shared" si="8"/>
        <v>0</v>
      </c>
      <c r="X176" s="65">
        <f>IF(MONTH(A176)&lt;&gt;MONTH(A175), W176, W176+SUMIFS(W$8:W175, A$8:A175, "&gt;="&amp;DATE(YEAR(A176), MONTH(A176), 1)))</f>
        <v>60000</v>
      </c>
    </row>
    <row r="177" spans="1:24" x14ac:dyDescent="0.3">
      <c r="A177" s="27">
        <f t="shared" si="9"/>
        <v>45825</v>
      </c>
      <c r="B177" s="28" t="str">
        <f t="shared" si="7"/>
        <v>terça-feira</v>
      </c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65">
        <f t="shared" si="8"/>
        <v>0</v>
      </c>
      <c r="X177" s="65">
        <f>IF(MONTH(A177)&lt;&gt;MONTH(A176), W177, W177+SUMIFS(W$8:W176, A$8:A176, "&gt;="&amp;DATE(YEAR(A177), MONTH(A177), 1)))</f>
        <v>60000</v>
      </c>
    </row>
    <row r="178" spans="1:24" x14ac:dyDescent="0.3">
      <c r="A178" s="27">
        <f t="shared" si="9"/>
        <v>45826</v>
      </c>
      <c r="B178" s="28" t="str">
        <f t="shared" si="7"/>
        <v>quarta-feira</v>
      </c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65">
        <f t="shared" si="8"/>
        <v>0</v>
      </c>
      <c r="X178" s="65">
        <f>IF(MONTH(A178)&lt;&gt;MONTH(A177), W178, W178+SUMIFS(W$8:W177, A$8:A177, "&gt;="&amp;DATE(YEAR(A178), MONTH(A178), 1)))</f>
        <v>60000</v>
      </c>
    </row>
    <row r="179" spans="1:24" x14ac:dyDescent="0.3">
      <c r="A179" s="27">
        <f t="shared" si="9"/>
        <v>45827</v>
      </c>
      <c r="B179" s="28" t="str">
        <f t="shared" si="7"/>
        <v>quinta-feira</v>
      </c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65">
        <f t="shared" si="8"/>
        <v>0</v>
      </c>
      <c r="X179" s="65">
        <f>IF(MONTH(A179)&lt;&gt;MONTH(A178), W179, W179+SUMIFS(W$8:W178, A$8:A178, "&gt;="&amp;DATE(YEAR(A179), MONTH(A179), 1)))</f>
        <v>60000</v>
      </c>
    </row>
    <row r="180" spans="1:24" x14ac:dyDescent="0.3">
      <c r="A180" s="27">
        <f t="shared" si="9"/>
        <v>45828</v>
      </c>
      <c r="B180" s="28" t="str">
        <f t="shared" si="7"/>
        <v>sexta-feira</v>
      </c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65">
        <f t="shared" si="8"/>
        <v>0</v>
      </c>
      <c r="X180" s="65">
        <f>IF(MONTH(A180)&lt;&gt;MONTH(A179), W180, W180+SUMIFS(W$8:W179, A$8:A179, "&gt;="&amp;DATE(YEAR(A180), MONTH(A180), 1)))</f>
        <v>60000</v>
      </c>
    </row>
    <row r="181" spans="1:24" x14ac:dyDescent="0.3">
      <c r="A181" s="27">
        <f t="shared" si="9"/>
        <v>45829</v>
      </c>
      <c r="B181" s="28" t="str">
        <f t="shared" si="7"/>
        <v>sábado</v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65">
        <f t="shared" si="8"/>
        <v>0</v>
      </c>
      <c r="X181" s="65">
        <f>IF(MONTH(A181)&lt;&gt;MONTH(A180), W181, W181+SUMIFS(W$8:W180, A$8:A180, "&gt;="&amp;DATE(YEAR(A181), MONTH(A181), 1)))</f>
        <v>60000</v>
      </c>
    </row>
    <row r="182" spans="1:24" x14ac:dyDescent="0.3">
      <c r="A182" s="27">
        <f t="shared" si="9"/>
        <v>45830</v>
      </c>
      <c r="B182" s="28" t="str">
        <f t="shared" si="7"/>
        <v>domingo</v>
      </c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65">
        <f t="shared" si="8"/>
        <v>0</v>
      </c>
      <c r="X182" s="65">
        <f>IF(MONTH(A182)&lt;&gt;MONTH(A181), W182, W182+SUMIFS(W$8:W181, A$8:A181, "&gt;="&amp;DATE(YEAR(A182), MONTH(A182), 1)))</f>
        <v>60000</v>
      </c>
    </row>
    <row r="183" spans="1:24" x14ac:dyDescent="0.3">
      <c r="A183" s="27">
        <f t="shared" si="9"/>
        <v>45831</v>
      </c>
      <c r="B183" s="28" t="str">
        <f t="shared" si="7"/>
        <v>segunda-feira</v>
      </c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65">
        <f t="shared" si="8"/>
        <v>0</v>
      </c>
      <c r="X183" s="65">
        <f>IF(MONTH(A183)&lt;&gt;MONTH(A182), W183, W183+SUMIFS(W$8:W182, A$8:A182, "&gt;="&amp;DATE(YEAR(A183), MONTH(A183), 1)))</f>
        <v>60000</v>
      </c>
    </row>
    <row r="184" spans="1:24" x14ac:dyDescent="0.3">
      <c r="A184" s="27">
        <f t="shared" si="9"/>
        <v>45832</v>
      </c>
      <c r="B184" s="28" t="str">
        <f t="shared" si="7"/>
        <v>terça-feira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65">
        <f t="shared" si="8"/>
        <v>0</v>
      </c>
      <c r="X184" s="65">
        <f>IF(MONTH(A184)&lt;&gt;MONTH(A183), W184, W184+SUMIFS(W$8:W183, A$8:A183, "&gt;="&amp;DATE(YEAR(A184), MONTH(A184), 1)))</f>
        <v>60000</v>
      </c>
    </row>
    <row r="185" spans="1:24" x14ac:dyDescent="0.3">
      <c r="A185" s="27">
        <f t="shared" si="9"/>
        <v>45833</v>
      </c>
      <c r="B185" s="28" t="str">
        <f t="shared" si="7"/>
        <v>quarta-feira</v>
      </c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65">
        <f t="shared" si="8"/>
        <v>0</v>
      </c>
      <c r="X185" s="65">
        <f>IF(MONTH(A185)&lt;&gt;MONTH(A184), W185, W185+SUMIFS(W$8:W184, A$8:A184, "&gt;="&amp;DATE(YEAR(A185), MONTH(A185), 1)))</f>
        <v>60000</v>
      </c>
    </row>
    <row r="186" spans="1:24" x14ac:dyDescent="0.3">
      <c r="A186" s="27">
        <f t="shared" si="9"/>
        <v>45834</v>
      </c>
      <c r="B186" s="28" t="str">
        <f t="shared" si="7"/>
        <v>quinta-feira</v>
      </c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65">
        <f t="shared" si="8"/>
        <v>0</v>
      </c>
      <c r="X186" s="65">
        <f>IF(MONTH(A186)&lt;&gt;MONTH(A185), W186, W186+SUMIFS(W$8:W185, A$8:A185, "&gt;="&amp;DATE(YEAR(A186), MONTH(A186), 1)))</f>
        <v>60000</v>
      </c>
    </row>
    <row r="187" spans="1:24" x14ac:dyDescent="0.3">
      <c r="A187" s="27">
        <f t="shared" si="9"/>
        <v>45835</v>
      </c>
      <c r="B187" s="28" t="str">
        <f t="shared" si="7"/>
        <v>sexta-feira</v>
      </c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65">
        <f t="shared" si="8"/>
        <v>0</v>
      </c>
      <c r="X187" s="65">
        <f>IF(MONTH(A187)&lt;&gt;MONTH(A186), W187, W187+SUMIFS(W$8:W186, A$8:A186, "&gt;="&amp;DATE(YEAR(A187), MONTH(A187), 1)))</f>
        <v>60000</v>
      </c>
    </row>
    <row r="188" spans="1:24" x14ac:dyDescent="0.3">
      <c r="A188" s="27">
        <f t="shared" si="9"/>
        <v>45836</v>
      </c>
      <c r="B188" s="28" t="str">
        <f t="shared" si="7"/>
        <v>sábado</v>
      </c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65">
        <f t="shared" si="8"/>
        <v>0</v>
      </c>
      <c r="X188" s="65">
        <f>IF(MONTH(A188)&lt;&gt;MONTH(A187), W188, W188+SUMIFS(W$8:W187, A$8:A187, "&gt;="&amp;DATE(YEAR(A188), MONTH(A188), 1)))</f>
        <v>60000</v>
      </c>
    </row>
    <row r="189" spans="1:24" x14ac:dyDescent="0.3">
      <c r="A189" s="27">
        <f t="shared" si="9"/>
        <v>45837</v>
      </c>
      <c r="B189" s="28" t="str">
        <f t="shared" si="7"/>
        <v>domingo</v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65">
        <f t="shared" si="8"/>
        <v>0</v>
      </c>
      <c r="X189" s="65">
        <f>IF(MONTH(A189)&lt;&gt;MONTH(A188), W189, W189+SUMIFS(W$8:W188, A$8:A188, "&gt;="&amp;DATE(YEAR(A189), MONTH(A189), 1)))</f>
        <v>60000</v>
      </c>
    </row>
    <row r="190" spans="1:24" x14ac:dyDescent="0.3">
      <c r="A190" s="27">
        <f t="shared" si="9"/>
        <v>45838</v>
      </c>
      <c r="B190" s="28" t="str">
        <f t="shared" si="7"/>
        <v>segunda-feira</v>
      </c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65">
        <f t="shared" si="8"/>
        <v>0</v>
      </c>
      <c r="X190" s="65">
        <f>IF(MONTH(A190)&lt;&gt;MONTH(A189), W190, W190+SUMIFS(W$8:W189, A$8:A189, "&gt;="&amp;DATE(YEAR(A190), MONTH(A190), 1)))</f>
        <v>60000</v>
      </c>
    </row>
    <row r="191" spans="1:24" x14ac:dyDescent="0.3">
      <c r="A191" s="14">
        <f t="shared" si="9"/>
        <v>45839</v>
      </c>
      <c r="B191" s="15" t="str">
        <f t="shared" si="7"/>
        <v>terça-feira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65">
        <f t="shared" si="8"/>
        <v>0</v>
      </c>
      <c r="X191" s="65">
        <f>IF(MONTH(A191)&lt;&gt;MONTH(A190), W191, W191+SUMIFS(W$8:W190, A$8:A190, "&gt;="&amp;DATE(YEAR(A191), MONTH(A191), 1)))</f>
        <v>0</v>
      </c>
    </row>
    <row r="192" spans="1:24" x14ac:dyDescent="0.3">
      <c r="A192" s="14">
        <f t="shared" si="9"/>
        <v>45840</v>
      </c>
      <c r="B192" s="15" t="str">
        <f t="shared" si="7"/>
        <v>quarta-feira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65">
        <f t="shared" si="8"/>
        <v>0</v>
      </c>
      <c r="X192" s="65">
        <f>IF(MONTH(A192)&lt;&gt;MONTH(A191), W192, W192+SUMIFS(W$8:W191, A$8:A191, "&gt;="&amp;DATE(YEAR(A192), MONTH(A192), 1)))</f>
        <v>0</v>
      </c>
    </row>
    <row r="193" spans="1:24" x14ac:dyDescent="0.3">
      <c r="A193" s="14">
        <f t="shared" si="9"/>
        <v>45841</v>
      </c>
      <c r="B193" s="15" t="str">
        <f t="shared" si="7"/>
        <v>quinta-feira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65">
        <f t="shared" si="8"/>
        <v>0</v>
      </c>
      <c r="X193" s="65">
        <f>IF(MONTH(A193)&lt;&gt;MONTH(A192), W193, W193+SUMIFS(W$8:W192, A$8:A192, "&gt;="&amp;DATE(YEAR(A193), MONTH(A193), 1)))</f>
        <v>0</v>
      </c>
    </row>
    <row r="194" spans="1:24" x14ac:dyDescent="0.3">
      <c r="A194" s="14">
        <f t="shared" si="9"/>
        <v>45842</v>
      </c>
      <c r="B194" s="15" t="str">
        <f t="shared" si="7"/>
        <v>sexta-feira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65">
        <f t="shared" si="8"/>
        <v>0</v>
      </c>
      <c r="X194" s="65">
        <f>IF(MONTH(A194)&lt;&gt;MONTH(A193), W194, W194+SUMIFS(W$8:W193, A$8:A193, "&gt;="&amp;DATE(YEAR(A194), MONTH(A194), 1)))</f>
        <v>0</v>
      </c>
    </row>
    <row r="195" spans="1:24" x14ac:dyDescent="0.3">
      <c r="A195" s="14">
        <f t="shared" si="9"/>
        <v>45843</v>
      </c>
      <c r="B195" s="15" t="str">
        <f t="shared" si="7"/>
        <v>sábado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65">
        <f t="shared" si="8"/>
        <v>0</v>
      </c>
      <c r="X195" s="65">
        <f>IF(MONTH(A195)&lt;&gt;MONTH(A194), W195, W195+SUMIFS(W$8:W194, A$8:A194, "&gt;="&amp;DATE(YEAR(A195), MONTH(A195), 1)))</f>
        <v>0</v>
      </c>
    </row>
    <row r="196" spans="1:24" x14ac:dyDescent="0.3">
      <c r="A196" s="14">
        <f t="shared" si="9"/>
        <v>45844</v>
      </c>
      <c r="B196" s="15" t="str">
        <f t="shared" si="7"/>
        <v>domingo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65">
        <f t="shared" si="8"/>
        <v>0</v>
      </c>
      <c r="X196" s="65">
        <f>IF(MONTH(A196)&lt;&gt;MONTH(A195), W196, W196+SUMIFS(W$8:W195, A$8:A195, "&gt;="&amp;DATE(YEAR(A196), MONTH(A196), 1)))</f>
        <v>0</v>
      </c>
    </row>
    <row r="197" spans="1:24" x14ac:dyDescent="0.3">
      <c r="A197" s="14">
        <f t="shared" si="9"/>
        <v>45845</v>
      </c>
      <c r="B197" s="15" t="str">
        <f t="shared" si="7"/>
        <v>segunda-feira</v>
      </c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65">
        <f t="shared" si="8"/>
        <v>0</v>
      </c>
      <c r="X197" s="65">
        <f>IF(MONTH(A197)&lt;&gt;MONTH(A196), W197, W197+SUMIFS(W$8:W196, A$8:A196, "&gt;="&amp;DATE(YEAR(A197), MONTH(A197), 1)))</f>
        <v>0</v>
      </c>
    </row>
    <row r="198" spans="1:24" x14ac:dyDescent="0.3">
      <c r="A198" s="14">
        <f t="shared" si="9"/>
        <v>45846</v>
      </c>
      <c r="B198" s="15" t="str">
        <f t="shared" si="7"/>
        <v>terça-feira</v>
      </c>
      <c r="C198" s="17">
        <v>70000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65">
        <f t="shared" si="8"/>
        <v>70000</v>
      </c>
      <c r="X198" s="65">
        <f>IF(MONTH(A198)&lt;&gt;MONTH(A197), W198, W198+SUMIFS(W$8:W197, A$8:A197, "&gt;="&amp;DATE(YEAR(A198), MONTH(A198), 1)))</f>
        <v>70000</v>
      </c>
    </row>
    <row r="199" spans="1:24" x14ac:dyDescent="0.3">
      <c r="A199" s="14">
        <f t="shared" si="9"/>
        <v>45847</v>
      </c>
      <c r="B199" s="15" t="str">
        <f t="shared" si="7"/>
        <v>quarta-feira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65">
        <f t="shared" si="8"/>
        <v>0</v>
      </c>
      <c r="X199" s="65">
        <f>IF(MONTH(A199)&lt;&gt;MONTH(A198), W199, W199+SUMIFS(W$8:W198, A$8:A198, "&gt;="&amp;DATE(YEAR(A199), MONTH(A199), 1)))</f>
        <v>70000</v>
      </c>
    </row>
    <row r="200" spans="1:24" s="21" customFormat="1" x14ac:dyDescent="0.3">
      <c r="A200" s="14">
        <f t="shared" si="9"/>
        <v>45848</v>
      </c>
      <c r="B200" s="19" t="str">
        <f t="shared" si="7"/>
        <v>quinta-feira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65">
        <f t="shared" si="8"/>
        <v>0</v>
      </c>
      <c r="X200" s="65">
        <f>IF(MONTH(A200)&lt;&gt;MONTH(A199), W200, W200+SUMIFS(W$8:W199, A$8:A199, "&gt;="&amp;DATE(YEAR(A200), MONTH(A200), 1)))</f>
        <v>70000</v>
      </c>
    </row>
    <row r="201" spans="1:24" x14ac:dyDescent="0.3">
      <c r="A201" s="14">
        <f t="shared" si="9"/>
        <v>45849</v>
      </c>
      <c r="B201" s="15" t="str">
        <f t="shared" ref="B201:B264" si="10">IF(A201="","",TEXT(A201,"dddd"))</f>
        <v>sexta-feira</v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65">
        <f t="shared" ref="W201:W264" si="11">SUM(C201:U201)</f>
        <v>0</v>
      </c>
      <c r="X201" s="65">
        <f>IF(MONTH(A201)&lt;&gt;MONTH(A200), W201, W201+SUMIFS(W$8:W200, A$8:A200, "&gt;="&amp;DATE(YEAR(A201), MONTH(A201), 1)))</f>
        <v>70000</v>
      </c>
    </row>
    <row r="202" spans="1:24" x14ac:dyDescent="0.3">
      <c r="A202" s="14">
        <f t="shared" si="9"/>
        <v>45850</v>
      </c>
      <c r="B202" s="15" t="str">
        <f t="shared" si="10"/>
        <v>sábado</v>
      </c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65">
        <f t="shared" si="11"/>
        <v>0</v>
      </c>
      <c r="X202" s="65">
        <f>IF(MONTH(A202)&lt;&gt;MONTH(A201), W202, W202+SUMIFS(W$8:W201, A$8:A201, "&gt;="&amp;DATE(YEAR(A202), MONTH(A202), 1)))</f>
        <v>70000</v>
      </c>
    </row>
    <row r="203" spans="1:24" x14ac:dyDescent="0.3">
      <c r="A203" s="14">
        <f t="shared" si="9"/>
        <v>45851</v>
      </c>
      <c r="B203" s="15" t="str">
        <f t="shared" si="10"/>
        <v>domingo</v>
      </c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65">
        <f t="shared" si="11"/>
        <v>0</v>
      </c>
      <c r="X203" s="65">
        <f>IF(MONTH(A203)&lt;&gt;MONTH(A202), W203, W203+SUMIFS(W$8:W202, A$8:A202, "&gt;="&amp;DATE(YEAR(A203), MONTH(A203), 1)))</f>
        <v>70000</v>
      </c>
    </row>
    <row r="204" spans="1:24" x14ac:dyDescent="0.3">
      <c r="A204" s="14">
        <f t="shared" si="9"/>
        <v>45852</v>
      </c>
      <c r="B204" s="15" t="str">
        <f t="shared" si="10"/>
        <v>segunda-feira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65">
        <f t="shared" si="11"/>
        <v>0</v>
      </c>
      <c r="X204" s="65">
        <f>IF(MONTH(A204)&lt;&gt;MONTH(A203), W204, W204+SUMIFS(W$8:W203, A$8:A203, "&gt;="&amp;DATE(YEAR(A204), MONTH(A204), 1)))</f>
        <v>70000</v>
      </c>
    </row>
    <row r="205" spans="1:24" x14ac:dyDescent="0.3">
      <c r="A205" s="14">
        <f t="shared" si="9"/>
        <v>45853</v>
      </c>
      <c r="B205" s="15" t="str">
        <f t="shared" si="10"/>
        <v>terça-feira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65">
        <f t="shared" si="11"/>
        <v>0</v>
      </c>
      <c r="X205" s="65">
        <f>IF(MONTH(A205)&lt;&gt;MONTH(A204), W205, W205+SUMIFS(W$8:W204, A$8:A204, "&gt;="&amp;DATE(YEAR(A205), MONTH(A205), 1)))</f>
        <v>70000</v>
      </c>
    </row>
    <row r="206" spans="1:24" x14ac:dyDescent="0.3">
      <c r="A206" s="14">
        <f t="shared" si="9"/>
        <v>45854</v>
      </c>
      <c r="B206" s="15" t="str">
        <f t="shared" si="10"/>
        <v>quarta-feira</v>
      </c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65">
        <f t="shared" si="11"/>
        <v>0</v>
      </c>
      <c r="X206" s="65">
        <f>IF(MONTH(A206)&lt;&gt;MONTH(A205), W206, W206+SUMIFS(W$8:W205, A$8:A205, "&gt;="&amp;DATE(YEAR(A206), MONTH(A206), 1)))</f>
        <v>70000</v>
      </c>
    </row>
    <row r="207" spans="1:24" x14ac:dyDescent="0.3">
      <c r="A207" s="14">
        <f t="shared" si="9"/>
        <v>45855</v>
      </c>
      <c r="B207" s="15" t="str">
        <f t="shared" si="10"/>
        <v>quinta-feira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65">
        <f t="shared" si="11"/>
        <v>0</v>
      </c>
      <c r="X207" s="65">
        <f>IF(MONTH(A207)&lt;&gt;MONTH(A206), W207, W207+SUMIFS(W$8:W206, A$8:A206, "&gt;="&amp;DATE(YEAR(A207), MONTH(A207), 1)))</f>
        <v>70000</v>
      </c>
    </row>
    <row r="208" spans="1:24" x14ac:dyDescent="0.3">
      <c r="A208" s="14">
        <f t="shared" si="9"/>
        <v>45856</v>
      </c>
      <c r="B208" s="15" t="str">
        <f t="shared" si="10"/>
        <v>sexta-feira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65">
        <f t="shared" si="11"/>
        <v>0</v>
      </c>
      <c r="X208" s="65">
        <f>IF(MONTH(A208)&lt;&gt;MONTH(A207), W208, W208+SUMIFS(W$8:W207, A$8:A207, "&gt;="&amp;DATE(YEAR(A208), MONTH(A208), 1)))</f>
        <v>70000</v>
      </c>
    </row>
    <row r="209" spans="1:24" x14ac:dyDescent="0.3">
      <c r="A209" s="14">
        <f t="shared" si="9"/>
        <v>45857</v>
      </c>
      <c r="B209" s="15" t="str">
        <f t="shared" si="10"/>
        <v>sábado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65">
        <f t="shared" si="11"/>
        <v>0</v>
      </c>
      <c r="X209" s="65">
        <f>IF(MONTH(A209)&lt;&gt;MONTH(A208), W209, W209+SUMIFS(W$8:W208, A$8:A208, "&gt;="&amp;DATE(YEAR(A209), MONTH(A209), 1)))</f>
        <v>70000</v>
      </c>
    </row>
    <row r="210" spans="1:24" x14ac:dyDescent="0.3">
      <c r="A210" s="14">
        <f t="shared" si="9"/>
        <v>45858</v>
      </c>
      <c r="B210" s="15" t="str">
        <f t="shared" si="10"/>
        <v>domingo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65">
        <f t="shared" si="11"/>
        <v>0</v>
      </c>
      <c r="X210" s="65">
        <f>IF(MONTH(A210)&lt;&gt;MONTH(A209), W210, W210+SUMIFS(W$8:W209, A$8:A209, "&gt;="&amp;DATE(YEAR(A210), MONTH(A210), 1)))</f>
        <v>70000</v>
      </c>
    </row>
    <row r="211" spans="1:24" x14ac:dyDescent="0.3">
      <c r="A211" s="14">
        <f t="shared" si="9"/>
        <v>45859</v>
      </c>
      <c r="B211" s="15" t="str">
        <f t="shared" si="10"/>
        <v>segunda-feira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65">
        <f t="shared" si="11"/>
        <v>0</v>
      </c>
      <c r="X211" s="65">
        <f>IF(MONTH(A211)&lt;&gt;MONTH(A210), W211, W211+SUMIFS(W$8:W210, A$8:A210, "&gt;="&amp;DATE(YEAR(A211), MONTH(A211), 1)))</f>
        <v>70000</v>
      </c>
    </row>
    <row r="212" spans="1:24" x14ac:dyDescent="0.3">
      <c r="A212" s="14">
        <f t="shared" si="9"/>
        <v>45860</v>
      </c>
      <c r="B212" s="15" t="str">
        <f t="shared" si="10"/>
        <v>terça-feira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65">
        <f t="shared" si="11"/>
        <v>0</v>
      </c>
      <c r="X212" s="65">
        <f>IF(MONTH(A212)&lt;&gt;MONTH(A211), W212, W212+SUMIFS(W$8:W211, A$8:A211, "&gt;="&amp;DATE(YEAR(A212), MONTH(A212), 1)))</f>
        <v>70000</v>
      </c>
    </row>
    <row r="213" spans="1:24" x14ac:dyDescent="0.3">
      <c r="A213" s="14">
        <f t="shared" si="9"/>
        <v>45861</v>
      </c>
      <c r="B213" s="15" t="str">
        <f t="shared" si="10"/>
        <v>quarta-feira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65">
        <f t="shared" si="11"/>
        <v>0</v>
      </c>
      <c r="X213" s="65">
        <f>IF(MONTH(A213)&lt;&gt;MONTH(A212), W213, W213+SUMIFS(W$8:W212, A$8:A212, "&gt;="&amp;DATE(YEAR(A213), MONTH(A213), 1)))</f>
        <v>70000</v>
      </c>
    </row>
    <row r="214" spans="1:24" x14ac:dyDescent="0.3">
      <c r="A214" s="14">
        <f t="shared" si="9"/>
        <v>45862</v>
      </c>
      <c r="B214" s="15" t="str">
        <f t="shared" si="10"/>
        <v>quinta-feira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65">
        <f t="shared" si="11"/>
        <v>0</v>
      </c>
      <c r="X214" s="65">
        <f>IF(MONTH(A214)&lt;&gt;MONTH(A213), W214, W214+SUMIFS(W$8:W213, A$8:A213, "&gt;="&amp;DATE(YEAR(A214), MONTH(A214), 1)))</f>
        <v>70000</v>
      </c>
    </row>
    <row r="215" spans="1:24" x14ac:dyDescent="0.3">
      <c r="A215" s="14">
        <f t="shared" si="9"/>
        <v>45863</v>
      </c>
      <c r="B215" s="15" t="str">
        <f t="shared" si="10"/>
        <v>sexta-feira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65">
        <f t="shared" si="11"/>
        <v>0</v>
      </c>
      <c r="X215" s="65">
        <f>IF(MONTH(A215)&lt;&gt;MONTH(A214), W215, W215+SUMIFS(W$8:W214, A$8:A214, "&gt;="&amp;DATE(YEAR(A215), MONTH(A215), 1)))</f>
        <v>70000</v>
      </c>
    </row>
    <row r="216" spans="1:24" x14ac:dyDescent="0.3">
      <c r="A216" s="14">
        <f t="shared" si="9"/>
        <v>45864</v>
      </c>
      <c r="B216" s="15" t="str">
        <f t="shared" si="10"/>
        <v>sábado</v>
      </c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65">
        <f t="shared" si="11"/>
        <v>0</v>
      </c>
      <c r="X216" s="65">
        <f>IF(MONTH(A216)&lt;&gt;MONTH(A215), W216, W216+SUMIFS(W$8:W215, A$8:A215, "&gt;="&amp;DATE(YEAR(A216), MONTH(A216), 1)))</f>
        <v>70000</v>
      </c>
    </row>
    <row r="217" spans="1:24" x14ac:dyDescent="0.3">
      <c r="A217" s="14">
        <f t="shared" si="9"/>
        <v>45865</v>
      </c>
      <c r="B217" s="15" t="str">
        <f t="shared" si="10"/>
        <v>domingo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65">
        <f t="shared" si="11"/>
        <v>0</v>
      </c>
      <c r="X217" s="65">
        <f>IF(MONTH(A217)&lt;&gt;MONTH(A216), W217, W217+SUMIFS(W$8:W216, A$8:A216, "&gt;="&amp;DATE(YEAR(A217), MONTH(A217), 1)))</f>
        <v>70000</v>
      </c>
    </row>
    <row r="218" spans="1:24" x14ac:dyDescent="0.3">
      <c r="A218" s="14">
        <f t="shared" si="9"/>
        <v>45866</v>
      </c>
      <c r="B218" s="15" t="str">
        <f t="shared" si="10"/>
        <v>segunda-feira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65">
        <f t="shared" si="11"/>
        <v>0</v>
      </c>
      <c r="X218" s="65">
        <f>IF(MONTH(A218)&lt;&gt;MONTH(A217), W218, W218+SUMIFS(W$8:W217, A$8:A217, "&gt;="&amp;DATE(YEAR(A218), MONTH(A218), 1)))</f>
        <v>70000</v>
      </c>
    </row>
    <row r="219" spans="1:24" x14ac:dyDescent="0.3">
      <c r="A219" s="14">
        <f t="shared" si="9"/>
        <v>45867</v>
      </c>
      <c r="B219" s="15" t="str">
        <f t="shared" si="10"/>
        <v>terça-feira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65">
        <f t="shared" si="11"/>
        <v>0</v>
      </c>
      <c r="X219" s="65">
        <f>IF(MONTH(A219)&lt;&gt;MONTH(A218), W219, W219+SUMIFS(W$8:W218, A$8:A218, "&gt;="&amp;DATE(YEAR(A219), MONTH(A219), 1)))</f>
        <v>70000</v>
      </c>
    </row>
    <row r="220" spans="1:24" x14ac:dyDescent="0.3">
      <c r="A220" s="14">
        <f t="shared" si="9"/>
        <v>45868</v>
      </c>
      <c r="B220" s="15" t="str">
        <f t="shared" si="10"/>
        <v>quarta-feira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65">
        <f t="shared" si="11"/>
        <v>0</v>
      </c>
      <c r="X220" s="65">
        <f>IF(MONTH(A220)&lt;&gt;MONTH(A219), W220, W220+SUMIFS(W$8:W219, A$8:A219, "&gt;="&amp;DATE(YEAR(A220), MONTH(A220), 1)))</f>
        <v>70000</v>
      </c>
    </row>
    <row r="221" spans="1:24" x14ac:dyDescent="0.3">
      <c r="A221" s="14">
        <f t="shared" si="9"/>
        <v>45869</v>
      </c>
      <c r="B221" s="15" t="str">
        <f t="shared" si="10"/>
        <v>quinta-feira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65">
        <f t="shared" si="11"/>
        <v>0</v>
      </c>
      <c r="X221" s="65">
        <f>IF(MONTH(A221)&lt;&gt;MONTH(A220), W221, W221+SUMIFS(W$8:W220, A$8:A220, "&gt;="&amp;DATE(YEAR(A221), MONTH(A221), 1)))</f>
        <v>70000</v>
      </c>
    </row>
    <row r="222" spans="1:24" x14ac:dyDescent="0.3">
      <c r="A222" s="27">
        <f t="shared" si="9"/>
        <v>45870</v>
      </c>
      <c r="B222" s="28" t="str">
        <f t="shared" si="10"/>
        <v>sexta-feira</v>
      </c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65">
        <f t="shared" si="11"/>
        <v>0</v>
      </c>
      <c r="X222" s="65">
        <f>IF(MONTH(A222)&lt;&gt;MONTH(A221), W222, W222+SUMIFS(W$8:W221, A$8:A221, "&gt;="&amp;DATE(YEAR(A222), MONTH(A222), 1)))</f>
        <v>0</v>
      </c>
    </row>
    <row r="223" spans="1:24" x14ac:dyDescent="0.3">
      <c r="A223" s="27">
        <f t="shared" si="9"/>
        <v>45871</v>
      </c>
      <c r="B223" s="28" t="str">
        <f t="shared" si="10"/>
        <v>sábado</v>
      </c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65">
        <f t="shared" si="11"/>
        <v>0</v>
      </c>
      <c r="X223" s="65">
        <f>IF(MONTH(A223)&lt;&gt;MONTH(A222), W223, W223+SUMIFS(W$8:W222, A$8:A222, "&gt;="&amp;DATE(YEAR(A223), MONTH(A223), 1)))</f>
        <v>0</v>
      </c>
    </row>
    <row r="224" spans="1:24" x14ac:dyDescent="0.3">
      <c r="A224" s="27">
        <f t="shared" si="9"/>
        <v>45872</v>
      </c>
      <c r="B224" s="28" t="str">
        <f t="shared" si="10"/>
        <v>domingo</v>
      </c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65">
        <f t="shared" si="11"/>
        <v>0</v>
      </c>
      <c r="X224" s="65">
        <f>IF(MONTH(A224)&lt;&gt;MONTH(A223), W224, W224+SUMIFS(W$8:W223, A$8:A223, "&gt;="&amp;DATE(YEAR(A224), MONTH(A224), 1)))</f>
        <v>0</v>
      </c>
    </row>
    <row r="225" spans="1:24" x14ac:dyDescent="0.3">
      <c r="A225" s="27">
        <f t="shared" si="9"/>
        <v>45873</v>
      </c>
      <c r="B225" s="28" t="str">
        <f t="shared" si="10"/>
        <v>segunda-feira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65">
        <f t="shared" si="11"/>
        <v>0</v>
      </c>
      <c r="X225" s="65">
        <f>IF(MONTH(A225)&lt;&gt;MONTH(A224), W225, W225+SUMIFS(W$8:W224, A$8:A224, "&gt;="&amp;DATE(YEAR(A225), MONTH(A225), 1)))</f>
        <v>0</v>
      </c>
    </row>
    <row r="226" spans="1:24" x14ac:dyDescent="0.3">
      <c r="A226" s="27">
        <f t="shared" si="9"/>
        <v>45874</v>
      </c>
      <c r="B226" s="28" t="str">
        <f t="shared" si="10"/>
        <v>terça-feira</v>
      </c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65">
        <f t="shared" si="11"/>
        <v>0</v>
      </c>
      <c r="X226" s="65">
        <f>IF(MONTH(A226)&lt;&gt;MONTH(A225), W226, W226+SUMIFS(W$8:W225, A$8:A225, "&gt;="&amp;DATE(YEAR(A226), MONTH(A226), 1)))</f>
        <v>0</v>
      </c>
    </row>
    <row r="227" spans="1:24" x14ac:dyDescent="0.3">
      <c r="A227" s="27">
        <f t="shared" si="9"/>
        <v>45875</v>
      </c>
      <c r="B227" s="28" t="str">
        <f t="shared" si="10"/>
        <v>quarta-feira</v>
      </c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65">
        <f t="shared" si="11"/>
        <v>0</v>
      </c>
      <c r="X227" s="65">
        <f>IF(MONTH(A227)&lt;&gt;MONTH(A226), W227, W227+SUMIFS(W$8:W226, A$8:A226, "&gt;="&amp;DATE(YEAR(A227), MONTH(A227), 1)))</f>
        <v>0</v>
      </c>
    </row>
    <row r="228" spans="1:24" x14ac:dyDescent="0.3">
      <c r="A228" s="27">
        <f t="shared" ref="A228:A291" si="12">A227+1</f>
        <v>45876</v>
      </c>
      <c r="B228" s="28" t="str">
        <f t="shared" si="10"/>
        <v>quinta-feira</v>
      </c>
      <c r="C228" s="30">
        <v>80000</v>
      </c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65">
        <f t="shared" si="11"/>
        <v>80000</v>
      </c>
      <c r="X228" s="65">
        <f>IF(MONTH(A228)&lt;&gt;MONTH(A227), W228, W228+SUMIFS(W$8:W227, A$8:A227, "&gt;="&amp;DATE(YEAR(A228), MONTH(A228), 1)))</f>
        <v>80000</v>
      </c>
    </row>
    <row r="229" spans="1:24" x14ac:dyDescent="0.3">
      <c r="A229" s="27">
        <f t="shared" si="12"/>
        <v>45877</v>
      </c>
      <c r="B229" s="28" t="str">
        <f t="shared" si="10"/>
        <v>sexta-feira</v>
      </c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65">
        <f t="shared" si="11"/>
        <v>0</v>
      </c>
      <c r="X229" s="65">
        <f>IF(MONTH(A229)&lt;&gt;MONTH(A228), W229, W229+SUMIFS(W$8:W228, A$8:A228, "&gt;="&amp;DATE(YEAR(A229), MONTH(A229), 1)))</f>
        <v>80000</v>
      </c>
    </row>
    <row r="230" spans="1:24" x14ac:dyDescent="0.3">
      <c r="A230" s="27">
        <f t="shared" si="12"/>
        <v>45878</v>
      </c>
      <c r="B230" s="28" t="str">
        <f t="shared" si="10"/>
        <v>sábado</v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65">
        <f t="shared" si="11"/>
        <v>0</v>
      </c>
      <c r="X230" s="65">
        <f>IF(MONTH(A230)&lt;&gt;MONTH(A229), W230, W230+SUMIFS(W$8:W229, A$8:A229, "&gt;="&amp;DATE(YEAR(A230), MONTH(A230), 1)))</f>
        <v>80000</v>
      </c>
    </row>
    <row r="231" spans="1:24" x14ac:dyDescent="0.3">
      <c r="A231" s="27">
        <f t="shared" si="12"/>
        <v>45879</v>
      </c>
      <c r="B231" s="28" t="str">
        <f t="shared" si="10"/>
        <v>domingo</v>
      </c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65">
        <f t="shared" si="11"/>
        <v>0</v>
      </c>
      <c r="X231" s="65">
        <f>IF(MONTH(A231)&lt;&gt;MONTH(A230), W231, W231+SUMIFS(W$8:W230, A$8:A230, "&gt;="&amp;DATE(YEAR(A231), MONTH(A231), 1)))</f>
        <v>80000</v>
      </c>
    </row>
    <row r="232" spans="1:24" s="21" customFormat="1" x14ac:dyDescent="0.3">
      <c r="A232" s="27">
        <f t="shared" si="12"/>
        <v>45880</v>
      </c>
      <c r="B232" s="19" t="str">
        <f t="shared" si="10"/>
        <v>segunda-feira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65">
        <f t="shared" si="11"/>
        <v>0</v>
      </c>
      <c r="X232" s="65">
        <f>IF(MONTH(A232)&lt;&gt;MONTH(A231), W232, W232+SUMIFS(W$8:W231, A$8:A231, "&gt;="&amp;DATE(YEAR(A232), MONTH(A232), 1)))</f>
        <v>80000</v>
      </c>
    </row>
    <row r="233" spans="1:24" x14ac:dyDescent="0.3">
      <c r="A233" s="27">
        <f t="shared" si="12"/>
        <v>45881</v>
      </c>
      <c r="B233" s="28" t="str">
        <f t="shared" si="10"/>
        <v>terça-feira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65">
        <f t="shared" si="11"/>
        <v>0</v>
      </c>
      <c r="X233" s="65">
        <f>IF(MONTH(A233)&lt;&gt;MONTH(A232), W233, W233+SUMIFS(W$8:W232, A$8:A232, "&gt;="&amp;DATE(YEAR(A233), MONTH(A233), 1)))</f>
        <v>80000</v>
      </c>
    </row>
    <row r="234" spans="1:24" x14ac:dyDescent="0.3">
      <c r="A234" s="27">
        <f t="shared" si="12"/>
        <v>45882</v>
      </c>
      <c r="B234" s="28" t="str">
        <f t="shared" si="10"/>
        <v>quarta-feira</v>
      </c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65">
        <f t="shared" si="11"/>
        <v>0</v>
      </c>
      <c r="X234" s="65">
        <f>IF(MONTH(A234)&lt;&gt;MONTH(A233), W234, W234+SUMIFS(W$8:W233, A$8:A233, "&gt;="&amp;DATE(YEAR(A234), MONTH(A234), 1)))</f>
        <v>80000</v>
      </c>
    </row>
    <row r="235" spans="1:24" x14ac:dyDescent="0.3">
      <c r="A235" s="27">
        <f t="shared" si="12"/>
        <v>45883</v>
      </c>
      <c r="B235" s="28" t="str">
        <f t="shared" si="10"/>
        <v>quinta-feira</v>
      </c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65">
        <f t="shared" si="11"/>
        <v>0</v>
      </c>
      <c r="X235" s="65">
        <f>IF(MONTH(A235)&lt;&gt;MONTH(A234), W235, W235+SUMIFS(W$8:W234, A$8:A234, "&gt;="&amp;DATE(YEAR(A235), MONTH(A235), 1)))</f>
        <v>80000</v>
      </c>
    </row>
    <row r="236" spans="1:24" x14ac:dyDescent="0.3">
      <c r="A236" s="27">
        <f t="shared" si="12"/>
        <v>45884</v>
      </c>
      <c r="B236" s="28" t="str">
        <f t="shared" si="10"/>
        <v>sexta-feira</v>
      </c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65">
        <f t="shared" si="11"/>
        <v>0</v>
      </c>
      <c r="X236" s="65">
        <f>IF(MONTH(A236)&lt;&gt;MONTH(A235), W236, W236+SUMIFS(W$8:W235, A$8:A235, "&gt;="&amp;DATE(YEAR(A236), MONTH(A236), 1)))</f>
        <v>80000</v>
      </c>
    </row>
    <row r="237" spans="1:24" x14ac:dyDescent="0.3">
      <c r="A237" s="27">
        <f t="shared" si="12"/>
        <v>45885</v>
      </c>
      <c r="B237" s="28" t="str">
        <f t="shared" si="10"/>
        <v>sábado</v>
      </c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65">
        <f t="shared" si="11"/>
        <v>0</v>
      </c>
      <c r="X237" s="65">
        <f>IF(MONTH(A237)&lt;&gt;MONTH(A236), W237, W237+SUMIFS(W$8:W236, A$8:A236, "&gt;="&amp;DATE(YEAR(A237), MONTH(A237), 1)))</f>
        <v>80000</v>
      </c>
    </row>
    <row r="238" spans="1:24" x14ac:dyDescent="0.3">
      <c r="A238" s="27">
        <f t="shared" si="12"/>
        <v>45886</v>
      </c>
      <c r="B238" s="28" t="str">
        <f t="shared" si="10"/>
        <v>domingo</v>
      </c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65">
        <f t="shared" si="11"/>
        <v>0</v>
      </c>
      <c r="X238" s="65">
        <f>IF(MONTH(A238)&lt;&gt;MONTH(A237), W238, W238+SUMIFS(W$8:W237, A$8:A237, "&gt;="&amp;DATE(YEAR(A238), MONTH(A238), 1)))</f>
        <v>80000</v>
      </c>
    </row>
    <row r="239" spans="1:24" x14ac:dyDescent="0.3">
      <c r="A239" s="27">
        <f t="shared" si="12"/>
        <v>45887</v>
      </c>
      <c r="B239" s="28" t="str">
        <f t="shared" si="10"/>
        <v>segunda-feira</v>
      </c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65">
        <f t="shared" si="11"/>
        <v>0</v>
      </c>
      <c r="X239" s="65">
        <f>IF(MONTH(A239)&lt;&gt;MONTH(A238), W239, W239+SUMIFS(W$8:W238, A$8:A238, "&gt;="&amp;DATE(YEAR(A239), MONTH(A239), 1)))</f>
        <v>80000</v>
      </c>
    </row>
    <row r="240" spans="1:24" x14ac:dyDescent="0.3">
      <c r="A240" s="27">
        <f t="shared" si="12"/>
        <v>45888</v>
      </c>
      <c r="B240" s="28" t="str">
        <f t="shared" si="10"/>
        <v>terça-feira</v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65">
        <f t="shared" si="11"/>
        <v>0</v>
      </c>
      <c r="X240" s="65">
        <f>IF(MONTH(A240)&lt;&gt;MONTH(A239), W240, W240+SUMIFS(W$8:W239, A$8:A239, "&gt;="&amp;DATE(YEAR(A240), MONTH(A240), 1)))</f>
        <v>80000</v>
      </c>
    </row>
    <row r="241" spans="1:24" x14ac:dyDescent="0.3">
      <c r="A241" s="27">
        <f t="shared" si="12"/>
        <v>45889</v>
      </c>
      <c r="B241" s="28" t="str">
        <f t="shared" si="10"/>
        <v>quarta-feira</v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65">
        <f t="shared" si="11"/>
        <v>0</v>
      </c>
      <c r="X241" s="65">
        <f>IF(MONTH(A241)&lt;&gt;MONTH(A240), W241, W241+SUMIFS(W$8:W240, A$8:A240, "&gt;="&amp;DATE(YEAR(A241), MONTH(A241), 1)))</f>
        <v>80000</v>
      </c>
    </row>
    <row r="242" spans="1:24" x14ac:dyDescent="0.3">
      <c r="A242" s="27">
        <f t="shared" si="12"/>
        <v>45890</v>
      </c>
      <c r="B242" s="28" t="str">
        <f t="shared" si="10"/>
        <v>quinta-feira</v>
      </c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65">
        <f t="shared" si="11"/>
        <v>0</v>
      </c>
      <c r="X242" s="65">
        <f>IF(MONTH(A242)&lt;&gt;MONTH(A241), W242, W242+SUMIFS(W$8:W241, A$8:A241, "&gt;="&amp;DATE(YEAR(A242), MONTH(A242), 1)))</f>
        <v>80000</v>
      </c>
    </row>
    <row r="243" spans="1:24" x14ac:dyDescent="0.3">
      <c r="A243" s="27">
        <f t="shared" si="12"/>
        <v>45891</v>
      </c>
      <c r="B243" s="28" t="str">
        <f t="shared" si="10"/>
        <v>sexta-feira</v>
      </c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65">
        <f t="shared" si="11"/>
        <v>0</v>
      </c>
      <c r="X243" s="65">
        <f>IF(MONTH(A243)&lt;&gt;MONTH(A242), W243, W243+SUMIFS(W$8:W242, A$8:A242, "&gt;="&amp;DATE(YEAR(A243), MONTH(A243), 1)))</f>
        <v>80000</v>
      </c>
    </row>
    <row r="244" spans="1:24" x14ac:dyDescent="0.3">
      <c r="A244" s="27">
        <f t="shared" si="12"/>
        <v>45892</v>
      </c>
      <c r="B244" s="28" t="str">
        <f t="shared" si="10"/>
        <v>sábado</v>
      </c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65">
        <f t="shared" si="11"/>
        <v>0</v>
      </c>
      <c r="X244" s="65">
        <f>IF(MONTH(A244)&lt;&gt;MONTH(A243), W244, W244+SUMIFS(W$8:W243, A$8:A243, "&gt;="&amp;DATE(YEAR(A244), MONTH(A244), 1)))</f>
        <v>80000</v>
      </c>
    </row>
    <row r="245" spans="1:24" x14ac:dyDescent="0.3">
      <c r="A245" s="27">
        <f t="shared" si="12"/>
        <v>45893</v>
      </c>
      <c r="B245" s="28" t="str">
        <f t="shared" si="10"/>
        <v>domingo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65">
        <f t="shared" si="11"/>
        <v>0</v>
      </c>
      <c r="X245" s="65">
        <f>IF(MONTH(A245)&lt;&gt;MONTH(A244), W245, W245+SUMIFS(W$8:W244, A$8:A244, "&gt;="&amp;DATE(YEAR(A245), MONTH(A245), 1)))</f>
        <v>80000</v>
      </c>
    </row>
    <row r="246" spans="1:24" x14ac:dyDescent="0.3">
      <c r="A246" s="27">
        <f t="shared" si="12"/>
        <v>45894</v>
      </c>
      <c r="B246" s="28" t="str">
        <f t="shared" si="10"/>
        <v>segunda-feira</v>
      </c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65">
        <f t="shared" si="11"/>
        <v>0</v>
      </c>
      <c r="X246" s="65">
        <f>IF(MONTH(A246)&lt;&gt;MONTH(A245), W246, W246+SUMIFS(W$8:W245, A$8:A245, "&gt;="&amp;DATE(YEAR(A246), MONTH(A246), 1)))</f>
        <v>80000</v>
      </c>
    </row>
    <row r="247" spans="1:24" x14ac:dyDescent="0.3">
      <c r="A247" s="27">
        <f t="shared" si="12"/>
        <v>45895</v>
      </c>
      <c r="B247" s="28" t="str">
        <f t="shared" si="10"/>
        <v>terça-feira</v>
      </c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65">
        <f t="shared" si="11"/>
        <v>0</v>
      </c>
      <c r="X247" s="65">
        <f>IF(MONTH(A247)&lt;&gt;MONTH(A246), W247, W247+SUMIFS(W$8:W246, A$8:A246, "&gt;="&amp;DATE(YEAR(A247), MONTH(A247), 1)))</f>
        <v>80000</v>
      </c>
    </row>
    <row r="248" spans="1:24" x14ac:dyDescent="0.3">
      <c r="A248" s="27">
        <f t="shared" si="12"/>
        <v>45896</v>
      </c>
      <c r="B248" s="28" t="str">
        <f t="shared" si="10"/>
        <v>quarta-feira</v>
      </c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65">
        <f t="shared" si="11"/>
        <v>0</v>
      </c>
      <c r="X248" s="65">
        <f>IF(MONTH(A248)&lt;&gt;MONTH(A247), W248, W248+SUMIFS(W$8:W247, A$8:A247, "&gt;="&amp;DATE(YEAR(A248), MONTH(A248), 1)))</f>
        <v>80000</v>
      </c>
    </row>
    <row r="249" spans="1:24" x14ac:dyDescent="0.3">
      <c r="A249" s="27">
        <f t="shared" si="12"/>
        <v>45897</v>
      </c>
      <c r="B249" s="28" t="str">
        <f t="shared" si="10"/>
        <v>quinta-feira</v>
      </c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65">
        <f t="shared" si="11"/>
        <v>0</v>
      </c>
      <c r="X249" s="65">
        <f>IF(MONTH(A249)&lt;&gt;MONTH(A248), W249, W249+SUMIFS(W$8:W248, A$8:A248, "&gt;="&amp;DATE(YEAR(A249), MONTH(A249), 1)))</f>
        <v>80000</v>
      </c>
    </row>
    <row r="250" spans="1:24" x14ac:dyDescent="0.3">
      <c r="A250" s="27">
        <f t="shared" si="12"/>
        <v>45898</v>
      </c>
      <c r="B250" s="28" t="str">
        <f t="shared" si="10"/>
        <v>sexta-feira</v>
      </c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65">
        <f t="shared" si="11"/>
        <v>0</v>
      </c>
      <c r="X250" s="65">
        <f>IF(MONTH(A250)&lt;&gt;MONTH(A249), W250, W250+SUMIFS(W$8:W249, A$8:A249, "&gt;="&amp;DATE(YEAR(A250), MONTH(A250), 1)))</f>
        <v>80000</v>
      </c>
    </row>
    <row r="251" spans="1:24" x14ac:dyDescent="0.3">
      <c r="A251" s="27">
        <f t="shared" si="12"/>
        <v>45899</v>
      </c>
      <c r="B251" s="28" t="str">
        <f t="shared" si="10"/>
        <v>sábado</v>
      </c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65">
        <f t="shared" si="11"/>
        <v>0</v>
      </c>
      <c r="X251" s="65">
        <f>IF(MONTH(A251)&lt;&gt;MONTH(A250), W251, W251+SUMIFS(W$8:W250, A$8:A250, "&gt;="&amp;DATE(YEAR(A251), MONTH(A251), 1)))</f>
        <v>80000</v>
      </c>
    </row>
    <row r="252" spans="1:24" x14ac:dyDescent="0.3">
      <c r="A252" s="27">
        <f t="shared" si="12"/>
        <v>45900</v>
      </c>
      <c r="B252" s="28" t="str">
        <f t="shared" si="10"/>
        <v>domingo</v>
      </c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65">
        <f t="shared" si="11"/>
        <v>0</v>
      </c>
      <c r="X252" s="65">
        <f>IF(MONTH(A252)&lt;&gt;MONTH(A251), W252, W252+SUMIFS(W$8:W251, A$8:A251, "&gt;="&amp;DATE(YEAR(A252), MONTH(A252), 1)))</f>
        <v>80000</v>
      </c>
    </row>
    <row r="253" spans="1:24" x14ac:dyDescent="0.3">
      <c r="A253" s="14">
        <f t="shared" si="12"/>
        <v>45901</v>
      </c>
      <c r="B253" s="15" t="str">
        <f t="shared" si="10"/>
        <v>segunda-feira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65">
        <f t="shared" si="11"/>
        <v>0</v>
      </c>
      <c r="X253" s="65">
        <f>IF(MONTH(A253)&lt;&gt;MONTH(A252), W253, W253+SUMIFS(W$8:W252, A$8:A252, "&gt;="&amp;DATE(YEAR(A253), MONTH(A253), 1)))</f>
        <v>0</v>
      </c>
    </row>
    <row r="254" spans="1:24" x14ac:dyDescent="0.3">
      <c r="A254" s="14">
        <f t="shared" si="12"/>
        <v>45902</v>
      </c>
      <c r="B254" s="15" t="str">
        <f t="shared" si="10"/>
        <v>terça-feira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65">
        <f t="shared" si="11"/>
        <v>0</v>
      </c>
      <c r="X254" s="65">
        <f>IF(MONTH(A254)&lt;&gt;MONTH(A253), W254, W254+SUMIFS(W$8:W253, A$8:A253, "&gt;="&amp;DATE(YEAR(A254), MONTH(A254), 1)))</f>
        <v>0</v>
      </c>
    </row>
    <row r="255" spans="1:24" x14ac:dyDescent="0.3">
      <c r="A255" s="14">
        <f t="shared" si="12"/>
        <v>45903</v>
      </c>
      <c r="B255" s="15" t="str">
        <f t="shared" si="10"/>
        <v>quarta-feira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65">
        <f t="shared" si="11"/>
        <v>0</v>
      </c>
      <c r="X255" s="65">
        <f>IF(MONTH(A255)&lt;&gt;MONTH(A254), W255, W255+SUMIFS(W$8:W254, A$8:A254, "&gt;="&amp;DATE(YEAR(A255), MONTH(A255), 1)))</f>
        <v>0</v>
      </c>
    </row>
    <row r="256" spans="1:24" x14ac:dyDescent="0.3">
      <c r="A256" s="14">
        <f t="shared" si="12"/>
        <v>45904</v>
      </c>
      <c r="B256" s="15" t="str">
        <f t="shared" si="10"/>
        <v>quinta-feira</v>
      </c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65">
        <f t="shared" si="11"/>
        <v>0</v>
      </c>
      <c r="X256" s="65">
        <f>IF(MONTH(A256)&lt;&gt;MONTH(A255), W256, W256+SUMIFS(W$8:W255, A$8:A255, "&gt;="&amp;DATE(YEAR(A256), MONTH(A256), 1)))</f>
        <v>0</v>
      </c>
    </row>
    <row r="257" spans="1:24" x14ac:dyDescent="0.3">
      <c r="A257" s="14">
        <f t="shared" si="12"/>
        <v>45905</v>
      </c>
      <c r="B257" s="15" t="str">
        <f t="shared" si="10"/>
        <v>sexta-feira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65">
        <f t="shared" si="11"/>
        <v>0</v>
      </c>
      <c r="X257" s="65">
        <f>IF(MONTH(A257)&lt;&gt;MONTH(A256), W257, W257+SUMIFS(W$8:W256, A$8:A256, "&gt;="&amp;DATE(YEAR(A257), MONTH(A257), 1)))</f>
        <v>0</v>
      </c>
    </row>
    <row r="258" spans="1:24" x14ac:dyDescent="0.3">
      <c r="A258" s="14">
        <f t="shared" si="12"/>
        <v>45906</v>
      </c>
      <c r="B258" s="15" t="str">
        <f t="shared" si="10"/>
        <v>sábado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65">
        <f t="shared" si="11"/>
        <v>0</v>
      </c>
      <c r="X258" s="65">
        <f>IF(MONTH(A258)&lt;&gt;MONTH(A257), W258, W258+SUMIFS(W$8:W257, A$8:A257, "&gt;="&amp;DATE(YEAR(A258), MONTH(A258), 1)))</f>
        <v>0</v>
      </c>
    </row>
    <row r="259" spans="1:24" x14ac:dyDescent="0.3">
      <c r="A259" s="14">
        <f t="shared" si="12"/>
        <v>45907</v>
      </c>
      <c r="B259" s="15" t="str">
        <f t="shared" si="10"/>
        <v>domingo</v>
      </c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65">
        <f t="shared" si="11"/>
        <v>0</v>
      </c>
      <c r="X259" s="65">
        <f>IF(MONTH(A259)&lt;&gt;MONTH(A258), W259, W259+SUMIFS(W$8:W258, A$8:A258, "&gt;="&amp;DATE(YEAR(A259), MONTH(A259), 1)))</f>
        <v>0</v>
      </c>
    </row>
    <row r="260" spans="1:24" x14ac:dyDescent="0.3">
      <c r="A260" s="14">
        <f t="shared" si="12"/>
        <v>45908</v>
      </c>
      <c r="B260" s="15" t="str">
        <f t="shared" si="10"/>
        <v>segunda-feira</v>
      </c>
      <c r="C260" s="17">
        <v>90000</v>
      </c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65">
        <f t="shared" si="11"/>
        <v>90000</v>
      </c>
      <c r="X260" s="65">
        <f>IF(MONTH(A260)&lt;&gt;MONTH(A259), W260, W260+SUMIFS(W$8:W259, A$8:A259, "&gt;="&amp;DATE(YEAR(A260), MONTH(A260), 1)))</f>
        <v>90000</v>
      </c>
    </row>
    <row r="261" spans="1:24" x14ac:dyDescent="0.3">
      <c r="A261" s="14">
        <f t="shared" si="12"/>
        <v>45909</v>
      </c>
      <c r="B261" s="15" t="str">
        <f t="shared" si="10"/>
        <v>terça-feira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65">
        <f t="shared" si="11"/>
        <v>0</v>
      </c>
      <c r="X261" s="65">
        <f>IF(MONTH(A261)&lt;&gt;MONTH(A260), W261, W261+SUMIFS(W$8:W260, A$8:A260, "&gt;="&amp;DATE(YEAR(A261), MONTH(A261), 1)))</f>
        <v>90000</v>
      </c>
    </row>
    <row r="262" spans="1:24" s="21" customFormat="1" x14ac:dyDescent="0.3">
      <c r="A262" s="14">
        <f t="shared" si="12"/>
        <v>45910</v>
      </c>
      <c r="B262" s="19" t="str">
        <f t="shared" si="10"/>
        <v>quarta-feira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65">
        <f t="shared" si="11"/>
        <v>0</v>
      </c>
      <c r="X262" s="65">
        <f>IF(MONTH(A262)&lt;&gt;MONTH(A261), W262, W262+SUMIFS(W$8:W261, A$8:A261, "&gt;="&amp;DATE(YEAR(A262), MONTH(A262), 1)))</f>
        <v>90000</v>
      </c>
    </row>
    <row r="263" spans="1:24" x14ac:dyDescent="0.3">
      <c r="A263" s="14">
        <f t="shared" si="12"/>
        <v>45911</v>
      </c>
      <c r="B263" s="15" t="str">
        <f t="shared" si="10"/>
        <v>quinta-feira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65">
        <f t="shared" si="11"/>
        <v>0</v>
      </c>
      <c r="X263" s="65">
        <f>IF(MONTH(A263)&lt;&gt;MONTH(A262), W263, W263+SUMIFS(W$8:W262, A$8:A262, "&gt;="&amp;DATE(YEAR(A263), MONTH(A263), 1)))</f>
        <v>90000</v>
      </c>
    </row>
    <row r="264" spans="1:24" x14ac:dyDescent="0.3">
      <c r="A264" s="14">
        <f t="shared" si="12"/>
        <v>45912</v>
      </c>
      <c r="B264" s="15" t="str">
        <f t="shared" si="10"/>
        <v>sexta-feira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65">
        <f t="shared" si="11"/>
        <v>0</v>
      </c>
      <c r="X264" s="65">
        <f>IF(MONTH(A264)&lt;&gt;MONTH(A263), W264, W264+SUMIFS(W$8:W263, A$8:A263, "&gt;="&amp;DATE(YEAR(A264), MONTH(A264), 1)))</f>
        <v>90000</v>
      </c>
    </row>
    <row r="265" spans="1:24" x14ac:dyDescent="0.3">
      <c r="A265" s="14">
        <f t="shared" si="12"/>
        <v>45913</v>
      </c>
      <c r="B265" s="15" t="str">
        <f t="shared" ref="B265:B328" si="13">IF(A265="","",TEXT(A265,"dddd"))</f>
        <v>sábado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65">
        <f t="shared" ref="W265:W328" si="14">SUM(C265:U265)</f>
        <v>0</v>
      </c>
      <c r="X265" s="65">
        <f>IF(MONTH(A265)&lt;&gt;MONTH(A264), W265, W265+SUMIFS(W$8:W264, A$8:A264, "&gt;="&amp;DATE(YEAR(A265), MONTH(A265), 1)))</f>
        <v>90000</v>
      </c>
    </row>
    <row r="266" spans="1:24" x14ac:dyDescent="0.3">
      <c r="A266" s="14">
        <f t="shared" si="12"/>
        <v>45914</v>
      </c>
      <c r="B266" s="15" t="str">
        <f t="shared" si="13"/>
        <v>domingo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65">
        <f t="shared" si="14"/>
        <v>0</v>
      </c>
      <c r="X266" s="65">
        <f>IF(MONTH(A266)&lt;&gt;MONTH(A265), W266, W266+SUMIFS(W$8:W265, A$8:A265, "&gt;="&amp;DATE(YEAR(A266), MONTH(A266), 1)))</f>
        <v>90000</v>
      </c>
    </row>
    <row r="267" spans="1:24" x14ac:dyDescent="0.3">
      <c r="A267" s="14">
        <f t="shared" si="12"/>
        <v>45915</v>
      </c>
      <c r="B267" s="15" t="str">
        <f t="shared" si="13"/>
        <v>segunda-feira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65">
        <f t="shared" si="14"/>
        <v>0</v>
      </c>
      <c r="X267" s="65">
        <f>IF(MONTH(A267)&lt;&gt;MONTH(A266), W267, W267+SUMIFS(W$8:W266, A$8:A266, "&gt;="&amp;DATE(YEAR(A267), MONTH(A267), 1)))</f>
        <v>90000</v>
      </c>
    </row>
    <row r="268" spans="1:24" x14ac:dyDescent="0.3">
      <c r="A268" s="14">
        <f t="shared" si="12"/>
        <v>45916</v>
      </c>
      <c r="B268" s="15" t="str">
        <f t="shared" si="13"/>
        <v>terça-feira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65">
        <f t="shared" si="14"/>
        <v>0</v>
      </c>
      <c r="X268" s="65">
        <f>IF(MONTH(A268)&lt;&gt;MONTH(A267), W268, W268+SUMIFS(W$8:W267, A$8:A267, "&gt;="&amp;DATE(YEAR(A268), MONTH(A268), 1)))</f>
        <v>90000</v>
      </c>
    </row>
    <row r="269" spans="1:24" x14ac:dyDescent="0.3">
      <c r="A269" s="14">
        <f t="shared" si="12"/>
        <v>45917</v>
      </c>
      <c r="B269" s="15" t="str">
        <f t="shared" si="13"/>
        <v>quarta-feira</v>
      </c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65">
        <f t="shared" si="14"/>
        <v>0</v>
      </c>
      <c r="X269" s="65">
        <f>IF(MONTH(A269)&lt;&gt;MONTH(A268), W269, W269+SUMIFS(W$8:W268, A$8:A268, "&gt;="&amp;DATE(YEAR(A269), MONTH(A269), 1)))</f>
        <v>90000</v>
      </c>
    </row>
    <row r="270" spans="1:24" x14ac:dyDescent="0.3">
      <c r="A270" s="14">
        <f t="shared" si="12"/>
        <v>45918</v>
      </c>
      <c r="B270" s="15" t="str">
        <f t="shared" si="13"/>
        <v>quinta-feira</v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65">
        <f t="shared" si="14"/>
        <v>0</v>
      </c>
      <c r="X270" s="65">
        <f>IF(MONTH(A270)&lt;&gt;MONTH(A269), W270, W270+SUMIFS(W$8:W269, A$8:A269, "&gt;="&amp;DATE(YEAR(A270), MONTH(A270), 1)))</f>
        <v>90000</v>
      </c>
    </row>
    <row r="271" spans="1:24" x14ac:dyDescent="0.3">
      <c r="A271" s="14">
        <f t="shared" si="12"/>
        <v>45919</v>
      </c>
      <c r="B271" s="15" t="str">
        <f t="shared" si="13"/>
        <v>sexta-feira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65">
        <f t="shared" si="14"/>
        <v>0</v>
      </c>
      <c r="X271" s="65">
        <f>IF(MONTH(A271)&lt;&gt;MONTH(A270), W271, W271+SUMIFS(W$8:W270, A$8:A270, "&gt;="&amp;DATE(YEAR(A271), MONTH(A271), 1)))</f>
        <v>90000</v>
      </c>
    </row>
    <row r="272" spans="1:24" x14ac:dyDescent="0.3">
      <c r="A272" s="14">
        <f t="shared" si="12"/>
        <v>45920</v>
      </c>
      <c r="B272" s="15" t="str">
        <f t="shared" si="13"/>
        <v>sábado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65">
        <f t="shared" si="14"/>
        <v>0</v>
      </c>
      <c r="X272" s="65">
        <f>IF(MONTH(A272)&lt;&gt;MONTH(A271), W272, W272+SUMIFS(W$8:W271, A$8:A271, "&gt;="&amp;DATE(YEAR(A272), MONTH(A272), 1)))</f>
        <v>90000</v>
      </c>
    </row>
    <row r="273" spans="1:24" x14ac:dyDescent="0.3">
      <c r="A273" s="14">
        <f t="shared" si="12"/>
        <v>45921</v>
      </c>
      <c r="B273" s="15" t="str">
        <f t="shared" si="13"/>
        <v>domingo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65">
        <f t="shared" si="14"/>
        <v>0</v>
      </c>
      <c r="X273" s="65">
        <f>IF(MONTH(A273)&lt;&gt;MONTH(A272), W273, W273+SUMIFS(W$8:W272, A$8:A272, "&gt;="&amp;DATE(YEAR(A273), MONTH(A273), 1)))</f>
        <v>90000</v>
      </c>
    </row>
    <row r="274" spans="1:24" x14ac:dyDescent="0.3">
      <c r="A274" s="14">
        <f t="shared" si="12"/>
        <v>45922</v>
      </c>
      <c r="B274" s="15" t="str">
        <f t="shared" si="13"/>
        <v>segunda-feira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65">
        <f t="shared" si="14"/>
        <v>0</v>
      </c>
      <c r="X274" s="65">
        <f>IF(MONTH(A274)&lt;&gt;MONTH(A273), W274, W274+SUMIFS(W$8:W273, A$8:A273, "&gt;="&amp;DATE(YEAR(A274), MONTH(A274), 1)))</f>
        <v>90000</v>
      </c>
    </row>
    <row r="275" spans="1:24" x14ac:dyDescent="0.3">
      <c r="A275" s="14">
        <f t="shared" si="12"/>
        <v>45923</v>
      </c>
      <c r="B275" s="15" t="str">
        <f t="shared" si="13"/>
        <v>terça-feira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65">
        <f t="shared" si="14"/>
        <v>0</v>
      </c>
      <c r="X275" s="65">
        <f>IF(MONTH(A275)&lt;&gt;MONTH(A274), W275, W275+SUMIFS(W$8:W274, A$8:A274, "&gt;="&amp;DATE(YEAR(A275), MONTH(A275), 1)))</f>
        <v>90000</v>
      </c>
    </row>
    <row r="276" spans="1:24" x14ac:dyDescent="0.3">
      <c r="A276" s="14">
        <f t="shared" si="12"/>
        <v>45924</v>
      </c>
      <c r="B276" s="15" t="str">
        <f t="shared" si="13"/>
        <v>quarta-feira</v>
      </c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65">
        <f t="shared" si="14"/>
        <v>0</v>
      </c>
      <c r="X276" s="65">
        <f>IF(MONTH(A276)&lt;&gt;MONTH(A275), W276, W276+SUMIFS(W$8:W275, A$8:A275, "&gt;="&amp;DATE(YEAR(A276), MONTH(A276), 1)))</f>
        <v>90000</v>
      </c>
    </row>
    <row r="277" spans="1:24" x14ac:dyDescent="0.3">
      <c r="A277" s="14">
        <f t="shared" si="12"/>
        <v>45925</v>
      </c>
      <c r="B277" s="15" t="str">
        <f t="shared" si="13"/>
        <v>quinta-feira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65">
        <f t="shared" si="14"/>
        <v>0</v>
      </c>
      <c r="X277" s="65">
        <f>IF(MONTH(A277)&lt;&gt;MONTH(A276), W277, W277+SUMIFS(W$8:W276, A$8:A276, "&gt;="&amp;DATE(YEAR(A277), MONTH(A277), 1)))</f>
        <v>90000</v>
      </c>
    </row>
    <row r="278" spans="1:24" x14ac:dyDescent="0.3">
      <c r="A278" s="14">
        <f t="shared" si="12"/>
        <v>45926</v>
      </c>
      <c r="B278" s="15" t="str">
        <f t="shared" si="13"/>
        <v>sexta-feira</v>
      </c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65">
        <f t="shared" si="14"/>
        <v>0</v>
      </c>
      <c r="X278" s="65">
        <f>IF(MONTH(A278)&lt;&gt;MONTH(A277), W278, W278+SUMIFS(W$8:W277, A$8:A277, "&gt;="&amp;DATE(YEAR(A278), MONTH(A278), 1)))</f>
        <v>90000</v>
      </c>
    </row>
    <row r="279" spans="1:24" x14ac:dyDescent="0.3">
      <c r="A279" s="14">
        <f t="shared" si="12"/>
        <v>45927</v>
      </c>
      <c r="B279" s="15" t="str">
        <f t="shared" si="13"/>
        <v>sábado</v>
      </c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65">
        <f t="shared" si="14"/>
        <v>0</v>
      </c>
      <c r="X279" s="65">
        <f>IF(MONTH(A279)&lt;&gt;MONTH(A278), W279, W279+SUMIFS(W$8:W278, A$8:A278, "&gt;="&amp;DATE(YEAR(A279), MONTH(A279), 1)))</f>
        <v>90000</v>
      </c>
    </row>
    <row r="280" spans="1:24" x14ac:dyDescent="0.3">
      <c r="A280" s="14">
        <f t="shared" si="12"/>
        <v>45928</v>
      </c>
      <c r="B280" s="15" t="str">
        <f t="shared" si="13"/>
        <v>domingo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65">
        <f t="shared" si="14"/>
        <v>0</v>
      </c>
      <c r="X280" s="65">
        <f>IF(MONTH(A280)&lt;&gt;MONTH(A279), W280, W280+SUMIFS(W$8:W279, A$8:A279, "&gt;="&amp;DATE(YEAR(A280), MONTH(A280), 1)))</f>
        <v>90000</v>
      </c>
    </row>
    <row r="281" spans="1:24" x14ac:dyDescent="0.3">
      <c r="A281" s="14">
        <f t="shared" si="12"/>
        <v>45929</v>
      </c>
      <c r="B281" s="15" t="str">
        <f t="shared" si="13"/>
        <v>segunda-feira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65">
        <f t="shared" si="14"/>
        <v>0</v>
      </c>
      <c r="X281" s="65">
        <f>IF(MONTH(A281)&lt;&gt;MONTH(A280), W281, W281+SUMIFS(W$8:W280, A$8:A280, "&gt;="&amp;DATE(YEAR(A281), MONTH(A281), 1)))</f>
        <v>90000</v>
      </c>
    </row>
    <row r="282" spans="1:24" x14ac:dyDescent="0.3">
      <c r="A282" s="14">
        <f t="shared" si="12"/>
        <v>45930</v>
      </c>
      <c r="B282" s="15" t="str">
        <f t="shared" si="13"/>
        <v>terça-feira</v>
      </c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65">
        <f t="shared" si="14"/>
        <v>0</v>
      </c>
      <c r="X282" s="65">
        <f>IF(MONTH(A282)&lt;&gt;MONTH(A281), W282, W282+SUMIFS(W$8:W281, A$8:A281, "&gt;="&amp;DATE(YEAR(A282), MONTH(A282), 1)))</f>
        <v>90000</v>
      </c>
    </row>
    <row r="283" spans="1:24" x14ac:dyDescent="0.3">
      <c r="A283" s="27">
        <f t="shared" si="12"/>
        <v>45931</v>
      </c>
      <c r="B283" s="28" t="str">
        <f t="shared" si="13"/>
        <v>quarta-feira</v>
      </c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65">
        <f t="shared" si="14"/>
        <v>0</v>
      </c>
      <c r="X283" s="65">
        <f>IF(MONTH(A283)&lt;&gt;MONTH(A282), W283, W283+SUMIFS(W$8:W282, A$8:A282, "&gt;="&amp;DATE(YEAR(A283), MONTH(A283), 1)))</f>
        <v>0</v>
      </c>
    </row>
    <row r="284" spans="1:24" x14ac:dyDescent="0.3">
      <c r="A284" s="27">
        <f t="shared" si="12"/>
        <v>45932</v>
      </c>
      <c r="B284" s="28" t="str">
        <f t="shared" si="13"/>
        <v>quinta-feira</v>
      </c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65">
        <f t="shared" si="14"/>
        <v>0</v>
      </c>
      <c r="X284" s="65">
        <f>IF(MONTH(A284)&lt;&gt;MONTH(A283), W284, W284+SUMIFS(W$8:W283, A$8:A283, "&gt;="&amp;DATE(YEAR(A284), MONTH(A284), 1)))</f>
        <v>0</v>
      </c>
    </row>
    <row r="285" spans="1:24" x14ac:dyDescent="0.3">
      <c r="A285" s="27">
        <f t="shared" si="12"/>
        <v>45933</v>
      </c>
      <c r="B285" s="28" t="str">
        <f t="shared" si="13"/>
        <v>sexta-feira</v>
      </c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65">
        <f t="shared" si="14"/>
        <v>0</v>
      </c>
      <c r="X285" s="65">
        <f>IF(MONTH(A285)&lt;&gt;MONTH(A284), W285, W285+SUMIFS(W$8:W284, A$8:A284, "&gt;="&amp;DATE(YEAR(A285), MONTH(A285), 1)))</f>
        <v>0</v>
      </c>
    </row>
    <row r="286" spans="1:24" x14ac:dyDescent="0.3">
      <c r="A286" s="27">
        <f t="shared" si="12"/>
        <v>45934</v>
      </c>
      <c r="B286" s="28" t="str">
        <f t="shared" si="13"/>
        <v>sábado</v>
      </c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65">
        <f t="shared" si="14"/>
        <v>0</v>
      </c>
      <c r="X286" s="65">
        <f>IF(MONTH(A286)&lt;&gt;MONTH(A285), W286, W286+SUMIFS(W$8:W285, A$8:A285, "&gt;="&amp;DATE(YEAR(A286), MONTH(A286), 1)))</f>
        <v>0</v>
      </c>
    </row>
    <row r="287" spans="1:24" x14ac:dyDescent="0.3">
      <c r="A287" s="27">
        <f t="shared" si="12"/>
        <v>45935</v>
      </c>
      <c r="B287" s="28" t="str">
        <f t="shared" si="13"/>
        <v>domingo</v>
      </c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65">
        <f t="shared" si="14"/>
        <v>0</v>
      </c>
      <c r="X287" s="65">
        <f>IF(MONTH(A287)&lt;&gt;MONTH(A286), W287, W287+SUMIFS(W$8:W286, A$8:A286, "&gt;="&amp;DATE(YEAR(A287), MONTH(A287), 1)))</f>
        <v>0</v>
      </c>
    </row>
    <row r="288" spans="1:24" x14ac:dyDescent="0.3">
      <c r="A288" s="27">
        <f t="shared" si="12"/>
        <v>45936</v>
      </c>
      <c r="B288" s="28" t="str">
        <f t="shared" si="13"/>
        <v>segunda-feira</v>
      </c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65">
        <f t="shared" si="14"/>
        <v>0</v>
      </c>
      <c r="X288" s="65">
        <f>IF(MONTH(A288)&lt;&gt;MONTH(A287), W288, W288+SUMIFS(W$8:W287, A$8:A287, "&gt;="&amp;DATE(YEAR(A288), MONTH(A288), 1)))</f>
        <v>0</v>
      </c>
    </row>
    <row r="289" spans="1:24" x14ac:dyDescent="0.3">
      <c r="A289" s="27">
        <f t="shared" si="12"/>
        <v>45937</v>
      </c>
      <c r="B289" s="28" t="str">
        <f t="shared" si="13"/>
        <v>terça-feira</v>
      </c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65">
        <f t="shared" si="14"/>
        <v>0</v>
      </c>
      <c r="X289" s="65">
        <f>IF(MONTH(A289)&lt;&gt;MONTH(A288), W289, W289+SUMIFS(W$8:W288, A$8:A288, "&gt;="&amp;DATE(YEAR(A289), MONTH(A289), 1)))</f>
        <v>0</v>
      </c>
    </row>
    <row r="290" spans="1:24" x14ac:dyDescent="0.3">
      <c r="A290" s="27">
        <f t="shared" si="12"/>
        <v>45938</v>
      </c>
      <c r="B290" s="28" t="str">
        <f t="shared" si="13"/>
        <v>quarta-feira</v>
      </c>
      <c r="C290" s="30">
        <v>100000</v>
      </c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65">
        <f t="shared" si="14"/>
        <v>100000</v>
      </c>
      <c r="X290" s="65">
        <f>IF(MONTH(A290)&lt;&gt;MONTH(A289), W290, W290+SUMIFS(W$8:W289, A$8:A289, "&gt;="&amp;DATE(YEAR(A290), MONTH(A290), 1)))</f>
        <v>100000</v>
      </c>
    </row>
    <row r="291" spans="1:24" x14ac:dyDescent="0.3">
      <c r="A291" s="27">
        <f t="shared" si="12"/>
        <v>45939</v>
      </c>
      <c r="B291" s="28" t="str">
        <f t="shared" si="13"/>
        <v>quinta-feira</v>
      </c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65">
        <f t="shared" si="14"/>
        <v>0</v>
      </c>
      <c r="X291" s="65">
        <f>IF(MONTH(A291)&lt;&gt;MONTH(A290), W291, W291+SUMIFS(W$8:W290, A$8:A290, "&gt;="&amp;DATE(YEAR(A291), MONTH(A291), 1)))</f>
        <v>100000</v>
      </c>
    </row>
    <row r="292" spans="1:24" s="21" customFormat="1" x14ac:dyDescent="0.3">
      <c r="A292" s="27">
        <f t="shared" ref="A292:A355" si="15">A291+1</f>
        <v>45940</v>
      </c>
      <c r="B292" s="19" t="str">
        <f t="shared" si="13"/>
        <v>sexta-feira</v>
      </c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65">
        <f t="shared" si="14"/>
        <v>0</v>
      </c>
      <c r="X292" s="65">
        <f>IF(MONTH(A292)&lt;&gt;MONTH(A291), W292, W292+SUMIFS(W$8:W291, A$8:A291, "&gt;="&amp;DATE(YEAR(A292), MONTH(A292), 1)))</f>
        <v>100000</v>
      </c>
    </row>
    <row r="293" spans="1:24" x14ac:dyDescent="0.3">
      <c r="A293" s="27">
        <f t="shared" si="15"/>
        <v>45941</v>
      </c>
      <c r="B293" s="28" t="str">
        <f t="shared" si="13"/>
        <v>sábado</v>
      </c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65">
        <f t="shared" si="14"/>
        <v>0</v>
      </c>
      <c r="X293" s="65">
        <f>IF(MONTH(A293)&lt;&gt;MONTH(A292), W293, W293+SUMIFS(W$8:W292, A$8:A292, "&gt;="&amp;DATE(YEAR(A293), MONTH(A293), 1)))</f>
        <v>100000</v>
      </c>
    </row>
    <row r="294" spans="1:24" x14ac:dyDescent="0.3">
      <c r="A294" s="27">
        <f t="shared" si="15"/>
        <v>45942</v>
      </c>
      <c r="B294" s="28" t="str">
        <f t="shared" si="13"/>
        <v>domingo</v>
      </c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65">
        <f t="shared" si="14"/>
        <v>0</v>
      </c>
      <c r="X294" s="65">
        <f>IF(MONTH(A294)&lt;&gt;MONTH(A293), W294, W294+SUMIFS(W$8:W293, A$8:A293, "&gt;="&amp;DATE(YEAR(A294), MONTH(A294), 1)))</f>
        <v>100000</v>
      </c>
    </row>
    <row r="295" spans="1:24" x14ac:dyDescent="0.3">
      <c r="A295" s="27">
        <f t="shared" si="15"/>
        <v>45943</v>
      </c>
      <c r="B295" s="28" t="str">
        <f t="shared" si="13"/>
        <v>segunda-feira</v>
      </c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65">
        <f t="shared" si="14"/>
        <v>0</v>
      </c>
      <c r="X295" s="65">
        <f>IF(MONTH(A295)&lt;&gt;MONTH(A294), W295, W295+SUMIFS(W$8:W294, A$8:A294, "&gt;="&amp;DATE(YEAR(A295), MONTH(A295), 1)))</f>
        <v>100000</v>
      </c>
    </row>
    <row r="296" spans="1:24" x14ac:dyDescent="0.3">
      <c r="A296" s="27">
        <f t="shared" si="15"/>
        <v>45944</v>
      </c>
      <c r="B296" s="28" t="str">
        <f t="shared" si="13"/>
        <v>terça-feira</v>
      </c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65">
        <f t="shared" si="14"/>
        <v>0</v>
      </c>
      <c r="X296" s="65">
        <f>IF(MONTH(A296)&lt;&gt;MONTH(A295), W296, W296+SUMIFS(W$8:W295, A$8:A295, "&gt;="&amp;DATE(YEAR(A296), MONTH(A296), 1)))</f>
        <v>100000</v>
      </c>
    </row>
    <row r="297" spans="1:24" x14ac:dyDescent="0.3">
      <c r="A297" s="27">
        <f t="shared" si="15"/>
        <v>45945</v>
      </c>
      <c r="B297" s="28" t="str">
        <f t="shared" si="13"/>
        <v>quarta-feira</v>
      </c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65">
        <f t="shared" si="14"/>
        <v>0</v>
      </c>
      <c r="X297" s="65">
        <f>IF(MONTH(A297)&lt;&gt;MONTH(A296), W297, W297+SUMIFS(W$8:W296, A$8:A296, "&gt;="&amp;DATE(YEAR(A297), MONTH(A297), 1)))</f>
        <v>100000</v>
      </c>
    </row>
    <row r="298" spans="1:24" x14ac:dyDescent="0.3">
      <c r="A298" s="27">
        <f t="shared" si="15"/>
        <v>45946</v>
      </c>
      <c r="B298" s="28" t="str">
        <f t="shared" si="13"/>
        <v>quinta-feira</v>
      </c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65">
        <f t="shared" si="14"/>
        <v>0</v>
      </c>
      <c r="X298" s="65">
        <f>IF(MONTH(A298)&lt;&gt;MONTH(A297), W298, W298+SUMIFS(W$8:W297, A$8:A297, "&gt;="&amp;DATE(YEAR(A298), MONTH(A298), 1)))</f>
        <v>100000</v>
      </c>
    </row>
    <row r="299" spans="1:24" x14ac:dyDescent="0.3">
      <c r="A299" s="27">
        <f t="shared" si="15"/>
        <v>45947</v>
      </c>
      <c r="B299" s="28" t="str">
        <f t="shared" si="13"/>
        <v>sexta-feira</v>
      </c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65">
        <f t="shared" si="14"/>
        <v>0</v>
      </c>
      <c r="X299" s="65">
        <f>IF(MONTH(A299)&lt;&gt;MONTH(A298), W299, W299+SUMIFS(W$8:W298, A$8:A298, "&gt;="&amp;DATE(YEAR(A299), MONTH(A299), 1)))</f>
        <v>100000</v>
      </c>
    </row>
    <row r="300" spans="1:24" x14ac:dyDescent="0.3">
      <c r="A300" s="27">
        <f t="shared" si="15"/>
        <v>45948</v>
      </c>
      <c r="B300" s="28" t="str">
        <f t="shared" si="13"/>
        <v>sábado</v>
      </c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65">
        <f t="shared" si="14"/>
        <v>0</v>
      </c>
      <c r="X300" s="65">
        <f>IF(MONTH(A300)&lt;&gt;MONTH(A299), W300, W300+SUMIFS(W$8:W299, A$8:A299, "&gt;="&amp;DATE(YEAR(A300), MONTH(A300), 1)))</f>
        <v>100000</v>
      </c>
    </row>
    <row r="301" spans="1:24" x14ac:dyDescent="0.3">
      <c r="A301" s="27">
        <f t="shared" si="15"/>
        <v>45949</v>
      </c>
      <c r="B301" s="28" t="str">
        <f t="shared" si="13"/>
        <v>domingo</v>
      </c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65">
        <f t="shared" si="14"/>
        <v>0</v>
      </c>
      <c r="X301" s="65">
        <f>IF(MONTH(A301)&lt;&gt;MONTH(A300), W301, W301+SUMIFS(W$8:W300, A$8:A300, "&gt;="&amp;DATE(YEAR(A301), MONTH(A301), 1)))</f>
        <v>100000</v>
      </c>
    </row>
    <row r="302" spans="1:24" x14ac:dyDescent="0.3">
      <c r="A302" s="27">
        <f t="shared" si="15"/>
        <v>45950</v>
      </c>
      <c r="B302" s="28" t="str">
        <f t="shared" si="13"/>
        <v>segunda-feira</v>
      </c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65">
        <f t="shared" si="14"/>
        <v>0</v>
      </c>
      <c r="X302" s="65">
        <f>IF(MONTH(A302)&lt;&gt;MONTH(A301), W302, W302+SUMIFS(W$8:W301, A$8:A301, "&gt;="&amp;DATE(YEAR(A302), MONTH(A302), 1)))</f>
        <v>100000</v>
      </c>
    </row>
    <row r="303" spans="1:24" x14ac:dyDescent="0.3">
      <c r="A303" s="27">
        <f t="shared" si="15"/>
        <v>45951</v>
      </c>
      <c r="B303" s="28" t="str">
        <f t="shared" si="13"/>
        <v>terça-feira</v>
      </c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65">
        <f t="shared" si="14"/>
        <v>0</v>
      </c>
      <c r="X303" s="65">
        <f>IF(MONTH(A303)&lt;&gt;MONTH(A302), W303, W303+SUMIFS(W$8:W302, A$8:A302, "&gt;="&amp;DATE(YEAR(A303), MONTH(A303), 1)))</f>
        <v>100000</v>
      </c>
    </row>
    <row r="304" spans="1:24" x14ac:dyDescent="0.3">
      <c r="A304" s="27">
        <f t="shared" si="15"/>
        <v>45952</v>
      </c>
      <c r="B304" s="28" t="str">
        <f t="shared" si="13"/>
        <v>quarta-feira</v>
      </c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65">
        <f t="shared" si="14"/>
        <v>0</v>
      </c>
      <c r="X304" s="65">
        <f>IF(MONTH(A304)&lt;&gt;MONTH(A303), W304, W304+SUMIFS(W$8:W303, A$8:A303, "&gt;="&amp;DATE(YEAR(A304), MONTH(A304), 1)))</f>
        <v>100000</v>
      </c>
    </row>
    <row r="305" spans="1:24" x14ac:dyDescent="0.3">
      <c r="A305" s="27">
        <f t="shared" si="15"/>
        <v>45953</v>
      </c>
      <c r="B305" s="28" t="str">
        <f t="shared" si="13"/>
        <v>quinta-feira</v>
      </c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65">
        <f t="shared" si="14"/>
        <v>0</v>
      </c>
      <c r="X305" s="65">
        <f>IF(MONTH(A305)&lt;&gt;MONTH(A304), W305, W305+SUMIFS(W$8:W304, A$8:A304, "&gt;="&amp;DATE(YEAR(A305), MONTH(A305), 1)))</f>
        <v>100000</v>
      </c>
    </row>
    <row r="306" spans="1:24" x14ac:dyDescent="0.3">
      <c r="A306" s="27">
        <f t="shared" si="15"/>
        <v>45954</v>
      </c>
      <c r="B306" s="28" t="str">
        <f t="shared" si="13"/>
        <v>sexta-feira</v>
      </c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65">
        <f t="shared" si="14"/>
        <v>0</v>
      </c>
      <c r="X306" s="65">
        <f>IF(MONTH(A306)&lt;&gt;MONTH(A305), W306, W306+SUMIFS(W$8:W305, A$8:A305, "&gt;="&amp;DATE(YEAR(A306), MONTH(A306), 1)))</f>
        <v>100000</v>
      </c>
    </row>
    <row r="307" spans="1:24" x14ac:dyDescent="0.3">
      <c r="A307" s="27">
        <f t="shared" si="15"/>
        <v>45955</v>
      </c>
      <c r="B307" s="28" t="str">
        <f t="shared" si="13"/>
        <v>sábado</v>
      </c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65">
        <f t="shared" si="14"/>
        <v>0</v>
      </c>
      <c r="X307" s="65">
        <f>IF(MONTH(A307)&lt;&gt;MONTH(A306), W307, W307+SUMIFS(W$8:W306, A$8:A306, "&gt;="&amp;DATE(YEAR(A307), MONTH(A307), 1)))</f>
        <v>100000</v>
      </c>
    </row>
    <row r="308" spans="1:24" x14ac:dyDescent="0.3">
      <c r="A308" s="27">
        <f t="shared" si="15"/>
        <v>45956</v>
      </c>
      <c r="B308" s="28" t="str">
        <f t="shared" si="13"/>
        <v>domingo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65">
        <f t="shared" si="14"/>
        <v>0</v>
      </c>
      <c r="X308" s="65">
        <f>IF(MONTH(A308)&lt;&gt;MONTH(A307), W308, W308+SUMIFS(W$8:W307, A$8:A307, "&gt;="&amp;DATE(YEAR(A308), MONTH(A308), 1)))</f>
        <v>100000</v>
      </c>
    </row>
    <row r="309" spans="1:24" x14ac:dyDescent="0.3">
      <c r="A309" s="27">
        <f t="shared" si="15"/>
        <v>45957</v>
      </c>
      <c r="B309" s="28" t="str">
        <f t="shared" si="13"/>
        <v>segunda-feira</v>
      </c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65">
        <f t="shared" si="14"/>
        <v>0</v>
      </c>
      <c r="X309" s="65">
        <f>IF(MONTH(A309)&lt;&gt;MONTH(A308), W309, W309+SUMIFS(W$8:W308, A$8:A308, "&gt;="&amp;DATE(YEAR(A309), MONTH(A309), 1)))</f>
        <v>100000</v>
      </c>
    </row>
    <row r="310" spans="1:24" x14ac:dyDescent="0.3">
      <c r="A310" s="27">
        <f t="shared" si="15"/>
        <v>45958</v>
      </c>
      <c r="B310" s="28" t="str">
        <f t="shared" si="13"/>
        <v>terça-feira</v>
      </c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65">
        <f t="shared" si="14"/>
        <v>0</v>
      </c>
      <c r="X310" s="65">
        <f>IF(MONTH(A310)&lt;&gt;MONTH(A309), W310, W310+SUMIFS(W$8:W309, A$8:A309, "&gt;="&amp;DATE(YEAR(A310), MONTH(A310), 1)))</f>
        <v>100000</v>
      </c>
    </row>
    <row r="311" spans="1:24" x14ac:dyDescent="0.3">
      <c r="A311" s="27">
        <f t="shared" si="15"/>
        <v>45959</v>
      </c>
      <c r="B311" s="28" t="str">
        <f t="shared" si="13"/>
        <v>quarta-feira</v>
      </c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65">
        <f t="shared" si="14"/>
        <v>0</v>
      </c>
      <c r="X311" s="65">
        <f>IF(MONTH(A311)&lt;&gt;MONTH(A310), W311, W311+SUMIFS(W$8:W310, A$8:A310, "&gt;="&amp;DATE(YEAR(A311), MONTH(A311), 1)))</f>
        <v>100000</v>
      </c>
    </row>
    <row r="312" spans="1:24" x14ac:dyDescent="0.3">
      <c r="A312" s="27">
        <f t="shared" si="15"/>
        <v>45960</v>
      </c>
      <c r="B312" s="28" t="str">
        <f t="shared" si="13"/>
        <v>quinta-feira</v>
      </c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65">
        <f t="shared" si="14"/>
        <v>0</v>
      </c>
      <c r="X312" s="65">
        <f>IF(MONTH(A312)&lt;&gt;MONTH(A311), W312, W312+SUMIFS(W$8:W311, A$8:A311, "&gt;="&amp;DATE(YEAR(A312), MONTH(A312), 1)))</f>
        <v>100000</v>
      </c>
    </row>
    <row r="313" spans="1:24" x14ac:dyDescent="0.3">
      <c r="A313" s="27">
        <f t="shared" si="15"/>
        <v>45961</v>
      </c>
      <c r="B313" s="28" t="str">
        <f t="shared" si="13"/>
        <v>sexta-feira</v>
      </c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65">
        <f t="shared" si="14"/>
        <v>0</v>
      </c>
      <c r="X313" s="65">
        <f>IF(MONTH(A313)&lt;&gt;MONTH(A312), W313, W313+SUMIFS(W$8:W312, A$8:A312, "&gt;="&amp;DATE(YEAR(A313), MONTH(A313), 1)))</f>
        <v>100000</v>
      </c>
    </row>
    <row r="314" spans="1:24" x14ac:dyDescent="0.3">
      <c r="A314" s="14">
        <f t="shared" si="15"/>
        <v>45962</v>
      </c>
      <c r="B314" s="15" t="str">
        <f t="shared" si="13"/>
        <v>sábado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65">
        <f t="shared" si="14"/>
        <v>0</v>
      </c>
      <c r="X314" s="65">
        <f>IF(MONTH(A314)&lt;&gt;MONTH(A313), W314, W314+SUMIFS(W$8:W313, A$8:A313, "&gt;="&amp;DATE(YEAR(A314), MONTH(A314), 1)))</f>
        <v>0</v>
      </c>
    </row>
    <row r="315" spans="1:24" x14ac:dyDescent="0.3">
      <c r="A315" s="14">
        <f t="shared" si="15"/>
        <v>45963</v>
      </c>
      <c r="B315" s="15" t="str">
        <f t="shared" si="13"/>
        <v>domingo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65">
        <f t="shared" si="14"/>
        <v>0</v>
      </c>
      <c r="X315" s="65">
        <f>IF(MONTH(A315)&lt;&gt;MONTH(A314), W315, W315+SUMIFS(W$8:W314, A$8:A314, "&gt;="&amp;DATE(YEAR(A315), MONTH(A315), 1)))</f>
        <v>0</v>
      </c>
    </row>
    <row r="316" spans="1:24" x14ac:dyDescent="0.3">
      <c r="A316" s="14">
        <f t="shared" si="15"/>
        <v>45964</v>
      </c>
      <c r="B316" s="15" t="str">
        <f t="shared" si="13"/>
        <v>segunda-feira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65">
        <f t="shared" si="14"/>
        <v>0</v>
      </c>
      <c r="X316" s="65">
        <f>IF(MONTH(A316)&lt;&gt;MONTH(A315), W316, W316+SUMIFS(W$8:W315, A$8:A315, "&gt;="&amp;DATE(YEAR(A316), MONTH(A316), 1)))</f>
        <v>0</v>
      </c>
    </row>
    <row r="317" spans="1:24" x14ac:dyDescent="0.3">
      <c r="A317" s="14">
        <f t="shared" si="15"/>
        <v>45965</v>
      </c>
      <c r="B317" s="15" t="str">
        <f t="shared" si="13"/>
        <v>terça-feira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65">
        <f t="shared" si="14"/>
        <v>0</v>
      </c>
      <c r="X317" s="65">
        <f>IF(MONTH(A317)&lt;&gt;MONTH(A316), W317, W317+SUMIFS(W$8:W316, A$8:A316, "&gt;="&amp;DATE(YEAR(A317), MONTH(A317), 1)))</f>
        <v>0</v>
      </c>
    </row>
    <row r="318" spans="1:24" x14ac:dyDescent="0.3">
      <c r="A318" s="14">
        <f t="shared" si="15"/>
        <v>45966</v>
      </c>
      <c r="B318" s="15" t="str">
        <f t="shared" si="13"/>
        <v>quarta-feira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65">
        <f t="shared" si="14"/>
        <v>0</v>
      </c>
      <c r="X318" s="65">
        <f>IF(MONTH(A318)&lt;&gt;MONTH(A317), W318, W318+SUMIFS(W$8:W317, A$8:A317, "&gt;="&amp;DATE(YEAR(A318), MONTH(A318), 1)))</f>
        <v>0</v>
      </c>
    </row>
    <row r="319" spans="1:24" x14ac:dyDescent="0.3">
      <c r="A319" s="14">
        <f t="shared" si="15"/>
        <v>45967</v>
      </c>
      <c r="B319" s="15" t="str">
        <f t="shared" si="13"/>
        <v>quinta-feira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65">
        <f t="shared" si="14"/>
        <v>0</v>
      </c>
      <c r="X319" s="65">
        <f>IF(MONTH(A319)&lt;&gt;MONTH(A318), W319, W319+SUMIFS(W$8:W318, A$8:A318, "&gt;="&amp;DATE(YEAR(A319), MONTH(A319), 1)))</f>
        <v>0</v>
      </c>
    </row>
    <row r="320" spans="1:24" x14ac:dyDescent="0.3">
      <c r="A320" s="14">
        <f t="shared" si="15"/>
        <v>45968</v>
      </c>
      <c r="B320" s="15" t="str">
        <f t="shared" si="13"/>
        <v>sexta-feira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65">
        <f t="shared" si="14"/>
        <v>0</v>
      </c>
      <c r="X320" s="65">
        <f>IF(MONTH(A320)&lt;&gt;MONTH(A319), W320, W320+SUMIFS(W$8:W319, A$8:A319, "&gt;="&amp;DATE(YEAR(A320), MONTH(A320), 1)))</f>
        <v>0</v>
      </c>
    </row>
    <row r="321" spans="1:24" x14ac:dyDescent="0.3">
      <c r="A321" s="14">
        <f t="shared" si="15"/>
        <v>45969</v>
      </c>
      <c r="B321" s="15" t="str">
        <f t="shared" si="13"/>
        <v>sábado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65">
        <f t="shared" si="14"/>
        <v>0</v>
      </c>
      <c r="X321" s="65">
        <f>IF(MONTH(A321)&lt;&gt;MONTH(A320), W321, W321+SUMIFS(W$8:W320, A$8:A320, "&gt;="&amp;DATE(YEAR(A321), MONTH(A321), 1)))</f>
        <v>0</v>
      </c>
    </row>
    <row r="322" spans="1:24" x14ac:dyDescent="0.3">
      <c r="A322" s="14">
        <f t="shared" si="15"/>
        <v>45970</v>
      </c>
      <c r="B322" s="15" t="str">
        <f t="shared" si="13"/>
        <v>domingo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65">
        <f t="shared" si="14"/>
        <v>0</v>
      </c>
      <c r="X322" s="65">
        <f>IF(MONTH(A322)&lt;&gt;MONTH(A321), W322, W322+SUMIFS(W$8:W321, A$8:A321, "&gt;="&amp;DATE(YEAR(A322), MONTH(A322), 1)))</f>
        <v>0</v>
      </c>
    </row>
    <row r="323" spans="1:24" s="21" customFormat="1" x14ac:dyDescent="0.3">
      <c r="A323" s="14">
        <f t="shared" si="15"/>
        <v>45971</v>
      </c>
      <c r="B323" s="19" t="str">
        <f t="shared" si="13"/>
        <v>segunda-feira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65">
        <f t="shared" si="14"/>
        <v>0</v>
      </c>
      <c r="X323" s="65">
        <f>IF(MONTH(A323)&lt;&gt;MONTH(A322), W323, W323+SUMIFS(W$8:W322, A$8:A322, "&gt;="&amp;DATE(YEAR(A323), MONTH(A323), 1)))</f>
        <v>0</v>
      </c>
    </row>
    <row r="324" spans="1:24" x14ac:dyDescent="0.3">
      <c r="A324" s="14">
        <f t="shared" si="15"/>
        <v>45972</v>
      </c>
      <c r="B324" s="15" t="str">
        <f t="shared" si="13"/>
        <v>terça-feira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65">
        <f t="shared" si="14"/>
        <v>0</v>
      </c>
      <c r="X324" s="65">
        <f>IF(MONTH(A324)&lt;&gt;MONTH(A323), W324, W324+SUMIFS(W$8:W323, A$8:A323, "&gt;="&amp;DATE(YEAR(A324), MONTH(A324), 1)))</f>
        <v>0</v>
      </c>
    </row>
    <row r="325" spans="1:24" x14ac:dyDescent="0.3">
      <c r="A325" s="14">
        <f t="shared" si="15"/>
        <v>45973</v>
      </c>
      <c r="B325" s="15" t="str">
        <f t="shared" si="13"/>
        <v>quarta-feira</v>
      </c>
      <c r="C325" s="17">
        <v>110000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65">
        <f t="shared" si="14"/>
        <v>110000</v>
      </c>
      <c r="X325" s="65">
        <f>IF(MONTH(A325)&lt;&gt;MONTH(A324), W325, W325+SUMIFS(W$8:W324, A$8:A324, "&gt;="&amp;DATE(YEAR(A325), MONTH(A325), 1)))</f>
        <v>110000</v>
      </c>
    </row>
    <row r="326" spans="1:24" x14ac:dyDescent="0.3">
      <c r="A326" s="14">
        <f t="shared" si="15"/>
        <v>45974</v>
      </c>
      <c r="B326" s="15" t="str">
        <f t="shared" si="13"/>
        <v>quinta-feira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65">
        <f t="shared" si="14"/>
        <v>0</v>
      </c>
      <c r="X326" s="65">
        <f>IF(MONTH(A326)&lt;&gt;MONTH(A325), W326, W326+SUMIFS(W$8:W325, A$8:A325, "&gt;="&amp;DATE(YEAR(A326), MONTH(A326), 1)))</f>
        <v>110000</v>
      </c>
    </row>
    <row r="327" spans="1:24" x14ac:dyDescent="0.3">
      <c r="A327" s="14">
        <f t="shared" si="15"/>
        <v>45975</v>
      </c>
      <c r="B327" s="15" t="str">
        <f t="shared" si="13"/>
        <v>sexta-feira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65">
        <f t="shared" si="14"/>
        <v>0</v>
      </c>
      <c r="X327" s="65">
        <f>IF(MONTH(A327)&lt;&gt;MONTH(A326), W327, W327+SUMIFS(W$8:W326, A$8:A326, "&gt;="&amp;DATE(YEAR(A327), MONTH(A327), 1)))</f>
        <v>110000</v>
      </c>
    </row>
    <row r="328" spans="1:24" x14ac:dyDescent="0.3">
      <c r="A328" s="14">
        <f t="shared" si="15"/>
        <v>45976</v>
      </c>
      <c r="B328" s="15" t="str">
        <f t="shared" si="13"/>
        <v>sábado</v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65">
        <f t="shared" si="14"/>
        <v>0</v>
      </c>
      <c r="X328" s="65">
        <f>IF(MONTH(A328)&lt;&gt;MONTH(A327), W328, W328+SUMIFS(W$8:W327, A$8:A327, "&gt;="&amp;DATE(YEAR(A328), MONTH(A328), 1)))</f>
        <v>110000</v>
      </c>
    </row>
    <row r="329" spans="1:24" x14ac:dyDescent="0.3">
      <c r="A329" s="14">
        <f t="shared" si="15"/>
        <v>45977</v>
      </c>
      <c r="B329" s="15" t="str">
        <f t="shared" ref="B329:B374" si="16">IF(A329="","",TEXT(A329,"dddd"))</f>
        <v>domingo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65">
        <f t="shared" ref="W329:W374" si="17">SUM(C329:U329)</f>
        <v>0</v>
      </c>
      <c r="X329" s="65">
        <f>IF(MONTH(A329)&lt;&gt;MONTH(A328), W329, W329+SUMIFS(W$8:W328, A$8:A328, "&gt;="&amp;DATE(YEAR(A329), MONTH(A329), 1)))</f>
        <v>110000</v>
      </c>
    </row>
    <row r="330" spans="1:24" x14ac:dyDescent="0.3">
      <c r="A330" s="14">
        <f t="shared" si="15"/>
        <v>45978</v>
      </c>
      <c r="B330" s="15" t="str">
        <f t="shared" si="16"/>
        <v>segunda-feira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65">
        <f t="shared" si="17"/>
        <v>0</v>
      </c>
      <c r="X330" s="65">
        <f>IF(MONTH(A330)&lt;&gt;MONTH(A329), W330, W330+SUMIFS(W$8:W329, A$8:A329, "&gt;="&amp;DATE(YEAR(A330), MONTH(A330), 1)))</f>
        <v>110000</v>
      </c>
    </row>
    <row r="331" spans="1:24" x14ac:dyDescent="0.3">
      <c r="A331" s="14">
        <f t="shared" si="15"/>
        <v>45979</v>
      </c>
      <c r="B331" s="15" t="str">
        <f t="shared" si="16"/>
        <v>terça-feira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65">
        <f t="shared" si="17"/>
        <v>0</v>
      </c>
      <c r="X331" s="65">
        <f>IF(MONTH(A331)&lt;&gt;MONTH(A330), W331, W331+SUMIFS(W$8:W330, A$8:A330, "&gt;="&amp;DATE(YEAR(A331), MONTH(A331), 1)))</f>
        <v>110000</v>
      </c>
    </row>
    <row r="332" spans="1:24" x14ac:dyDescent="0.3">
      <c r="A332" s="14">
        <f t="shared" si="15"/>
        <v>45980</v>
      </c>
      <c r="B332" s="15" t="str">
        <f t="shared" si="16"/>
        <v>quarta-feira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65">
        <f t="shared" si="17"/>
        <v>0</v>
      </c>
      <c r="X332" s="65">
        <f>IF(MONTH(A332)&lt;&gt;MONTH(A331), W332, W332+SUMIFS(W$8:W331, A$8:A331, "&gt;="&amp;DATE(YEAR(A332), MONTH(A332), 1)))</f>
        <v>110000</v>
      </c>
    </row>
    <row r="333" spans="1:24" x14ac:dyDescent="0.3">
      <c r="A333" s="14">
        <f t="shared" si="15"/>
        <v>45981</v>
      </c>
      <c r="B333" s="15" t="str">
        <f t="shared" si="16"/>
        <v>quinta-feira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65">
        <f t="shared" si="17"/>
        <v>0</v>
      </c>
      <c r="X333" s="65">
        <f>IF(MONTH(A333)&lt;&gt;MONTH(A332), W333, W333+SUMIFS(W$8:W332, A$8:A332, "&gt;="&amp;DATE(YEAR(A333), MONTH(A333), 1)))</f>
        <v>110000</v>
      </c>
    </row>
    <row r="334" spans="1:24" x14ac:dyDescent="0.3">
      <c r="A334" s="14">
        <f t="shared" si="15"/>
        <v>45982</v>
      </c>
      <c r="B334" s="15" t="str">
        <f t="shared" si="16"/>
        <v>sexta-feira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65">
        <f t="shared" si="17"/>
        <v>0</v>
      </c>
      <c r="X334" s="65">
        <f>IF(MONTH(A334)&lt;&gt;MONTH(A333), W334, W334+SUMIFS(W$8:W333, A$8:A333, "&gt;="&amp;DATE(YEAR(A334), MONTH(A334), 1)))</f>
        <v>110000</v>
      </c>
    </row>
    <row r="335" spans="1:24" x14ac:dyDescent="0.3">
      <c r="A335" s="14">
        <f t="shared" si="15"/>
        <v>45983</v>
      </c>
      <c r="B335" s="15" t="str">
        <f t="shared" si="16"/>
        <v>sábado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65">
        <f t="shared" si="17"/>
        <v>0</v>
      </c>
      <c r="X335" s="65">
        <f>IF(MONTH(A335)&lt;&gt;MONTH(A334), W335, W335+SUMIFS(W$8:W334, A$8:A334, "&gt;="&amp;DATE(YEAR(A335), MONTH(A335), 1)))</f>
        <v>110000</v>
      </c>
    </row>
    <row r="336" spans="1:24" x14ac:dyDescent="0.3">
      <c r="A336" s="14">
        <f t="shared" si="15"/>
        <v>45984</v>
      </c>
      <c r="B336" s="15" t="str">
        <f t="shared" si="16"/>
        <v>domingo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65">
        <f t="shared" si="17"/>
        <v>0</v>
      </c>
      <c r="X336" s="65">
        <f>IF(MONTH(A336)&lt;&gt;MONTH(A335), W336, W336+SUMIFS(W$8:W335, A$8:A335, "&gt;="&amp;DATE(YEAR(A336), MONTH(A336), 1)))</f>
        <v>110000</v>
      </c>
    </row>
    <row r="337" spans="1:24" x14ac:dyDescent="0.3">
      <c r="A337" s="14">
        <f t="shared" si="15"/>
        <v>45985</v>
      </c>
      <c r="B337" s="15" t="str">
        <f t="shared" si="16"/>
        <v>segunda-feira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65">
        <f t="shared" si="17"/>
        <v>0</v>
      </c>
      <c r="X337" s="65">
        <f>IF(MONTH(A337)&lt;&gt;MONTH(A336), W337, W337+SUMIFS(W$8:W336, A$8:A336, "&gt;="&amp;DATE(YEAR(A337), MONTH(A337), 1)))</f>
        <v>110000</v>
      </c>
    </row>
    <row r="338" spans="1:24" x14ac:dyDescent="0.3">
      <c r="A338" s="14">
        <f t="shared" si="15"/>
        <v>45986</v>
      </c>
      <c r="B338" s="15" t="str">
        <f t="shared" si="16"/>
        <v>terça-feira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65">
        <f t="shared" si="17"/>
        <v>0</v>
      </c>
      <c r="X338" s="65">
        <f>IF(MONTH(A338)&lt;&gt;MONTH(A337), W338, W338+SUMIFS(W$8:W337, A$8:A337, "&gt;="&amp;DATE(YEAR(A338), MONTH(A338), 1)))</f>
        <v>110000</v>
      </c>
    </row>
    <row r="339" spans="1:24" x14ac:dyDescent="0.3">
      <c r="A339" s="14">
        <f t="shared" si="15"/>
        <v>45987</v>
      </c>
      <c r="B339" s="15" t="str">
        <f t="shared" si="16"/>
        <v>quarta-feira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65">
        <f t="shared" si="17"/>
        <v>0</v>
      </c>
      <c r="X339" s="65">
        <f>IF(MONTH(A339)&lt;&gt;MONTH(A338), W339, W339+SUMIFS(W$8:W338, A$8:A338, "&gt;="&amp;DATE(YEAR(A339), MONTH(A339), 1)))</f>
        <v>110000</v>
      </c>
    </row>
    <row r="340" spans="1:24" x14ac:dyDescent="0.3">
      <c r="A340" s="14">
        <f t="shared" si="15"/>
        <v>45988</v>
      </c>
      <c r="B340" s="15" t="str">
        <f t="shared" si="16"/>
        <v>quinta-feira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65">
        <f t="shared" si="17"/>
        <v>0</v>
      </c>
      <c r="X340" s="65">
        <f>IF(MONTH(A340)&lt;&gt;MONTH(A339), W340, W340+SUMIFS(W$8:W339, A$8:A339, "&gt;="&amp;DATE(YEAR(A340), MONTH(A340), 1)))</f>
        <v>110000</v>
      </c>
    </row>
    <row r="341" spans="1:24" x14ac:dyDescent="0.3">
      <c r="A341" s="14">
        <f t="shared" si="15"/>
        <v>45989</v>
      </c>
      <c r="B341" s="15" t="str">
        <f t="shared" si="16"/>
        <v>sexta-feira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65">
        <f t="shared" si="17"/>
        <v>0</v>
      </c>
      <c r="X341" s="65">
        <f>IF(MONTH(A341)&lt;&gt;MONTH(A340), W341, W341+SUMIFS(W$8:W340, A$8:A340, "&gt;="&amp;DATE(YEAR(A341), MONTH(A341), 1)))</f>
        <v>110000</v>
      </c>
    </row>
    <row r="342" spans="1:24" x14ac:dyDescent="0.3">
      <c r="A342" s="14">
        <f t="shared" si="15"/>
        <v>45990</v>
      </c>
      <c r="B342" s="15" t="str">
        <f t="shared" si="16"/>
        <v>sábado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65">
        <f t="shared" si="17"/>
        <v>0</v>
      </c>
      <c r="X342" s="65">
        <f>IF(MONTH(A342)&lt;&gt;MONTH(A341), W342, W342+SUMIFS(W$8:W341, A$8:A341, "&gt;="&amp;DATE(YEAR(A342), MONTH(A342), 1)))</f>
        <v>110000</v>
      </c>
    </row>
    <row r="343" spans="1:24" x14ac:dyDescent="0.3">
      <c r="A343" s="14">
        <f t="shared" si="15"/>
        <v>45991</v>
      </c>
      <c r="B343" s="15" t="str">
        <f t="shared" si="16"/>
        <v>domingo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65">
        <f t="shared" si="17"/>
        <v>0</v>
      </c>
      <c r="X343" s="65">
        <f>IF(MONTH(A343)&lt;&gt;MONTH(A342), W343, W343+SUMIFS(W$8:W342, A$8:A342, "&gt;="&amp;DATE(YEAR(A343), MONTH(A343), 1)))</f>
        <v>110000</v>
      </c>
    </row>
    <row r="344" spans="1:24" x14ac:dyDescent="0.3">
      <c r="A344" s="27">
        <f t="shared" si="15"/>
        <v>45992</v>
      </c>
      <c r="B344" s="28" t="str">
        <f t="shared" si="16"/>
        <v>segunda-feira</v>
      </c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65">
        <f t="shared" si="17"/>
        <v>0</v>
      </c>
      <c r="X344" s="65">
        <f>IF(MONTH(A344)&lt;&gt;MONTH(A343), W344, W344+SUMIFS(W$8:W343, A$8:A343, "&gt;="&amp;DATE(YEAR(A344), MONTH(A344), 1)))</f>
        <v>0</v>
      </c>
    </row>
    <row r="345" spans="1:24" x14ac:dyDescent="0.3">
      <c r="A345" s="27">
        <f t="shared" si="15"/>
        <v>45993</v>
      </c>
      <c r="B345" s="28" t="str">
        <f t="shared" si="16"/>
        <v>terça-feira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65">
        <f t="shared" si="17"/>
        <v>0</v>
      </c>
      <c r="X345" s="65">
        <f>IF(MONTH(A345)&lt;&gt;MONTH(A344), W345, W345+SUMIFS(W$8:W344, A$8:A344, "&gt;="&amp;DATE(YEAR(A345), MONTH(A345), 1)))</f>
        <v>0</v>
      </c>
    </row>
    <row r="346" spans="1:24" x14ac:dyDescent="0.3">
      <c r="A346" s="27">
        <f t="shared" si="15"/>
        <v>45994</v>
      </c>
      <c r="B346" s="28" t="str">
        <f t="shared" si="16"/>
        <v>quarta-feira</v>
      </c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65">
        <f t="shared" si="17"/>
        <v>0</v>
      </c>
      <c r="X346" s="65">
        <f>IF(MONTH(A346)&lt;&gt;MONTH(A345), W346, W346+SUMIFS(W$8:W345, A$8:A345, "&gt;="&amp;DATE(YEAR(A346), MONTH(A346), 1)))</f>
        <v>0</v>
      </c>
    </row>
    <row r="347" spans="1:24" x14ac:dyDescent="0.3">
      <c r="A347" s="27">
        <f t="shared" si="15"/>
        <v>45995</v>
      </c>
      <c r="B347" s="28" t="str">
        <f t="shared" si="16"/>
        <v>quinta-feira</v>
      </c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65">
        <f t="shared" si="17"/>
        <v>0</v>
      </c>
      <c r="X347" s="65">
        <f>IF(MONTH(A347)&lt;&gt;MONTH(A346), W347, W347+SUMIFS(W$8:W346, A$8:A346, "&gt;="&amp;DATE(YEAR(A347), MONTH(A347), 1)))</f>
        <v>0</v>
      </c>
    </row>
    <row r="348" spans="1:24" x14ac:dyDescent="0.3">
      <c r="A348" s="27">
        <f t="shared" si="15"/>
        <v>45996</v>
      </c>
      <c r="B348" s="28" t="str">
        <f t="shared" si="16"/>
        <v>sexta-feira</v>
      </c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65">
        <f t="shared" si="17"/>
        <v>0</v>
      </c>
      <c r="X348" s="65">
        <f>IF(MONTH(A348)&lt;&gt;MONTH(A347), W348, W348+SUMIFS(W$8:W347, A$8:A347, "&gt;="&amp;DATE(YEAR(A348), MONTH(A348), 1)))</f>
        <v>0</v>
      </c>
    </row>
    <row r="349" spans="1:24" x14ac:dyDescent="0.3">
      <c r="A349" s="27">
        <f t="shared" si="15"/>
        <v>45997</v>
      </c>
      <c r="B349" s="28" t="str">
        <f t="shared" si="16"/>
        <v>sábado</v>
      </c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65">
        <f t="shared" si="17"/>
        <v>0</v>
      </c>
      <c r="X349" s="65">
        <f>IF(MONTH(A349)&lt;&gt;MONTH(A348), W349, W349+SUMIFS(W$8:W348, A$8:A348, "&gt;="&amp;DATE(YEAR(A349), MONTH(A349), 1)))</f>
        <v>0</v>
      </c>
    </row>
    <row r="350" spans="1:24" x14ac:dyDescent="0.3">
      <c r="A350" s="27">
        <f t="shared" si="15"/>
        <v>45998</v>
      </c>
      <c r="B350" s="28" t="str">
        <f t="shared" si="16"/>
        <v>domingo</v>
      </c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65">
        <f t="shared" si="17"/>
        <v>0</v>
      </c>
      <c r="X350" s="65">
        <f>IF(MONTH(A350)&lt;&gt;MONTH(A349), W350, W350+SUMIFS(W$8:W349, A$8:A349, "&gt;="&amp;DATE(YEAR(A350), MONTH(A350), 1)))</f>
        <v>0</v>
      </c>
    </row>
    <row r="351" spans="1:24" x14ac:dyDescent="0.3">
      <c r="A351" s="27">
        <f t="shared" si="15"/>
        <v>45999</v>
      </c>
      <c r="B351" s="28" t="str">
        <f t="shared" si="16"/>
        <v>segunda-feira</v>
      </c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65">
        <f t="shared" si="17"/>
        <v>0</v>
      </c>
      <c r="X351" s="65">
        <f>IF(MONTH(A351)&lt;&gt;MONTH(A350), W351, W351+SUMIFS(W$8:W350, A$8:A350, "&gt;="&amp;DATE(YEAR(A351), MONTH(A351), 1)))</f>
        <v>0</v>
      </c>
    </row>
    <row r="352" spans="1:24" x14ac:dyDescent="0.3">
      <c r="A352" s="27">
        <f t="shared" si="15"/>
        <v>46000</v>
      </c>
      <c r="B352" s="28" t="str">
        <f t="shared" si="16"/>
        <v>terça-feira</v>
      </c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65">
        <f t="shared" si="17"/>
        <v>0</v>
      </c>
      <c r="X352" s="65">
        <f>IF(MONTH(A352)&lt;&gt;MONTH(A351), W352, W352+SUMIFS(W$8:W351, A$8:A351, "&gt;="&amp;DATE(YEAR(A352), MONTH(A352), 1)))</f>
        <v>0</v>
      </c>
    </row>
    <row r="353" spans="1:24" s="21" customFormat="1" x14ac:dyDescent="0.3">
      <c r="A353" s="27">
        <f t="shared" si="15"/>
        <v>46001</v>
      </c>
      <c r="B353" s="19" t="str">
        <f t="shared" si="16"/>
        <v>quarta-feira</v>
      </c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65">
        <f t="shared" si="17"/>
        <v>0</v>
      </c>
      <c r="X353" s="65">
        <f>IF(MONTH(A353)&lt;&gt;MONTH(A352), W353, W353+SUMIFS(W$8:W352, A$8:A352, "&gt;="&amp;DATE(YEAR(A353), MONTH(A353), 1)))</f>
        <v>0</v>
      </c>
    </row>
    <row r="354" spans="1:24" x14ac:dyDescent="0.3">
      <c r="A354" s="27">
        <f t="shared" si="15"/>
        <v>46002</v>
      </c>
      <c r="B354" s="28" t="str">
        <f t="shared" si="16"/>
        <v>quinta-feira</v>
      </c>
      <c r="C354" s="30">
        <v>120000</v>
      </c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65">
        <f t="shared" si="17"/>
        <v>120000</v>
      </c>
      <c r="X354" s="65">
        <f>IF(MONTH(A354)&lt;&gt;MONTH(A353), W354, W354+SUMIFS(W$8:W353, A$8:A353, "&gt;="&amp;DATE(YEAR(A354), MONTH(A354), 1)))</f>
        <v>120000</v>
      </c>
    </row>
    <row r="355" spans="1:24" x14ac:dyDescent="0.3">
      <c r="A355" s="27">
        <f t="shared" si="15"/>
        <v>46003</v>
      </c>
      <c r="B355" s="28" t="str">
        <f t="shared" si="16"/>
        <v>sexta-feira</v>
      </c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65">
        <f t="shared" si="17"/>
        <v>0</v>
      </c>
      <c r="X355" s="65">
        <f>IF(MONTH(A355)&lt;&gt;MONTH(A354), W355, W355+SUMIFS(W$8:W354, A$8:A354, "&gt;="&amp;DATE(YEAR(A355), MONTH(A355), 1)))</f>
        <v>120000</v>
      </c>
    </row>
    <row r="356" spans="1:24" x14ac:dyDescent="0.3">
      <c r="A356" s="27">
        <f t="shared" ref="A356:A374" si="18">A355+1</f>
        <v>46004</v>
      </c>
      <c r="B356" s="28" t="str">
        <f t="shared" si="16"/>
        <v>sábado</v>
      </c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65">
        <f t="shared" si="17"/>
        <v>0</v>
      </c>
      <c r="X356" s="65">
        <f>IF(MONTH(A356)&lt;&gt;MONTH(A355), W356, W356+SUMIFS(W$8:W355, A$8:A355, "&gt;="&amp;DATE(YEAR(A356), MONTH(A356), 1)))</f>
        <v>120000</v>
      </c>
    </row>
    <row r="357" spans="1:24" x14ac:dyDescent="0.3">
      <c r="A357" s="27">
        <f t="shared" si="18"/>
        <v>46005</v>
      </c>
      <c r="B357" s="28" t="str">
        <f t="shared" si="16"/>
        <v>domingo</v>
      </c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65">
        <f t="shared" si="17"/>
        <v>0</v>
      </c>
      <c r="X357" s="65">
        <f>IF(MONTH(A357)&lt;&gt;MONTH(A356), W357, W357+SUMIFS(W$8:W356, A$8:A356, "&gt;="&amp;DATE(YEAR(A357), MONTH(A357), 1)))</f>
        <v>120000</v>
      </c>
    </row>
    <row r="358" spans="1:24" x14ac:dyDescent="0.3">
      <c r="A358" s="27">
        <f t="shared" si="18"/>
        <v>46006</v>
      </c>
      <c r="B358" s="28" t="str">
        <f t="shared" si="16"/>
        <v>segunda-feira</v>
      </c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65">
        <f t="shared" si="17"/>
        <v>0</v>
      </c>
      <c r="X358" s="65">
        <f>IF(MONTH(A358)&lt;&gt;MONTH(A357), W358, W358+SUMIFS(W$8:W357, A$8:A357, "&gt;="&amp;DATE(YEAR(A358), MONTH(A358), 1)))</f>
        <v>120000</v>
      </c>
    </row>
    <row r="359" spans="1:24" x14ac:dyDescent="0.3">
      <c r="A359" s="27">
        <f t="shared" si="18"/>
        <v>46007</v>
      </c>
      <c r="B359" s="28" t="str">
        <f t="shared" si="16"/>
        <v>terça-feira</v>
      </c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65">
        <f t="shared" si="17"/>
        <v>0</v>
      </c>
      <c r="X359" s="65">
        <f>IF(MONTH(A359)&lt;&gt;MONTH(A358), W359, W359+SUMIFS(W$8:W358, A$8:A358, "&gt;="&amp;DATE(YEAR(A359), MONTH(A359), 1)))</f>
        <v>120000</v>
      </c>
    </row>
    <row r="360" spans="1:24" x14ac:dyDescent="0.3">
      <c r="A360" s="27">
        <f t="shared" si="18"/>
        <v>46008</v>
      </c>
      <c r="B360" s="28" t="str">
        <f t="shared" si="16"/>
        <v>quarta-feira</v>
      </c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65">
        <f t="shared" si="17"/>
        <v>0</v>
      </c>
      <c r="X360" s="65">
        <f>IF(MONTH(A360)&lt;&gt;MONTH(A359), W360, W360+SUMIFS(W$8:W359, A$8:A359, "&gt;="&amp;DATE(YEAR(A360), MONTH(A360), 1)))</f>
        <v>120000</v>
      </c>
    </row>
    <row r="361" spans="1:24" x14ac:dyDescent="0.3">
      <c r="A361" s="27">
        <f t="shared" si="18"/>
        <v>46009</v>
      </c>
      <c r="B361" s="28" t="str">
        <f t="shared" si="16"/>
        <v>quinta-feira</v>
      </c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65">
        <f t="shared" si="17"/>
        <v>0</v>
      </c>
      <c r="X361" s="65">
        <f>IF(MONTH(A361)&lt;&gt;MONTH(A360), W361, W361+SUMIFS(W$8:W360, A$8:A360, "&gt;="&amp;DATE(YEAR(A361), MONTH(A361), 1)))</f>
        <v>120000</v>
      </c>
    </row>
    <row r="362" spans="1:24" x14ac:dyDescent="0.3">
      <c r="A362" s="27">
        <f t="shared" si="18"/>
        <v>46010</v>
      </c>
      <c r="B362" s="28" t="str">
        <f t="shared" si="16"/>
        <v>sexta-feira</v>
      </c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65">
        <f t="shared" si="17"/>
        <v>0</v>
      </c>
      <c r="X362" s="65">
        <f>IF(MONTH(A362)&lt;&gt;MONTH(A361), W362, W362+SUMIFS(W$8:W361, A$8:A361, "&gt;="&amp;DATE(YEAR(A362), MONTH(A362), 1)))</f>
        <v>120000</v>
      </c>
    </row>
    <row r="363" spans="1:24" x14ac:dyDescent="0.3">
      <c r="A363" s="27">
        <f t="shared" si="18"/>
        <v>46011</v>
      </c>
      <c r="B363" s="28" t="str">
        <f t="shared" si="16"/>
        <v>sábado</v>
      </c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65">
        <f t="shared" si="17"/>
        <v>0</v>
      </c>
      <c r="X363" s="65">
        <f>IF(MONTH(A363)&lt;&gt;MONTH(A362), W363, W363+SUMIFS(W$8:W362, A$8:A362, "&gt;="&amp;DATE(YEAR(A363), MONTH(A363), 1)))</f>
        <v>120000</v>
      </c>
    </row>
    <row r="364" spans="1:24" x14ac:dyDescent="0.3">
      <c r="A364" s="27">
        <f t="shared" si="18"/>
        <v>46012</v>
      </c>
      <c r="B364" s="28" t="str">
        <f t="shared" si="16"/>
        <v>domingo</v>
      </c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65">
        <f t="shared" si="17"/>
        <v>0</v>
      </c>
      <c r="X364" s="65">
        <f>IF(MONTH(A364)&lt;&gt;MONTH(A363), W364, W364+SUMIFS(W$8:W363, A$8:A363, "&gt;="&amp;DATE(YEAR(A364), MONTH(A364), 1)))</f>
        <v>120000</v>
      </c>
    </row>
    <row r="365" spans="1:24" x14ac:dyDescent="0.3">
      <c r="A365" s="27">
        <f t="shared" si="18"/>
        <v>46013</v>
      </c>
      <c r="B365" s="28" t="str">
        <f t="shared" si="16"/>
        <v>segunda-feira</v>
      </c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65">
        <f t="shared" si="17"/>
        <v>0</v>
      </c>
      <c r="X365" s="65">
        <f>IF(MONTH(A365)&lt;&gt;MONTH(A364), W365, W365+SUMIFS(W$8:W364, A$8:A364, "&gt;="&amp;DATE(YEAR(A365), MONTH(A365), 1)))</f>
        <v>120000</v>
      </c>
    </row>
    <row r="366" spans="1:24" x14ac:dyDescent="0.3">
      <c r="A366" s="27">
        <f t="shared" si="18"/>
        <v>46014</v>
      </c>
      <c r="B366" s="28" t="str">
        <f t="shared" si="16"/>
        <v>terça-feira</v>
      </c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65">
        <f t="shared" si="17"/>
        <v>0</v>
      </c>
      <c r="X366" s="65">
        <f>IF(MONTH(A366)&lt;&gt;MONTH(A365), W366, W366+SUMIFS(W$8:W365, A$8:A365, "&gt;="&amp;DATE(YEAR(A366), MONTH(A366), 1)))</f>
        <v>120000</v>
      </c>
    </row>
    <row r="367" spans="1:24" x14ac:dyDescent="0.3">
      <c r="A367" s="27">
        <f t="shared" si="18"/>
        <v>46015</v>
      </c>
      <c r="B367" s="28" t="str">
        <f t="shared" si="16"/>
        <v>quarta-feira</v>
      </c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65">
        <f t="shared" si="17"/>
        <v>0</v>
      </c>
      <c r="X367" s="65">
        <f>IF(MONTH(A367)&lt;&gt;MONTH(A366), W367, W367+SUMIFS(W$8:W366, A$8:A366, "&gt;="&amp;DATE(YEAR(A367), MONTH(A367), 1)))</f>
        <v>120000</v>
      </c>
    </row>
    <row r="368" spans="1:24" x14ac:dyDescent="0.3">
      <c r="A368" s="27">
        <f t="shared" si="18"/>
        <v>46016</v>
      </c>
      <c r="B368" s="28" t="str">
        <f t="shared" si="16"/>
        <v>quinta-feira</v>
      </c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65">
        <f t="shared" si="17"/>
        <v>0</v>
      </c>
      <c r="X368" s="65">
        <f>IF(MONTH(A368)&lt;&gt;MONTH(A367), W368, W368+SUMIFS(W$8:W367, A$8:A367, "&gt;="&amp;DATE(YEAR(A368), MONTH(A368), 1)))</f>
        <v>120000</v>
      </c>
    </row>
    <row r="369" spans="1:24" x14ac:dyDescent="0.3">
      <c r="A369" s="27">
        <f t="shared" si="18"/>
        <v>46017</v>
      </c>
      <c r="B369" s="28" t="str">
        <f t="shared" si="16"/>
        <v>sexta-feira</v>
      </c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65">
        <f t="shared" si="17"/>
        <v>0</v>
      </c>
      <c r="X369" s="65">
        <f>IF(MONTH(A369)&lt;&gt;MONTH(A368), W369, W369+SUMIFS(W$8:W368, A$8:A368, "&gt;="&amp;DATE(YEAR(A369), MONTH(A369), 1)))</f>
        <v>120000</v>
      </c>
    </row>
    <row r="370" spans="1:24" x14ac:dyDescent="0.3">
      <c r="A370" s="27">
        <f t="shared" si="18"/>
        <v>46018</v>
      </c>
      <c r="B370" s="28" t="str">
        <f t="shared" si="16"/>
        <v>sábado</v>
      </c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65">
        <f t="shared" si="17"/>
        <v>0</v>
      </c>
      <c r="X370" s="65">
        <f>IF(MONTH(A370)&lt;&gt;MONTH(A369), W370, W370+SUMIFS(W$8:W369, A$8:A369, "&gt;="&amp;DATE(YEAR(A370), MONTH(A370), 1)))</f>
        <v>120000</v>
      </c>
    </row>
    <row r="371" spans="1:24" x14ac:dyDescent="0.3">
      <c r="A371" s="27">
        <f t="shared" si="18"/>
        <v>46019</v>
      </c>
      <c r="B371" s="28" t="str">
        <f t="shared" si="16"/>
        <v>domingo</v>
      </c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65">
        <f t="shared" si="17"/>
        <v>0</v>
      </c>
      <c r="X371" s="65">
        <f>IF(MONTH(A371)&lt;&gt;MONTH(A370), W371, W371+SUMIFS(W$8:W370, A$8:A370, "&gt;="&amp;DATE(YEAR(A371), MONTH(A371), 1)))</f>
        <v>120000</v>
      </c>
    </row>
    <row r="372" spans="1:24" x14ac:dyDescent="0.3">
      <c r="A372" s="27">
        <f t="shared" si="18"/>
        <v>46020</v>
      </c>
      <c r="B372" s="28" t="str">
        <f t="shared" si="16"/>
        <v>segunda-feira</v>
      </c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65">
        <f t="shared" si="17"/>
        <v>0</v>
      </c>
      <c r="X372" s="65">
        <f>IF(MONTH(A372)&lt;&gt;MONTH(A371), W372, W372+SUMIFS(W$8:W371, A$8:A371, "&gt;="&amp;DATE(YEAR(A372), MONTH(A372), 1)))</f>
        <v>120000</v>
      </c>
    </row>
    <row r="373" spans="1:24" x14ac:dyDescent="0.3">
      <c r="A373" s="27">
        <f t="shared" si="18"/>
        <v>46021</v>
      </c>
      <c r="B373" s="28" t="str">
        <f t="shared" si="16"/>
        <v>terça-feira</v>
      </c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65">
        <f t="shared" si="17"/>
        <v>0</v>
      </c>
      <c r="X373" s="65">
        <f>IF(MONTH(A373)&lt;&gt;MONTH(A372), W373, W373+SUMIFS(W$8:W372, A$8:A372, "&gt;="&amp;DATE(YEAR(A373), MONTH(A373), 1)))</f>
        <v>120000</v>
      </c>
    </row>
    <row r="374" spans="1:24" x14ac:dyDescent="0.3">
      <c r="A374" s="27">
        <f t="shared" si="18"/>
        <v>46022</v>
      </c>
      <c r="B374" s="28" t="str">
        <f t="shared" si="16"/>
        <v>quarta-feira</v>
      </c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65">
        <f t="shared" si="17"/>
        <v>0</v>
      </c>
      <c r="X374" s="65">
        <f>IF(MONTH(A374)&lt;&gt;MONTH(A373), W374, W374+SUMIFS(W$8:W373, A$8:A373, "&gt;="&amp;DATE(YEAR(A374), MONTH(A374), 1)))</f>
        <v>120000</v>
      </c>
    </row>
    <row r="375" spans="1:24" x14ac:dyDescent="0.3">
      <c r="G375" t="s">
        <v>6</v>
      </c>
      <c r="I375" s="2">
        <f>$I$374*0.125</f>
        <v>0</v>
      </c>
      <c r="K375" s="2">
        <f>20000*6</f>
        <v>120000</v>
      </c>
      <c r="M375" s="4">
        <f>I375+I191</f>
        <v>0</v>
      </c>
      <c r="O375" s="2">
        <f>M375+(K375*2)</f>
        <v>240000</v>
      </c>
    </row>
    <row r="376" spans="1:24" x14ac:dyDescent="0.3">
      <c r="G376" t="s">
        <v>2</v>
      </c>
      <c r="I376" s="2">
        <f>$I$374*0.125</f>
        <v>0</v>
      </c>
      <c r="K376" s="2">
        <f>40000*6</f>
        <v>240000</v>
      </c>
      <c r="M376" s="4">
        <f>I376+I192</f>
        <v>0</v>
      </c>
      <c r="O376" s="2">
        <f>M376+(K376*2)</f>
        <v>480000</v>
      </c>
      <c r="Q376" s="4"/>
    </row>
    <row r="377" spans="1:24" x14ac:dyDescent="0.3">
      <c r="G377" t="s">
        <v>0</v>
      </c>
      <c r="I377" s="2">
        <f>$I$374*0.125</f>
        <v>0</v>
      </c>
      <c r="K377" s="2">
        <f>20000*6</f>
        <v>120000</v>
      </c>
      <c r="M377" s="4">
        <f>I377+I193</f>
        <v>0</v>
      </c>
      <c r="O377" s="2">
        <f>M377+(K377*2)</f>
        <v>240000</v>
      </c>
    </row>
    <row r="378" spans="1:24" x14ac:dyDescent="0.3">
      <c r="G378" t="s">
        <v>1</v>
      </c>
      <c r="I378" s="2">
        <f>$I$374*0.125</f>
        <v>0</v>
      </c>
      <c r="K378" s="2">
        <f>20000*6</f>
        <v>120000</v>
      </c>
      <c r="M378" s="4">
        <f>I378+I194</f>
        <v>0</v>
      </c>
      <c r="O378" s="2">
        <f>M378+(K378*2)</f>
        <v>240000</v>
      </c>
    </row>
    <row r="379" spans="1:24" x14ac:dyDescent="0.3">
      <c r="G379" t="s">
        <v>5</v>
      </c>
      <c r="I379" s="4">
        <f>$I$374*0.5</f>
        <v>0</v>
      </c>
      <c r="M379" s="4">
        <f>I379+I195</f>
        <v>0</v>
      </c>
    </row>
  </sheetData>
  <mergeCells count="1">
    <mergeCell ref="A1:X5"/>
  </mergeCells>
  <phoneticPr fontId="5" type="noConversion"/>
  <conditionalFormatting sqref="A9:A374">
    <cfRule type="expression" dxfId="0" priority="3">
      <formula>A9=#REF!</formula>
    </cfRule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EF31-C8EC-4FB9-A91B-6351B025011A}">
  <sheetPr codeName="Sheet4"/>
  <dimension ref="A1:B3"/>
  <sheetViews>
    <sheetView workbookViewId="0">
      <selection activeCell="B1" sqref="B1:B3"/>
    </sheetView>
  </sheetViews>
  <sheetFormatPr defaultRowHeight="14.4" x14ac:dyDescent="0.3"/>
  <cols>
    <col min="1" max="1" width="12.88671875" bestFit="1" customWidth="1"/>
  </cols>
  <sheetData>
    <row r="1" spans="1:2" x14ac:dyDescent="0.3">
      <c r="A1" t="s">
        <v>36</v>
      </c>
      <c r="B1">
        <v>1192</v>
      </c>
    </row>
    <row r="2" spans="1:2" x14ac:dyDescent="0.3">
      <c r="A2" t="s">
        <v>4</v>
      </c>
      <c r="B2">
        <v>833</v>
      </c>
    </row>
    <row r="3" spans="1:2" x14ac:dyDescent="0.3">
      <c r="A3" t="s">
        <v>37</v>
      </c>
      <c r="B3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Fluxo anual_2025_Soja_1</vt:lpstr>
      <vt:lpstr>Fluxo anual_2025_Jefray_1.2</vt:lpstr>
      <vt:lpstr>Fluxo anual_2025_Despesas(6)</vt:lpstr>
      <vt:lpstr>Sheet1</vt:lpstr>
      <vt:lpstr>caminhao</vt:lpstr>
      <vt:lpstr>Volume_caminhao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Michael da Conceição Sacco</dc:creator>
  <cp:lastModifiedBy>Matheus Michael da Conceição Sacco</cp:lastModifiedBy>
  <dcterms:created xsi:type="dcterms:W3CDTF">2025-01-06T14:13:25Z</dcterms:created>
  <dcterms:modified xsi:type="dcterms:W3CDTF">2025-01-09T03:55:37Z</dcterms:modified>
</cp:coreProperties>
</file>