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uxo anual_2025_Soja_1" sheetId="1" r:id="rId4"/>
    <sheet state="visible" name="Fluxo anual_2025_Jefray_1.2" sheetId="2" r:id="rId5"/>
    <sheet state="visible" name="Fluxo anual_2025_Despesas(6)" sheetId="3" r:id="rId6"/>
    <sheet state="visible" name="Sheet1" sheetId="4" r:id="rId7"/>
  </sheets>
  <definedNames>
    <definedName name="Volume_caminhao">Sheet1!$A$1:$B$3</definedName>
    <definedName name="caminhao">Sheet1!$A$1:$A$3</definedName>
  </definedNames>
  <calcPr/>
  <extLst>
    <ext uri="GoogleSheetsCustomDataVersion2">
      <go:sheetsCustomData xmlns:go="http://customooxmlschemas.google.com/" r:id="rId8" roundtripDataChecksum="qpw5rlHwhKqTTFnWilph0a6oN6Fqp1oSNuLFI5ySLmQ="/>
    </ext>
  </extLst>
</workbook>
</file>

<file path=xl/sharedStrings.xml><?xml version="1.0" encoding="utf-8"?>
<sst xmlns="http://schemas.openxmlformats.org/spreadsheetml/2006/main" count="864" uniqueCount="60">
  <si>
    <t>SIMULADOR DE VENDA</t>
  </si>
  <si>
    <t>Limite de Caminhões</t>
  </si>
  <si>
    <t>Saldo inicial</t>
  </si>
  <si>
    <t>Dia</t>
  </si>
  <si>
    <t>Dia a semana</t>
  </si>
  <si>
    <t>Projeção</t>
  </si>
  <si>
    <t>Real</t>
  </si>
  <si>
    <t>Sacas Entregues</t>
  </si>
  <si>
    <t>Saldo sacas entregues</t>
  </si>
  <si>
    <t>Custo Saca</t>
  </si>
  <si>
    <t>Tipo Caminhão</t>
  </si>
  <si>
    <t>Sacas P/ Caminhão</t>
  </si>
  <si>
    <t>Volume (KG)</t>
  </si>
  <si>
    <t>Custo Caminhão</t>
  </si>
  <si>
    <t>Distância (KM)</t>
  </si>
  <si>
    <t>Frete</t>
  </si>
  <si>
    <t xml:space="preserve">Seguro </t>
  </si>
  <si>
    <t>Aliquota ICMS</t>
  </si>
  <si>
    <t>ICMS</t>
  </si>
  <si>
    <t>VLR Transporte</t>
  </si>
  <si>
    <t>Custo Total (R$)</t>
  </si>
  <si>
    <t>Entradas Adicionais</t>
  </si>
  <si>
    <t>Despesas Adicionais (R$)</t>
  </si>
  <si>
    <t>Saldo antes do lucro</t>
  </si>
  <si>
    <t>Venda Saca</t>
  </si>
  <si>
    <t>Spread</t>
  </si>
  <si>
    <t>Lucro Bruto</t>
  </si>
  <si>
    <t>Receita Total (R$)</t>
  </si>
  <si>
    <t>Saldo Disponível (R$)</t>
  </si>
  <si>
    <t>Total de caminhões disponíveis</t>
  </si>
  <si>
    <t>Acréscimo de caminhões</t>
  </si>
  <si>
    <t>Caminhão G</t>
  </si>
  <si>
    <t>Total Divisão</t>
  </si>
  <si>
    <t>Semestre</t>
  </si>
  <si>
    <t>Total</t>
  </si>
  <si>
    <t>Renata</t>
  </si>
  <si>
    <t>Fran</t>
  </si>
  <si>
    <t>Sushi</t>
  </si>
  <si>
    <t>Brasca</t>
  </si>
  <si>
    <t>Matheus</t>
  </si>
  <si>
    <t>Semestre 2</t>
  </si>
  <si>
    <t>Total PLR ANO (Sem1 + Sem 2)</t>
  </si>
  <si>
    <t>Total (fixo + PLR Ano)</t>
  </si>
  <si>
    <t xml:space="preserve"> </t>
  </si>
  <si>
    <t>DESPESAS OPERACIONAIS GERAIS</t>
  </si>
  <si>
    <t>Despesa 1</t>
  </si>
  <si>
    <t>Descrição</t>
  </si>
  <si>
    <t>Despesa 2</t>
  </si>
  <si>
    <t>Despesa 3</t>
  </si>
  <si>
    <t>Despesa 4</t>
  </si>
  <si>
    <t>Despesa 5</t>
  </si>
  <si>
    <t>Despesa 6</t>
  </si>
  <si>
    <t>Despesa 7</t>
  </si>
  <si>
    <t>Despesa 8</t>
  </si>
  <si>
    <t>Despesa 9</t>
  </si>
  <si>
    <t>Despesa 10</t>
  </si>
  <si>
    <t>Total Dia</t>
  </si>
  <si>
    <t>Total acumulado</t>
  </si>
  <si>
    <t>Caminhão GG</t>
  </si>
  <si>
    <t>Caminhão 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</si>
</sst>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_-* #,##0.00_-;\-* #,##0.00_-;_-* &quot;-&quot;??_-;_-@"/>
    <numFmt numFmtId="167" formatCode="_-&quot;R$&quot;\ * #,##0.0000_-;\-&quot;R$&quot;\ * #,##0.0000_-;_-&quot;R$&quot;\ * &quot;-&quot;??_-;_-@"/>
  </numFmts>
  <fonts count="9">
    <font>
      <sz val="11.0"/>
      <color theme="1"/>
      <name val="Aptos Narrow"/>
      <scheme val="minor"/>
    </font>
    <font>
      <sz val="24.0"/>
      <color theme="1"/>
      <name val="Aptos Narrow"/>
    </font>
    <font/>
    <font>
      <sz val="11.0"/>
      <color theme="1"/>
      <name val="Aptos Narrow"/>
    </font>
    <font>
      <b/>
      <sz val="14.0"/>
      <color theme="1"/>
      <name val="Aptos Narrow"/>
    </font>
    <font>
      <sz val="11.0"/>
      <color theme="1"/>
      <name val="Arial"/>
    </font>
    <font>
      <b/>
      <sz val="11.0"/>
      <color theme="1"/>
      <name val="Aptos Narrow"/>
    </font>
    <font>
      <color theme="1"/>
      <name val="Aptos Narrow"/>
    </font>
    <font>
      <b/>
      <sz val="24.0"/>
      <color theme="1"/>
      <name val="Aptos Narrow"/>
    </font>
  </fonts>
  <fills count="10">
    <fill>
      <patternFill patternType="none"/>
    </fill>
    <fill>
      <patternFill patternType="lightGray"/>
    </fill>
    <fill>
      <patternFill patternType="solid">
        <fgColor rgb="FFE8E8E8"/>
        <bgColor rgb="FFE8E8E8"/>
      </patternFill>
    </fill>
    <fill>
      <patternFill patternType="solid">
        <fgColor rgb="FFB8D3EF"/>
        <bgColor rgb="FFB8D3EF"/>
      </patternFill>
    </fill>
    <fill>
      <patternFill patternType="solid">
        <fgColor rgb="FFB8D4EF"/>
        <bgColor rgb="FFB8D4EF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D0D0D0"/>
        <bgColor rgb="FFD0D0D0"/>
      </patternFill>
    </fill>
    <fill>
      <patternFill patternType="solid">
        <fgColor rgb="FFFAE2D5"/>
        <bgColor rgb="FFFAE2D5"/>
      </patternFill>
    </fill>
  </fills>
  <borders count="17">
    <border/>
    <border>
      <left/>
      <top/>
    </border>
    <border>
      <top/>
    </border>
    <border>
      <left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0" fillId="0" fontId="3" numFmtId="164" xfId="0" applyFont="1" applyNumberFormat="1"/>
    <xf borderId="3" fillId="0" fontId="2" numFmtId="0" xfId="0" applyBorder="1" applyFont="1"/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  <xf borderId="0" fillId="0" fontId="3" numFmtId="3" xfId="0" applyAlignment="1" applyFont="1" applyNumberFormat="1">
      <alignment horizontal="center"/>
    </xf>
    <xf borderId="0" fillId="0" fontId="3" numFmtId="165" xfId="0" applyFont="1" applyNumberFormat="1"/>
    <xf borderId="4" fillId="3" fontId="3" numFmtId="0" xfId="0" applyAlignment="1" applyBorder="1" applyFill="1" applyFont="1">
      <alignment horizontal="center"/>
    </xf>
    <xf borderId="5" fillId="3" fontId="3" numFmtId="1" xfId="0" applyAlignment="1" applyBorder="1" applyFont="1" applyNumberFormat="1">
      <alignment horizontal="center"/>
    </xf>
    <xf borderId="5" fillId="3" fontId="3" numFmtId="164" xfId="0" applyAlignment="1" applyBorder="1" applyFont="1" applyNumberFormat="1">
      <alignment horizontal="center"/>
    </xf>
    <xf borderId="6" fillId="0" fontId="4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horizontal="center" shrinkToFit="0" vertical="center" wrapText="1"/>
    </xf>
    <xf borderId="7" fillId="0" fontId="4" numFmtId="164" xfId="0" applyAlignment="1" applyBorder="1" applyFont="1" applyNumberFormat="1">
      <alignment horizontal="center" shrinkToFit="0" vertical="center" wrapText="1"/>
    </xf>
    <xf borderId="7" fillId="0" fontId="4" numFmtId="3" xfId="0" applyAlignment="1" applyBorder="1" applyFont="1" applyNumberFormat="1">
      <alignment horizontal="center" shrinkToFit="0" vertical="center" wrapText="1"/>
    </xf>
    <xf borderId="8" fillId="0" fontId="4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10" fillId="3" fontId="3" numFmtId="14" xfId="0" applyAlignment="1" applyBorder="1" applyFont="1" applyNumberFormat="1">
      <alignment horizontal="center"/>
    </xf>
    <xf borderId="11" fillId="0" fontId="3" numFmtId="0" xfId="0" applyBorder="1" applyFont="1"/>
    <xf borderId="12" fillId="4" fontId="3" numFmtId="0" xfId="0" applyBorder="1" applyFill="1" applyFont="1"/>
    <xf borderId="11" fillId="0" fontId="3" numFmtId="3" xfId="0" applyBorder="1" applyFont="1" applyNumberFormat="1"/>
    <xf borderId="11" fillId="0" fontId="3" numFmtId="164" xfId="0" applyBorder="1" applyFont="1" applyNumberFormat="1"/>
    <xf borderId="11" fillId="0" fontId="3" numFmtId="164" xfId="0" applyAlignment="1" applyBorder="1" applyFont="1" applyNumberFormat="1">
      <alignment horizontal="center"/>
    </xf>
    <xf borderId="11" fillId="0" fontId="3" numFmtId="3" xfId="0" applyAlignment="1" applyBorder="1" applyFont="1" applyNumberFormat="1">
      <alignment horizontal="center"/>
    </xf>
    <xf borderId="11" fillId="0" fontId="3" numFmtId="10" xfId="0" applyAlignment="1" applyBorder="1" applyFont="1" applyNumberFormat="1">
      <alignment horizontal="center"/>
    </xf>
    <xf borderId="11" fillId="0" fontId="3" numFmtId="1" xfId="0" applyBorder="1" applyFont="1" applyNumberFormat="1"/>
    <xf borderId="11" fillId="0" fontId="3" numFmtId="0" xfId="0" applyAlignment="1" applyBorder="1" applyFont="1">
      <alignment horizontal="center"/>
    </xf>
    <xf borderId="13" fillId="0" fontId="3" numFmtId="14" xfId="0" applyAlignment="1" applyBorder="1" applyFont="1" applyNumberFormat="1">
      <alignment horizontal="center"/>
    </xf>
    <xf borderId="14" fillId="0" fontId="3" numFmtId="0" xfId="0" applyBorder="1" applyFont="1"/>
    <xf borderId="14" fillId="0" fontId="3" numFmtId="3" xfId="0" applyBorder="1" applyFont="1" applyNumberFormat="1"/>
    <xf borderId="11" fillId="0" fontId="3" numFmtId="3" xfId="0" applyAlignment="1" applyBorder="1" applyFont="1" applyNumberFormat="1">
      <alignment shrinkToFit="0" wrapText="1"/>
    </xf>
    <xf borderId="14" fillId="0" fontId="3" numFmtId="164" xfId="0" applyBorder="1" applyFont="1" applyNumberFormat="1"/>
    <xf borderId="14" fillId="0" fontId="3" numFmtId="0" xfId="0" applyAlignment="1" applyBorder="1" applyFont="1">
      <alignment horizontal="center"/>
    </xf>
    <xf borderId="11" fillId="0" fontId="5" numFmtId="164" xfId="0" applyAlignment="1" applyBorder="1" applyFont="1" applyNumberFormat="1">
      <alignment horizontal="center"/>
    </xf>
    <xf borderId="14" fillId="0" fontId="3" numFmtId="1" xfId="0" applyBorder="1" applyFont="1" applyNumberFormat="1"/>
    <xf borderId="14" fillId="0" fontId="5" numFmtId="0" xfId="0" applyAlignment="1" applyBorder="1" applyFont="1">
      <alignment readingOrder="0"/>
    </xf>
    <xf borderId="14" fillId="0" fontId="3" numFmtId="1" xfId="0" applyAlignment="1" applyBorder="1" applyFont="1" applyNumberFormat="1">
      <alignment horizontal="center"/>
    </xf>
    <xf borderId="13" fillId="5" fontId="3" numFmtId="14" xfId="0" applyAlignment="1" applyBorder="1" applyFill="1" applyFont="1" applyNumberFormat="1">
      <alignment horizontal="center"/>
    </xf>
    <xf borderId="14" fillId="5" fontId="3" numFmtId="0" xfId="0" applyBorder="1" applyFont="1"/>
    <xf borderId="14" fillId="5" fontId="3" numFmtId="1" xfId="0" applyBorder="1" applyFont="1" applyNumberFormat="1"/>
    <xf borderId="14" fillId="5" fontId="3" numFmtId="164" xfId="0" applyBorder="1" applyFont="1" applyNumberFormat="1"/>
    <xf borderId="15" fillId="5" fontId="3" numFmtId="0" xfId="0" applyBorder="1" applyFont="1"/>
    <xf borderId="14" fillId="6" fontId="3" numFmtId="0" xfId="0" applyBorder="1" applyFill="1" applyFont="1"/>
    <xf borderId="13" fillId="7" fontId="3" numFmtId="14" xfId="0" applyAlignment="1" applyBorder="1" applyFill="1" applyFont="1" applyNumberFormat="1">
      <alignment horizontal="center"/>
    </xf>
    <xf borderId="14" fillId="7" fontId="3" numFmtId="0" xfId="0" applyBorder="1" applyFont="1"/>
    <xf borderId="14" fillId="7" fontId="3" numFmtId="164" xfId="0" applyBorder="1" applyFont="1" applyNumberFormat="1"/>
    <xf borderId="15" fillId="7" fontId="3" numFmtId="164" xfId="0" applyBorder="1" applyFont="1" applyNumberFormat="1"/>
    <xf borderId="15" fillId="7" fontId="3" numFmtId="0" xfId="0" applyBorder="1" applyFont="1"/>
    <xf borderId="13" fillId="8" fontId="3" numFmtId="14" xfId="0" applyAlignment="1" applyBorder="1" applyFill="1" applyFont="1" applyNumberFormat="1">
      <alignment horizontal="center"/>
    </xf>
    <xf borderId="14" fillId="8" fontId="3" numFmtId="0" xfId="0" applyBorder="1" applyFont="1"/>
    <xf borderId="14" fillId="8" fontId="3" numFmtId="3" xfId="0" applyBorder="1" applyFont="1" applyNumberFormat="1"/>
    <xf borderId="12" fillId="8" fontId="3" numFmtId="164" xfId="0" applyBorder="1" applyFont="1" applyNumberFormat="1"/>
    <xf borderId="12" fillId="8" fontId="3" numFmtId="164" xfId="0" applyAlignment="1" applyBorder="1" applyFont="1" applyNumberFormat="1">
      <alignment horizontal="center"/>
    </xf>
    <xf borderId="12" fillId="8" fontId="3" numFmtId="3" xfId="0" applyAlignment="1" applyBorder="1" applyFont="1" applyNumberFormat="1">
      <alignment horizontal="center"/>
    </xf>
    <xf borderId="12" fillId="8" fontId="3" numFmtId="10" xfId="0" applyAlignment="1" applyBorder="1" applyFont="1" applyNumberFormat="1">
      <alignment horizontal="center"/>
    </xf>
    <xf borderId="14" fillId="8" fontId="3" numFmtId="164" xfId="0" applyBorder="1" applyFont="1" applyNumberFormat="1"/>
    <xf borderId="14" fillId="8" fontId="3" numFmtId="1" xfId="0" applyBorder="1" applyFont="1" applyNumberFormat="1"/>
    <xf borderId="15" fillId="5" fontId="3" numFmtId="166" xfId="0" applyBorder="1" applyFont="1" applyNumberFormat="1"/>
    <xf borderId="0" fillId="0" fontId="3" numFmtId="166" xfId="0" applyFont="1" applyNumberFormat="1"/>
    <xf borderId="0" fillId="0" fontId="6" numFmtId="0" xfId="0" applyAlignment="1" applyFont="1">
      <alignment horizontal="center"/>
    </xf>
    <xf borderId="15" fillId="5" fontId="3" numFmtId="164" xfId="0" applyBorder="1" applyFont="1" applyNumberFormat="1"/>
    <xf borderId="0" fillId="0" fontId="7" numFmtId="0" xfId="0" applyFont="1"/>
    <xf borderId="0" fillId="0" fontId="6" numFmtId="0" xfId="0" applyFont="1"/>
    <xf borderId="0" fillId="0" fontId="3" numFmtId="167" xfId="0" applyFont="1" applyNumberFormat="1"/>
    <xf borderId="16" fillId="0" fontId="4" numFmtId="164" xfId="0" applyAlignment="1" applyBorder="1" applyFont="1" applyNumberFormat="1">
      <alignment horizontal="center" shrinkToFit="0" vertical="center" wrapText="1"/>
    </xf>
    <xf borderId="14" fillId="0" fontId="3" numFmtId="164" xfId="0" applyAlignment="1" applyBorder="1" applyFont="1" applyNumberFormat="1">
      <alignment horizontal="center"/>
    </xf>
    <xf borderId="15" fillId="8" fontId="3" numFmtId="0" xfId="0" applyBorder="1" applyFont="1"/>
    <xf borderId="1" fillId="2" fontId="8" numFmtId="0" xfId="0" applyAlignment="1" applyBorder="1" applyFont="1">
      <alignment horizontal="center" vertical="center"/>
    </xf>
    <xf borderId="6" fillId="0" fontId="4" numFmtId="0" xfId="0" applyAlignment="1" applyBorder="1" applyFont="1">
      <alignment horizontal="center"/>
    </xf>
    <xf borderId="7" fillId="0" fontId="4" numFmtId="0" xfId="0" applyAlignment="1" applyBorder="1" applyFont="1">
      <alignment horizontal="center"/>
    </xf>
    <xf borderId="8" fillId="0" fontId="4" numFmtId="164" xfId="0" applyAlignment="1" applyBorder="1" applyFont="1" applyNumberFormat="1">
      <alignment horizontal="center"/>
    </xf>
    <xf borderId="10" fillId="4" fontId="3" numFmtId="14" xfId="0" applyAlignment="1" applyBorder="1" applyFont="1" applyNumberFormat="1">
      <alignment horizontal="center"/>
    </xf>
    <xf borderId="12" fillId="4" fontId="3" numFmtId="164" xfId="0" applyBorder="1" applyFont="1" applyNumberFormat="1"/>
    <xf borderId="12" fillId="9" fontId="3" numFmtId="164" xfId="0" applyBorder="1" applyFill="1" applyFont="1" applyNumberFormat="1"/>
    <xf borderId="14" fillId="9" fontId="3" numFmtId="164" xfId="0" applyBorder="1" applyFont="1" applyNumberFormat="1"/>
  </cellXfs>
  <cellStyles count="1">
    <cellStyle xfId="0" name="Normal" builtinId="0"/>
  </cellStyles>
  <dxfs count="3">
    <dxf>
      <font>
        <b/>
        <color theme="0"/>
      </font>
      <fill>
        <patternFill patternType="solid">
          <fgColor rgb="FFFF0000"/>
          <bgColor rgb="FFFF0000"/>
        </patternFill>
      </fill>
      <border/>
    </dxf>
    <dxf>
      <font>
        <b/>
        <color theme="0"/>
      </font>
      <fill>
        <patternFill patternType="solid">
          <fgColor rgb="FFBF4F14"/>
          <bgColor rgb="FFBF4F14"/>
        </patternFill>
      </fill>
      <border/>
    </dxf>
    <dxf>
      <font>
        <b/>
        <color theme="0"/>
      </font>
      <fill>
        <patternFill patternType="solid">
          <fgColor rgb="FF3A7D22"/>
          <bgColor rgb="FF3A7D2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19.0"/>
    <col customWidth="1" min="2" max="2" width="15.63"/>
    <col customWidth="1" min="3" max="3" width="10.75"/>
    <col customWidth="1" min="4" max="4" width="6.13"/>
    <col customWidth="1" min="5" max="5" width="12.38"/>
    <col customWidth="1" min="6" max="6" width="14.13"/>
    <col customWidth="1" min="7" max="7" width="13.88"/>
    <col customWidth="1" min="8" max="8" width="13.0"/>
    <col customWidth="1" min="9" max="9" width="12.38"/>
    <col customWidth="1" min="10" max="10" width="9.5"/>
    <col customWidth="1" min="11" max="11" width="14.0"/>
    <col customWidth="1" min="12" max="12" width="11.5"/>
    <col customWidth="1" min="13" max="13" width="7.5"/>
    <col customWidth="1" min="14" max="14" width="8.88"/>
    <col customWidth="1" min="15" max="15" width="16.63"/>
    <col customWidth="1" min="16" max="16" width="7.5"/>
    <col customWidth="1" min="17" max="17" width="17.88"/>
    <col customWidth="1" min="18" max="18" width="18.88"/>
    <col customWidth="1" min="19" max="19" width="17.0"/>
    <col customWidth="1" min="20" max="20" width="21.88"/>
    <col customWidth="1" min="21" max="21" width="17.75"/>
    <col customWidth="1" min="22" max="22" width="13.75"/>
    <col customWidth="1" min="23" max="23" width="9.25"/>
    <col customWidth="1" min="24" max="24" width="13.88"/>
    <col customWidth="1" min="25" max="25" width="15.5"/>
    <col customWidth="1" min="26" max="26" width="17.88"/>
    <col customWidth="1" min="27" max="27" width="22.75"/>
    <col customWidth="1" min="28" max="28" width="19.25"/>
    <col customWidth="1" min="29" max="29" width="3.75"/>
    <col customWidth="1" hidden="1" min="30" max="30" width="16.5"/>
    <col customWidth="1" hidden="1" min="31" max="31" width="14.0"/>
    <col customWidth="1" hidden="1" min="32" max="32" width="27.63"/>
    <col customWidth="1" hidden="1" min="33" max="33" width="19.5"/>
    <col customWidth="1" hidden="1" min="34" max="34" width="8.63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</row>
    <row r="2" ht="14.25" customHeight="1">
      <c r="A2" s="4"/>
      <c r="U2" s="3"/>
    </row>
    <row r="3" ht="14.25" customHeight="1">
      <c r="A3" s="5"/>
      <c r="B3" s="3"/>
      <c r="D3" s="5"/>
      <c r="E3" s="3"/>
      <c r="G3" s="3"/>
      <c r="H3" s="6"/>
      <c r="I3" s="7"/>
      <c r="J3" s="7"/>
      <c r="K3" s="7"/>
      <c r="L3" s="7"/>
      <c r="M3" s="7"/>
      <c r="N3" s="7"/>
      <c r="O3" s="7"/>
      <c r="P3" s="7"/>
      <c r="Q3" s="7"/>
      <c r="R3" s="8"/>
      <c r="S3" s="8"/>
      <c r="U3" s="3"/>
    </row>
    <row r="4" ht="14.25" customHeight="1">
      <c r="A4" s="9" t="s">
        <v>1</v>
      </c>
      <c r="B4" s="10">
        <v>20.0</v>
      </c>
      <c r="G4" s="3"/>
      <c r="H4" s="6"/>
      <c r="I4" s="7"/>
      <c r="J4" s="7"/>
      <c r="K4" s="7"/>
      <c r="L4" s="7"/>
      <c r="M4" s="7"/>
      <c r="N4" s="7"/>
      <c r="O4" s="7"/>
      <c r="P4" s="7"/>
      <c r="Q4" s="7"/>
      <c r="R4" s="3"/>
      <c r="S4" s="3"/>
      <c r="U4" s="3"/>
    </row>
    <row r="5" ht="14.25" customHeight="1">
      <c r="A5" s="9" t="s">
        <v>2</v>
      </c>
      <c r="B5" s="11">
        <v>250000.0</v>
      </c>
      <c r="G5" s="3"/>
      <c r="H5" s="6"/>
      <c r="I5" s="7"/>
      <c r="J5" s="7"/>
      <c r="K5" s="7"/>
      <c r="L5" s="7"/>
      <c r="M5" s="7"/>
      <c r="N5" s="7"/>
      <c r="O5" s="7"/>
      <c r="P5" s="7"/>
      <c r="Q5" s="7"/>
      <c r="R5" s="8"/>
      <c r="S5" s="8"/>
      <c r="U5" s="3"/>
    </row>
    <row r="6" ht="14.25" customHeight="1">
      <c r="A6" s="5"/>
      <c r="G6" s="3"/>
      <c r="H6" s="6"/>
      <c r="I6" s="7"/>
      <c r="J6" s="7"/>
      <c r="K6" s="7"/>
      <c r="L6" s="7"/>
      <c r="M6" s="7"/>
      <c r="N6" s="7"/>
      <c r="O6" s="7"/>
      <c r="P6" s="7"/>
      <c r="Q6" s="7"/>
      <c r="U6" s="3"/>
    </row>
    <row r="7" ht="14.25" customHeight="1">
      <c r="A7" s="12" t="s">
        <v>3</v>
      </c>
      <c r="B7" s="13" t="s">
        <v>4</v>
      </c>
      <c r="C7" s="13" t="s">
        <v>5</v>
      </c>
      <c r="D7" s="13" t="s">
        <v>6</v>
      </c>
      <c r="E7" s="13" t="s">
        <v>7</v>
      </c>
      <c r="F7" s="13" t="s">
        <v>8</v>
      </c>
      <c r="G7" s="14" t="s">
        <v>9</v>
      </c>
      <c r="H7" s="14" t="s">
        <v>10</v>
      </c>
      <c r="I7" s="15" t="s">
        <v>11</v>
      </c>
      <c r="J7" s="15" t="s">
        <v>12</v>
      </c>
      <c r="K7" s="15" t="s">
        <v>13</v>
      </c>
      <c r="L7" s="15" t="s">
        <v>14</v>
      </c>
      <c r="M7" s="15" t="s">
        <v>15</v>
      </c>
      <c r="N7" s="15" t="s">
        <v>16</v>
      </c>
      <c r="O7" s="15" t="s">
        <v>17</v>
      </c>
      <c r="P7" s="15" t="s">
        <v>18</v>
      </c>
      <c r="Q7" s="15" t="s">
        <v>19</v>
      </c>
      <c r="R7" s="13" t="s">
        <v>20</v>
      </c>
      <c r="S7" s="13" t="s">
        <v>21</v>
      </c>
      <c r="T7" s="13" t="s">
        <v>22</v>
      </c>
      <c r="U7" s="14" t="s">
        <v>23</v>
      </c>
      <c r="V7" s="13" t="s">
        <v>24</v>
      </c>
      <c r="W7" s="13" t="s">
        <v>25</v>
      </c>
      <c r="X7" s="13" t="s">
        <v>26</v>
      </c>
      <c r="Y7" s="13" t="s">
        <v>27</v>
      </c>
      <c r="Z7" s="13" t="s">
        <v>28</v>
      </c>
      <c r="AA7" s="16" t="s">
        <v>29</v>
      </c>
      <c r="AB7" s="17" t="s">
        <v>30</v>
      </c>
      <c r="AC7" s="18"/>
      <c r="AD7" s="18"/>
      <c r="AE7" s="18"/>
      <c r="AF7" s="18"/>
      <c r="AG7" s="18"/>
      <c r="AH7" s="18"/>
    </row>
    <row r="8" ht="14.25" customHeight="1">
      <c r="A8" s="19">
        <v>45656.0</v>
      </c>
      <c r="B8" s="20" t="str">
        <f t="shared" ref="B8:B374" si="1">IF(A8="","",TEXT(A8,"dddd"))</f>
        <v>Monday</v>
      </c>
      <c r="C8" s="21">
        <f>INT(B5/K8)</f>
        <v>2</v>
      </c>
      <c r="D8" s="21">
        <v>0.0</v>
      </c>
      <c r="E8" s="22">
        <f>IF(D8&lt;&gt;"",D8*$I$8,C8*#REF!)</f>
        <v>0</v>
      </c>
      <c r="F8" s="22">
        <f>E8</f>
        <v>0</v>
      </c>
      <c r="G8" s="23">
        <v>124.0</v>
      </c>
      <c r="H8" s="24" t="s">
        <v>31</v>
      </c>
      <c r="I8" s="25">
        <f>IFERROR(VLOOKUP(H8,Volume_caminhao,2,0),0)</f>
        <v>833</v>
      </c>
      <c r="J8" s="25">
        <f t="shared" ref="J8:J374" si="2">I8*60</f>
        <v>49980</v>
      </c>
      <c r="K8" s="24">
        <f t="shared" ref="K8:K374" si="3">I8*G8</f>
        <v>103292</v>
      </c>
      <c r="L8" s="25">
        <v>0.0</v>
      </c>
      <c r="M8" s="24">
        <f t="shared" ref="M8:M374" si="4">J8/1000*L8*0.18</f>
        <v>0</v>
      </c>
      <c r="N8" s="24">
        <f t="shared" ref="N8:N374" si="5">IF(L8=0,0,(I8*G8)*0.002)</f>
        <v>0</v>
      </c>
      <c r="O8" s="26">
        <v>0.12</v>
      </c>
      <c r="P8" s="24">
        <f t="shared" ref="P8:P374" si="6">O8*M8</f>
        <v>0</v>
      </c>
      <c r="Q8" s="24">
        <f t="shared" ref="Q8:Q374" si="7">IF(E8=0,0,SUM(P8,M8:N8))</f>
        <v>0</v>
      </c>
      <c r="R8" s="23">
        <f>E8*$V$8+Q8</f>
        <v>0</v>
      </c>
      <c r="S8" s="23"/>
      <c r="T8" s="23"/>
      <c r="U8" s="23">
        <f>B5-R8-T8</f>
        <v>250000</v>
      </c>
      <c r="V8" s="23">
        <v>130.0</v>
      </c>
      <c r="W8" s="23">
        <f t="shared" ref="W8:W374" si="8">V8-G8</f>
        <v>6</v>
      </c>
      <c r="X8" s="23">
        <f t="shared" ref="X8:X374" si="9">E8*$W$8</f>
        <v>0</v>
      </c>
      <c r="Y8" s="23">
        <f t="shared" ref="Y8:Y374" si="10">E8*$V$9</f>
        <v>0</v>
      </c>
      <c r="Z8" s="23">
        <f>B5+Y8-R8+S8-T8</f>
        <v>250000</v>
      </c>
      <c r="AA8" s="27">
        <f t="shared" ref="AA8:AA374" si="11">IFERROR(MIN(INT(Z8/K8),$B$4),0)</f>
        <v>2</v>
      </c>
      <c r="AB8" s="28">
        <f t="shared" ref="AB8:AB374" si="12">IF(Z8 &gt; (I8 * 135), MIN(50 - C8,INT(Z8 / (I8 * 135))), 0)-C8</f>
        <v>0</v>
      </c>
      <c r="AD8" s="3"/>
    </row>
    <row r="9" ht="14.25" customHeight="1">
      <c r="A9" s="29">
        <f t="shared" ref="A9:A374" si="13">A8+1</f>
        <v>45657</v>
      </c>
      <c r="B9" s="30" t="str">
        <f t="shared" si="1"/>
        <v>Tuesday</v>
      </c>
      <c r="C9" s="30">
        <f t="shared" ref="C9:C374" si="14">IF(OR(D9&lt;&gt;"",OR(B9="Saturday",B9="Sábado",B9="Sunday",B9="Domingo")),0,AA8)</f>
        <v>0</v>
      </c>
      <c r="D9" s="30">
        <v>0.0</v>
      </c>
      <c r="E9" s="31">
        <f>IF(D9&gt;0,D9*I9,C9*I9)</f>
        <v>0</v>
      </c>
      <c r="F9" s="32">
        <f t="shared" ref="F9:F374" si="15">IF(OR(B9="Saturday", B9="Sábado", B9="Sunday", B9="Domingo", E9=0), 0,
IF(MONTH(A9)&lt;&gt;MONTH(A8), E9, E9+SUMIF(A$8:A8, "&gt;="&amp;DATE(YEAR(A9), MONTH(A9), 1), F$8:F8)))</f>
        <v>0</v>
      </c>
      <c r="G9" s="23">
        <v>124.0</v>
      </c>
      <c r="H9" s="24" t="s">
        <v>31</v>
      </c>
      <c r="I9" s="25">
        <f>IFERROR(VLOOKUP(H9,Volume_caminhao,2,0),0)</f>
        <v>833</v>
      </c>
      <c r="J9" s="25">
        <f t="shared" si="2"/>
        <v>49980</v>
      </c>
      <c r="K9" s="24">
        <f t="shared" si="3"/>
        <v>103292</v>
      </c>
      <c r="L9" s="25">
        <v>0.0</v>
      </c>
      <c r="M9" s="24">
        <f t="shared" si="4"/>
        <v>0</v>
      </c>
      <c r="N9" s="24">
        <f t="shared" si="5"/>
        <v>0</v>
      </c>
      <c r="O9" s="26">
        <v>0.12</v>
      </c>
      <c r="P9" s="24">
        <f t="shared" si="6"/>
        <v>0</v>
      </c>
      <c r="Q9" s="24">
        <f t="shared" si="7"/>
        <v>0</v>
      </c>
      <c r="R9" s="23">
        <f t="shared" ref="R9:R374" si="16">E9*G9+Q9</f>
        <v>0</v>
      </c>
      <c r="S9" s="33"/>
      <c r="T9" s="33"/>
      <c r="U9" s="33">
        <f t="shared" ref="U9:U374" si="17">IF(E9=0,0,Z8-R9)</f>
        <v>0</v>
      </c>
      <c r="V9" s="33">
        <v>130.0</v>
      </c>
      <c r="W9" s="23">
        <f t="shared" si="8"/>
        <v>6</v>
      </c>
      <c r="X9" s="23">
        <f t="shared" si="9"/>
        <v>0</v>
      </c>
      <c r="Y9" s="33">
        <f t="shared" si="10"/>
        <v>0</v>
      </c>
      <c r="Z9" s="33">
        <f t="shared" ref="Z9:Z68" si="18">IF(A9="",0,Z8+Y9-R9-T9+S9)</f>
        <v>250000</v>
      </c>
      <c r="AA9" s="27">
        <f t="shared" si="11"/>
        <v>2</v>
      </c>
      <c r="AB9" s="34">
        <f t="shared" si="12"/>
        <v>2</v>
      </c>
      <c r="AD9" s="3"/>
    </row>
    <row r="10" ht="14.25" customHeight="1">
      <c r="A10" s="29">
        <f t="shared" si="13"/>
        <v>45658</v>
      </c>
      <c r="B10" s="30" t="str">
        <f t="shared" si="1"/>
        <v>Wednesday</v>
      </c>
      <c r="C10" s="30">
        <f t="shared" si="14"/>
        <v>0</v>
      </c>
      <c r="D10" s="30">
        <v>0.0</v>
      </c>
      <c r="E10" s="31">
        <f t="shared" ref="E10:E374" si="19">IFERROR(IF(D10&gt;0,D10*I10,C10*I10),0)</f>
        <v>0</v>
      </c>
      <c r="F10" s="32">
        <f t="shared" si="15"/>
        <v>0</v>
      </c>
      <c r="G10" s="23">
        <v>124.0</v>
      </c>
      <c r="H10" s="24" t="s">
        <v>31</v>
      </c>
      <c r="I10" s="25">
        <f>IFERROR(VLOOKUP(H10,Volume_caminhao,2,0),0)</f>
        <v>833</v>
      </c>
      <c r="J10" s="25">
        <f t="shared" si="2"/>
        <v>49980</v>
      </c>
      <c r="K10" s="24">
        <f t="shared" si="3"/>
        <v>103292</v>
      </c>
      <c r="L10" s="25">
        <v>0.0</v>
      </c>
      <c r="M10" s="24">
        <f t="shared" si="4"/>
        <v>0</v>
      </c>
      <c r="N10" s="24">
        <f t="shared" si="5"/>
        <v>0</v>
      </c>
      <c r="O10" s="26">
        <v>0.12</v>
      </c>
      <c r="P10" s="24">
        <f t="shared" si="6"/>
        <v>0</v>
      </c>
      <c r="Q10" s="24">
        <f t="shared" si="7"/>
        <v>0</v>
      </c>
      <c r="R10" s="23">
        <f t="shared" si="16"/>
        <v>0</v>
      </c>
      <c r="S10" s="33"/>
      <c r="T10" s="33"/>
      <c r="U10" s="33">
        <f t="shared" si="17"/>
        <v>0</v>
      </c>
      <c r="V10" s="33">
        <v>130.0</v>
      </c>
      <c r="W10" s="23">
        <f t="shared" si="8"/>
        <v>6</v>
      </c>
      <c r="X10" s="23">
        <f t="shared" si="9"/>
        <v>0</v>
      </c>
      <c r="Y10" s="33">
        <f t="shared" si="10"/>
        <v>0</v>
      </c>
      <c r="Z10" s="33">
        <f t="shared" si="18"/>
        <v>250000</v>
      </c>
      <c r="AA10" s="27">
        <f t="shared" si="11"/>
        <v>2</v>
      </c>
      <c r="AB10" s="34">
        <f t="shared" si="12"/>
        <v>2</v>
      </c>
    </row>
    <row r="11" ht="14.25" customHeight="1">
      <c r="A11" s="29">
        <f t="shared" si="13"/>
        <v>45659</v>
      </c>
      <c r="B11" s="30" t="str">
        <f t="shared" si="1"/>
        <v>Thursday</v>
      </c>
      <c r="C11" s="30">
        <f t="shared" si="14"/>
        <v>0</v>
      </c>
      <c r="D11" s="30">
        <v>0.0</v>
      </c>
      <c r="E11" s="31">
        <f t="shared" si="19"/>
        <v>0</v>
      </c>
      <c r="F11" s="32">
        <f t="shared" si="15"/>
        <v>0</v>
      </c>
      <c r="G11" s="23">
        <v>124.0</v>
      </c>
      <c r="H11" s="35" t="s">
        <v>31</v>
      </c>
      <c r="I11" s="25">
        <f>IFERROR(VLOOKUP(H11,Volume_caminhao,2,0),0)</f>
        <v>833</v>
      </c>
      <c r="J11" s="25">
        <f t="shared" si="2"/>
        <v>49980</v>
      </c>
      <c r="K11" s="24">
        <f t="shared" si="3"/>
        <v>103292</v>
      </c>
      <c r="L11" s="25">
        <v>0.0</v>
      </c>
      <c r="M11" s="24">
        <f t="shared" si="4"/>
        <v>0</v>
      </c>
      <c r="N11" s="24">
        <f t="shared" si="5"/>
        <v>0</v>
      </c>
      <c r="O11" s="26">
        <v>0.12</v>
      </c>
      <c r="P11" s="24">
        <f t="shared" si="6"/>
        <v>0</v>
      </c>
      <c r="Q11" s="24">
        <f t="shared" si="7"/>
        <v>0</v>
      </c>
      <c r="R11" s="23">
        <f t="shared" si="16"/>
        <v>0</v>
      </c>
      <c r="S11" s="33"/>
      <c r="T11" s="33"/>
      <c r="U11" s="33">
        <f t="shared" si="17"/>
        <v>0</v>
      </c>
      <c r="V11" s="33">
        <v>130.0</v>
      </c>
      <c r="W11" s="23">
        <f t="shared" si="8"/>
        <v>6</v>
      </c>
      <c r="X11" s="23">
        <f t="shared" si="9"/>
        <v>0</v>
      </c>
      <c r="Y11" s="33">
        <f t="shared" si="10"/>
        <v>0</v>
      </c>
      <c r="Z11" s="33">
        <f t="shared" si="18"/>
        <v>250000</v>
      </c>
      <c r="AA11" s="27">
        <f t="shared" si="11"/>
        <v>2</v>
      </c>
      <c r="AB11" s="34">
        <f t="shared" si="12"/>
        <v>2</v>
      </c>
    </row>
    <row r="12" ht="14.25" customHeight="1">
      <c r="A12" s="29">
        <f t="shared" si="13"/>
        <v>45660</v>
      </c>
      <c r="B12" s="30" t="str">
        <f t="shared" si="1"/>
        <v>Friday</v>
      </c>
      <c r="C12" s="30">
        <f t="shared" si="14"/>
        <v>0</v>
      </c>
      <c r="D12" s="30">
        <v>0.0</v>
      </c>
      <c r="E12" s="31">
        <f t="shared" si="19"/>
        <v>0</v>
      </c>
      <c r="F12" s="32">
        <f t="shared" si="15"/>
        <v>0</v>
      </c>
      <c r="G12" s="23">
        <v>124.0</v>
      </c>
      <c r="H12" s="24" t="s">
        <v>31</v>
      </c>
      <c r="I12" s="25">
        <f>IFERROR(VLOOKUP(H12,Volume_caminhao,2,0),0)</f>
        <v>833</v>
      </c>
      <c r="J12" s="25">
        <f t="shared" si="2"/>
        <v>49980</v>
      </c>
      <c r="K12" s="24">
        <f t="shared" si="3"/>
        <v>103292</v>
      </c>
      <c r="L12" s="25">
        <v>0.0</v>
      </c>
      <c r="M12" s="24">
        <f t="shared" si="4"/>
        <v>0</v>
      </c>
      <c r="N12" s="24">
        <f t="shared" si="5"/>
        <v>0</v>
      </c>
      <c r="O12" s="26">
        <v>0.12</v>
      </c>
      <c r="P12" s="24">
        <f t="shared" si="6"/>
        <v>0</v>
      </c>
      <c r="Q12" s="24">
        <f t="shared" si="7"/>
        <v>0</v>
      </c>
      <c r="R12" s="23">
        <f t="shared" si="16"/>
        <v>0</v>
      </c>
      <c r="S12" s="33"/>
      <c r="T12" s="33"/>
      <c r="U12" s="33">
        <f t="shared" si="17"/>
        <v>0</v>
      </c>
      <c r="V12" s="33">
        <v>130.0</v>
      </c>
      <c r="W12" s="23">
        <f t="shared" si="8"/>
        <v>6</v>
      </c>
      <c r="X12" s="23">
        <f t="shared" si="9"/>
        <v>0</v>
      </c>
      <c r="Y12" s="33">
        <f t="shared" si="10"/>
        <v>0</v>
      </c>
      <c r="Z12" s="33">
        <f t="shared" si="18"/>
        <v>250000</v>
      </c>
      <c r="AA12" s="27">
        <f t="shared" si="11"/>
        <v>2</v>
      </c>
      <c r="AB12" s="34">
        <f t="shared" si="12"/>
        <v>2</v>
      </c>
    </row>
    <row r="13" ht="14.25" customHeight="1">
      <c r="A13" s="29">
        <f t="shared" si="13"/>
        <v>45661</v>
      </c>
      <c r="B13" s="30" t="str">
        <f t="shared" si="1"/>
        <v>Saturday</v>
      </c>
      <c r="C13" s="30">
        <f t="shared" si="14"/>
        <v>0</v>
      </c>
      <c r="D13" s="30"/>
      <c r="E13" s="31">
        <f t="shared" si="19"/>
        <v>0</v>
      </c>
      <c r="F13" s="32">
        <f t="shared" si="15"/>
        <v>0</v>
      </c>
      <c r="G13" s="23">
        <v>124.0</v>
      </c>
      <c r="H13" s="24" t="s">
        <v>31</v>
      </c>
      <c r="I13" s="25">
        <f>IFERROR(VLOOKUP(H13,Volume_caminhao,2,0),0)</f>
        <v>833</v>
      </c>
      <c r="J13" s="25">
        <f t="shared" si="2"/>
        <v>49980</v>
      </c>
      <c r="K13" s="24">
        <f t="shared" si="3"/>
        <v>103292</v>
      </c>
      <c r="L13" s="25">
        <v>0.0</v>
      </c>
      <c r="M13" s="24">
        <f t="shared" si="4"/>
        <v>0</v>
      </c>
      <c r="N13" s="24">
        <f t="shared" si="5"/>
        <v>0</v>
      </c>
      <c r="O13" s="26">
        <v>0.12</v>
      </c>
      <c r="P13" s="24">
        <f t="shared" si="6"/>
        <v>0</v>
      </c>
      <c r="Q13" s="24">
        <f t="shared" si="7"/>
        <v>0</v>
      </c>
      <c r="R13" s="23">
        <f t="shared" si="16"/>
        <v>0</v>
      </c>
      <c r="S13" s="33"/>
      <c r="T13" s="33"/>
      <c r="U13" s="33">
        <f t="shared" si="17"/>
        <v>0</v>
      </c>
      <c r="V13" s="33">
        <v>130.0</v>
      </c>
      <c r="W13" s="23">
        <f t="shared" si="8"/>
        <v>6</v>
      </c>
      <c r="X13" s="23">
        <f t="shared" si="9"/>
        <v>0</v>
      </c>
      <c r="Y13" s="33">
        <f t="shared" si="10"/>
        <v>0</v>
      </c>
      <c r="Z13" s="33">
        <f t="shared" si="18"/>
        <v>250000</v>
      </c>
      <c r="AA13" s="27">
        <f t="shared" si="11"/>
        <v>2</v>
      </c>
      <c r="AB13" s="34">
        <f t="shared" si="12"/>
        <v>2</v>
      </c>
    </row>
    <row r="14" ht="14.25" customHeight="1">
      <c r="A14" s="29">
        <f t="shared" si="13"/>
        <v>45662</v>
      </c>
      <c r="B14" s="30" t="str">
        <f t="shared" si="1"/>
        <v>Sunday</v>
      </c>
      <c r="C14" s="30">
        <f t="shared" si="14"/>
        <v>0</v>
      </c>
      <c r="D14" s="30"/>
      <c r="E14" s="31">
        <f t="shared" si="19"/>
        <v>0</v>
      </c>
      <c r="F14" s="32">
        <f t="shared" si="15"/>
        <v>0</v>
      </c>
      <c r="G14" s="23">
        <v>124.0</v>
      </c>
      <c r="H14" s="24" t="s">
        <v>31</v>
      </c>
      <c r="I14" s="25">
        <f>IFERROR(VLOOKUP(H14,Volume_caminhao,2,0),0)</f>
        <v>833</v>
      </c>
      <c r="J14" s="25">
        <f t="shared" si="2"/>
        <v>49980</v>
      </c>
      <c r="K14" s="24">
        <f t="shared" si="3"/>
        <v>103292</v>
      </c>
      <c r="L14" s="25">
        <v>0.0</v>
      </c>
      <c r="M14" s="24">
        <f t="shared" si="4"/>
        <v>0</v>
      </c>
      <c r="N14" s="24">
        <f t="shared" si="5"/>
        <v>0</v>
      </c>
      <c r="O14" s="26">
        <v>0.12</v>
      </c>
      <c r="P14" s="24">
        <f t="shared" si="6"/>
        <v>0</v>
      </c>
      <c r="Q14" s="24">
        <f t="shared" si="7"/>
        <v>0</v>
      </c>
      <c r="R14" s="23">
        <f t="shared" si="16"/>
        <v>0</v>
      </c>
      <c r="S14" s="33"/>
      <c r="T14" s="33"/>
      <c r="U14" s="33">
        <f t="shared" si="17"/>
        <v>0</v>
      </c>
      <c r="V14" s="33">
        <v>130.0</v>
      </c>
      <c r="W14" s="23">
        <f t="shared" si="8"/>
        <v>6</v>
      </c>
      <c r="X14" s="23">
        <f t="shared" si="9"/>
        <v>0</v>
      </c>
      <c r="Y14" s="33">
        <f t="shared" si="10"/>
        <v>0</v>
      </c>
      <c r="Z14" s="33">
        <f t="shared" si="18"/>
        <v>250000</v>
      </c>
      <c r="AA14" s="27">
        <f t="shared" si="11"/>
        <v>2</v>
      </c>
      <c r="AB14" s="34">
        <f t="shared" si="12"/>
        <v>2</v>
      </c>
    </row>
    <row r="15" ht="14.25" customHeight="1">
      <c r="A15" s="29">
        <f t="shared" si="13"/>
        <v>45663</v>
      </c>
      <c r="B15" s="30" t="str">
        <f t="shared" si="1"/>
        <v>Monday</v>
      </c>
      <c r="C15" s="30">
        <f t="shared" si="14"/>
        <v>0</v>
      </c>
      <c r="D15" s="30">
        <v>0.0</v>
      </c>
      <c r="E15" s="31">
        <f t="shared" si="19"/>
        <v>0</v>
      </c>
      <c r="F15" s="32">
        <f t="shared" si="15"/>
        <v>0</v>
      </c>
      <c r="G15" s="23">
        <v>124.0</v>
      </c>
      <c r="H15" s="24" t="s">
        <v>31</v>
      </c>
      <c r="I15" s="25">
        <f>IFERROR(VLOOKUP(H15,Volume_caminhao,2,0),0)</f>
        <v>833</v>
      </c>
      <c r="J15" s="25">
        <f t="shared" si="2"/>
        <v>49980</v>
      </c>
      <c r="K15" s="24">
        <f t="shared" si="3"/>
        <v>103292</v>
      </c>
      <c r="L15" s="25">
        <v>0.0</v>
      </c>
      <c r="M15" s="24">
        <f t="shared" si="4"/>
        <v>0</v>
      </c>
      <c r="N15" s="24">
        <f t="shared" si="5"/>
        <v>0</v>
      </c>
      <c r="O15" s="26">
        <v>0.12</v>
      </c>
      <c r="P15" s="24">
        <f t="shared" si="6"/>
        <v>0</v>
      </c>
      <c r="Q15" s="24">
        <f t="shared" si="7"/>
        <v>0</v>
      </c>
      <c r="R15" s="23">
        <f t="shared" si="16"/>
        <v>0</v>
      </c>
      <c r="S15" s="33"/>
      <c r="T15" s="33"/>
      <c r="U15" s="33">
        <f t="shared" si="17"/>
        <v>0</v>
      </c>
      <c r="V15" s="33">
        <v>130.0</v>
      </c>
      <c r="W15" s="23">
        <f t="shared" si="8"/>
        <v>6</v>
      </c>
      <c r="X15" s="23">
        <f t="shared" si="9"/>
        <v>0</v>
      </c>
      <c r="Y15" s="33">
        <f t="shared" si="10"/>
        <v>0</v>
      </c>
      <c r="Z15" s="33">
        <f t="shared" si="18"/>
        <v>250000</v>
      </c>
      <c r="AA15" s="27">
        <f t="shared" si="11"/>
        <v>2</v>
      </c>
      <c r="AB15" s="34">
        <f t="shared" si="12"/>
        <v>2</v>
      </c>
    </row>
    <row r="16" ht="14.25" customHeight="1">
      <c r="A16" s="29">
        <f t="shared" si="13"/>
        <v>45664</v>
      </c>
      <c r="B16" s="30" t="str">
        <f t="shared" si="1"/>
        <v>Tuesday</v>
      </c>
      <c r="C16" s="30">
        <f t="shared" si="14"/>
        <v>0</v>
      </c>
      <c r="D16" s="30">
        <v>0.0</v>
      </c>
      <c r="E16" s="31">
        <f t="shared" si="19"/>
        <v>0</v>
      </c>
      <c r="F16" s="32">
        <f t="shared" si="15"/>
        <v>0</v>
      </c>
      <c r="G16" s="23">
        <v>124.0</v>
      </c>
      <c r="H16" s="24" t="s">
        <v>31</v>
      </c>
      <c r="I16" s="25">
        <f>IFERROR(VLOOKUP(H16,Volume_caminhao,2,0),0)</f>
        <v>833</v>
      </c>
      <c r="J16" s="25">
        <f t="shared" si="2"/>
        <v>49980</v>
      </c>
      <c r="K16" s="24">
        <f t="shared" si="3"/>
        <v>103292</v>
      </c>
      <c r="L16" s="25">
        <v>0.0</v>
      </c>
      <c r="M16" s="24">
        <f t="shared" si="4"/>
        <v>0</v>
      </c>
      <c r="N16" s="24">
        <f t="shared" si="5"/>
        <v>0</v>
      </c>
      <c r="O16" s="26">
        <v>0.12</v>
      </c>
      <c r="P16" s="24">
        <f t="shared" si="6"/>
        <v>0</v>
      </c>
      <c r="Q16" s="24">
        <f t="shared" si="7"/>
        <v>0</v>
      </c>
      <c r="R16" s="23">
        <f t="shared" si="16"/>
        <v>0</v>
      </c>
      <c r="S16" s="33"/>
      <c r="T16" s="33"/>
      <c r="U16" s="33">
        <f t="shared" si="17"/>
        <v>0</v>
      </c>
      <c r="V16" s="33">
        <v>130.0</v>
      </c>
      <c r="W16" s="23">
        <f t="shared" si="8"/>
        <v>6</v>
      </c>
      <c r="X16" s="23">
        <f t="shared" si="9"/>
        <v>0</v>
      </c>
      <c r="Y16" s="33">
        <f t="shared" si="10"/>
        <v>0</v>
      </c>
      <c r="Z16" s="33">
        <f t="shared" si="18"/>
        <v>250000</v>
      </c>
      <c r="AA16" s="27">
        <f t="shared" si="11"/>
        <v>2</v>
      </c>
      <c r="AB16" s="34">
        <f t="shared" si="12"/>
        <v>2</v>
      </c>
    </row>
    <row r="17" ht="14.25" customHeight="1">
      <c r="A17" s="29">
        <f t="shared" si="13"/>
        <v>45665</v>
      </c>
      <c r="B17" s="30" t="str">
        <f t="shared" si="1"/>
        <v>Wednesday</v>
      </c>
      <c r="C17" s="36">
        <f t="shared" si="14"/>
        <v>0</v>
      </c>
      <c r="D17" s="37">
        <v>0.0</v>
      </c>
      <c r="E17" s="31">
        <f t="shared" si="19"/>
        <v>0</v>
      </c>
      <c r="F17" s="32">
        <f t="shared" si="15"/>
        <v>0</v>
      </c>
      <c r="G17" s="23">
        <v>124.0</v>
      </c>
      <c r="H17" s="24" t="s">
        <v>31</v>
      </c>
      <c r="I17" s="25">
        <f>IFERROR(VLOOKUP(H17,Volume_caminhao,2,0),0)</f>
        <v>833</v>
      </c>
      <c r="J17" s="25">
        <f t="shared" si="2"/>
        <v>49980</v>
      </c>
      <c r="K17" s="24">
        <f t="shared" si="3"/>
        <v>103292</v>
      </c>
      <c r="L17" s="25">
        <v>0.0</v>
      </c>
      <c r="M17" s="24">
        <f t="shared" si="4"/>
        <v>0</v>
      </c>
      <c r="N17" s="24">
        <f t="shared" si="5"/>
        <v>0</v>
      </c>
      <c r="O17" s="26">
        <v>0.12</v>
      </c>
      <c r="P17" s="24">
        <f t="shared" si="6"/>
        <v>0</v>
      </c>
      <c r="Q17" s="24">
        <f t="shared" si="7"/>
        <v>0</v>
      </c>
      <c r="R17" s="23">
        <f t="shared" si="16"/>
        <v>0</v>
      </c>
      <c r="S17" s="33"/>
      <c r="T17" s="33"/>
      <c r="U17" s="33">
        <f t="shared" si="17"/>
        <v>0</v>
      </c>
      <c r="V17" s="33">
        <v>130.0</v>
      </c>
      <c r="W17" s="23">
        <f t="shared" si="8"/>
        <v>6</v>
      </c>
      <c r="X17" s="23">
        <f t="shared" si="9"/>
        <v>0</v>
      </c>
      <c r="Y17" s="33">
        <f t="shared" si="10"/>
        <v>0</v>
      </c>
      <c r="Z17" s="33">
        <f t="shared" si="18"/>
        <v>250000</v>
      </c>
      <c r="AA17" s="27">
        <f t="shared" si="11"/>
        <v>2</v>
      </c>
      <c r="AB17" s="38">
        <f t="shared" si="12"/>
        <v>2</v>
      </c>
    </row>
    <row r="18" ht="14.25" customHeight="1">
      <c r="A18" s="29">
        <f t="shared" si="13"/>
        <v>45666</v>
      </c>
      <c r="B18" s="30" t="str">
        <f t="shared" si="1"/>
        <v>Thursday</v>
      </c>
      <c r="C18" s="30">
        <f t="shared" si="14"/>
        <v>0</v>
      </c>
      <c r="D18" s="37">
        <v>0.0</v>
      </c>
      <c r="E18" s="31">
        <f t="shared" si="19"/>
        <v>0</v>
      </c>
      <c r="F18" s="32">
        <f t="shared" si="15"/>
        <v>0</v>
      </c>
      <c r="G18" s="23">
        <v>124.0</v>
      </c>
      <c r="H18" s="24" t="s">
        <v>31</v>
      </c>
      <c r="I18" s="25">
        <f>IFERROR(VLOOKUP(H18,Volume_caminhao,2,0),0)</f>
        <v>833</v>
      </c>
      <c r="J18" s="25">
        <f t="shared" si="2"/>
        <v>49980</v>
      </c>
      <c r="K18" s="24">
        <f t="shared" si="3"/>
        <v>103292</v>
      </c>
      <c r="L18" s="25">
        <v>0.0</v>
      </c>
      <c r="M18" s="24">
        <f t="shared" si="4"/>
        <v>0</v>
      </c>
      <c r="N18" s="24">
        <f t="shared" si="5"/>
        <v>0</v>
      </c>
      <c r="O18" s="26">
        <v>0.12</v>
      </c>
      <c r="P18" s="24">
        <f t="shared" si="6"/>
        <v>0</v>
      </c>
      <c r="Q18" s="24">
        <f t="shared" si="7"/>
        <v>0</v>
      </c>
      <c r="R18" s="23">
        <f t="shared" si="16"/>
        <v>0</v>
      </c>
      <c r="S18" s="33"/>
      <c r="T18" s="33"/>
      <c r="U18" s="33">
        <f t="shared" si="17"/>
        <v>0</v>
      </c>
      <c r="V18" s="33">
        <v>130.0</v>
      </c>
      <c r="W18" s="23">
        <f t="shared" si="8"/>
        <v>6</v>
      </c>
      <c r="X18" s="23">
        <f t="shared" si="9"/>
        <v>0</v>
      </c>
      <c r="Y18" s="33">
        <f t="shared" si="10"/>
        <v>0</v>
      </c>
      <c r="Z18" s="33">
        <f t="shared" si="18"/>
        <v>250000</v>
      </c>
      <c r="AA18" s="27">
        <f t="shared" si="11"/>
        <v>2</v>
      </c>
      <c r="AB18" s="34">
        <f t="shared" si="12"/>
        <v>2</v>
      </c>
    </row>
    <row r="19" ht="14.25" customHeight="1">
      <c r="A19" s="39">
        <f t="shared" si="13"/>
        <v>45667</v>
      </c>
      <c r="B19" s="40" t="str">
        <f t="shared" si="1"/>
        <v>Friday</v>
      </c>
      <c r="C19" s="41">
        <f t="shared" si="14"/>
        <v>2</v>
      </c>
      <c r="D19" s="40"/>
      <c r="E19" s="31">
        <f t="shared" si="19"/>
        <v>1666</v>
      </c>
      <c r="F19" s="32">
        <f t="shared" si="15"/>
        <v>1666</v>
      </c>
      <c r="G19" s="23">
        <v>124.0</v>
      </c>
      <c r="H19" s="24" t="s">
        <v>31</v>
      </c>
      <c r="I19" s="25">
        <f>IFERROR(VLOOKUP(H19,Volume_caminhao,2,0),0)</f>
        <v>833</v>
      </c>
      <c r="J19" s="25">
        <f t="shared" si="2"/>
        <v>49980</v>
      </c>
      <c r="K19" s="24">
        <f t="shared" si="3"/>
        <v>103292</v>
      </c>
      <c r="L19" s="25">
        <v>0.0</v>
      </c>
      <c r="M19" s="24">
        <f t="shared" si="4"/>
        <v>0</v>
      </c>
      <c r="N19" s="24">
        <f t="shared" si="5"/>
        <v>0</v>
      </c>
      <c r="O19" s="26">
        <v>0.12</v>
      </c>
      <c r="P19" s="24">
        <f t="shared" si="6"/>
        <v>0</v>
      </c>
      <c r="Q19" s="24">
        <f t="shared" si="7"/>
        <v>0</v>
      </c>
      <c r="R19" s="23">
        <f t="shared" si="16"/>
        <v>206584</v>
      </c>
      <c r="S19" s="42"/>
      <c r="T19" s="42"/>
      <c r="U19" s="33">
        <f t="shared" si="17"/>
        <v>43416</v>
      </c>
      <c r="V19" s="33">
        <v>130.0</v>
      </c>
      <c r="W19" s="23">
        <f t="shared" si="8"/>
        <v>6</v>
      </c>
      <c r="X19" s="23">
        <f t="shared" si="9"/>
        <v>9996</v>
      </c>
      <c r="Y19" s="33">
        <f t="shared" si="10"/>
        <v>216580</v>
      </c>
      <c r="Z19" s="42">
        <f t="shared" si="18"/>
        <v>259996</v>
      </c>
      <c r="AA19" s="27">
        <f t="shared" si="11"/>
        <v>2</v>
      </c>
      <c r="AB19" s="38">
        <f t="shared" si="12"/>
        <v>0</v>
      </c>
      <c r="AD19" s="43"/>
      <c r="AE19" s="43"/>
      <c r="AF19" s="43"/>
      <c r="AG19" s="43"/>
      <c r="AH19" s="43"/>
    </row>
    <row r="20" ht="14.25" customHeight="1">
      <c r="A20" s="29">
        <f t="shared" si="13"/>
        <v>45668</v>
      </c>
      <c r="B20" s="30" t="str">
        <f t="shared" si="1"/>
        <v>Saturday</v>
      </c>
      <c r="C20" s="30">
        <f t="shared" si="14"/>
        <v>0</v>
      </c>
      <c r="D20" s="30"/>
      <c r="E20" s="31">
        <f t="shared" si="19"/>
        <v>0</v>
      </c>
      <c r="F20" s="32">
        <f t="shared" si="15"/>
        <v>0</v>
      </c>
      <c r="G20" s="23">
        <v>124.0</v>
      </c>
      <c r="H20" s="24" t="s">
        <v>31</v>
      </c>
      <c r="I20" s="25">
        <f>IFERROR(VLOOKUP(H20,Volume_caminhao,2,0),0)</f>
        <v>833</v>
      </c>
      <c r="J20" s="25">
        <f t="shared" si="2"/>
        <v>49980</v>
      </c>
      <c r="K20" s="24">
        <f t="shared" si="3"/>
        <v>103292</v>
      </c>
      <c r="L20" s="25">
        <v>0.0</v>
      </c>
      <c r="M20" s="24">
        <f t="shared" si="4"/>
        <v>0</v>
      </c>
      <c r="N20" s="24">
        <f t="shared" si="5"/>
        <v>0</v>
      </c>
      <c r="O20" s="26">
        <v>0.12</v>
      </c>
      <c r="P20" s="24">
        <f t="shared" si="6"/>
        <v>0</v>
      </c>
      <c r="Q20" s="24">
        <f t="shared" si="7"/>
        <v>0</v>
      </c>
      <c r="R20" s="23">
        <f t="shared" si="16"/>
        <v>0</v>
      </c>
      <c r="S20" s="33"/>
      <c r="T20" s="33"/>
      <c r="U20" s="33">
        <f t="shared" si="17"/>
        <v>0</v>
      </c>
      <c r="V20" s="33">
        <v>130.0</v>
      </c>
      <c r="W20" s="23">
        <f t="shared" si="8"/>
        <v>6</v>
      </c>
      <c r="X20" s="23">
        <f t="shared" si="9"/>
        <v>0</v>
      </c>
      <c r="Y20" s="33">
        <f t="shared" si="10"/>
        <v>0</v>
      </c>
      <c r="Z20" s="33">
        <f t="shared" si="18"/>
        <v>259996</v>
      </c>
      <c r="AA20" s="27">
        <f t="shared" si="11"/>
        <v>2</v>
      </c>
      <c r="AB20" s="34">
        <f t="shared" si="12"/>
        <v>2</v>
      </c>
    </row>
    <row r="21" ht="14.25" customHeight="1">
      <c r="A21" s="29">
        <f t="shared" si="13"/>
        <v>45669</v>
      </c>
      <c r="B21" s="30" t="str">
        <f t="shared" si="1"/>
        <v>Sunday</v>
      </c>
      <c r="C21" s="30">
        <f t="shared" si="14"/>
        <v>0</v>
      </c>
      <c r="D21" s="30"/>
      <c r="E21" s="31">
        <f t="shared" si="19"/>
        <v>0</v>
      </c>
      <c r="F21" s="32">
        <f t="shared" si="15"/>
        <v>0</v>
      </c>
      <c r="G21" s="23">
        <v>124.0</v>
      </c>
      <c r="H21" s="24" t="s">
        <v>31</v>
      </c>
      <c r="I21" s="25">
        <f>IFERROR(VLOOKUP(H21,Volume_caminhao,2,0),0)</f>
        <v>833</v>
      </c>
      <c r="J21" s="25">
        <f t="shared" si="2"/>
        <v>49980</v>
      </c>
      <c r="K21" s="24">
        <f t="shared" si="3"/>
        <v>103292</v>
      </c>
      <c r="L21" s="25">
        <v>0.0</v>
      </c>
      <c r="M21" s="24">
        <f t="shared" si="4"/>
        <v>0</v>
      </c>
      <c r="N21" s="24">
        <f t="shared" si="5"/>
        <v>0</v>
      </c>
      <c r="O21" s="26">
        <v>0.12</v>
      </c>
      <c r="P21" s="24">
        <f t="shared" si="6"/>
        <v>0</v>
      </c>
      <c r="Q21" s="24">
        <f t="shared" si="7"/>
        <v>0</v>
      </c>
      <c r="R21" s="23">
        <f t="shared" si="16"/>
        <v>0</v>
      </c>
      <c r="S21" s="33"/>
      <c r="T21" s="33"/>
      <c r="U21" s="33">
        <f t="shared" si="17"/>
        <v>0</v>
      </c>
      <c r="V21" s="33">
        <v>130.0</v>
      </c>
      <c r="W21" s="23">
        <f t="shared" si="8"/>
        <v>6</v>
      </c>
      <c r="X21" s="23">
        <f t="shared" si="9"/>
        <v>0</v>
      </c>
      <c r="Y21" s="33">
        <f t="shared" si="10"/>
        <v>0</v>
      </c>
      <c r="Z21" s="33">
        <f t="shared" si="18"/>
        <v>259996</v>
      </c>
      <c r="AA21" s="27">
        <f t="shared" si="11"/>
        <v>2</v>
      </c>
      <c r="AB21" s="34">
        <f t="shared" si="12"/>
        <v>2</v>
      </c>
    </row>
    <row r="22" ht="14.25" customHeight="1">
      <c r="A22" s="29">
        <f t="shared" si="13"/>
        <v>45670</v>
      </c>
      <c r="B22" s="30" t="str">
        <f t="shared" si="1"/>
        <v>Monday</v>
      </c>
      <c r="C22" s="30">
        <f t="shared" si="14"/>
        <v>0</v>
      </c>
      <c r="D22" s="44">
        <v>0.0</v>
      </c>
      <c r="E22" s="31">
        <f t="shared" si="19"/>
        <v>0</v>
      </c>
      <c r="F22" s="32">
        <f t="shared" si="15"/>
        <v>0</v>
      </c>
      <c r="G22" s="23">
        <v>124.0</v>
      </c>
      <c r="H22" s="24" t="s">
        <v>31</v>
      </c>
      <c r="I22" s="25">
        <f>IFERROR(VLOOKUP(H22,Volume_caminhao,2,0),0)</f>
        <v>833</v>
      </c>
      <c r="J22" s="25">
        <f t="shared" si="2"/>
        <v>49980</v>
      </c>
      <c r="K22" s="24">
        <f t="shared" si="3"/>
        <v>103292</v>
      </c>
      <c r="L22" s="25">
        <v>0.0</v>
      </c>
      <c r="M22" s="24">
        <f t="shared" si="4"/>
        <v>0</v>
      </c>
      <c r="N22" s="24">
        <f t="shared" si="5"/>
        <v>0</v>
      </c>
      <c r="O22" s="26">
        <v>0.12</v>
      </c>
      <c r="P22" s="24">
        <f t="shared" si="6"/>
        <v>0</v>
      </c>
      <c r="Q22" s="24">
        <f t="shared" si="7"/>
        <v>0</v>
      </c>
      <c r="R22" s="23">
        <f t="shared" si="16"/>
        <v>0</v>
      </c>
      <c r="S22" s="33"/>
      <c r="T22" s="33"/>
      <c r="U22" s="33">
        <f t="shared" si="17"/>
        <v>0</v>
      </c>
      <c r="V22" s="33">
        <v>130.0</v>
      </c>
      <c r="W22" s="23">
        <f t="shared" si="8"/>
        <v>6</v>
      </c>
      <c r="X22" s="23">
        <f t="shared" si="9"/>
        <v>0</v>
      </c>
      <c r="Y22" s="33">
        <f t="shared" si="10"/>
        <v>0</v>
      </c>
      <c r="Z22" s="33">
        <f t="shared" si="18"/>
        <v>259996</v>
      </c>
      <c r="AA22" s="27">
        <f t="shared" si="11"/>
        <v>2</v>
      </c>
      <c r="AB22" s="34">
        <f t="shared" si="12"/>
        <v>2</v>
      </c>
    </row>
    <row r="23" ht="14.25" customHeight="1">
      <c r="A23" s="29">
        <f t="shared" si="13"/>
        <v>45671</v>
      </c>
      <c r="B23" s="30" t="str">
        <f t="shared" si="1"/>
        <v>Tuesday</v>
      </c>
      <c r="C23" s="36">
        <f t="shared" si="14"/>
        <v>2</v>
      </c>
      <c r="D23" s="30"/>
      <c r="E23" s="31">
        <f t="shared" si="19"/>
        <v>1666</v>
      </c>
      <c r="F23" s="32">
        <f t="shared" si="15"/>
        <v>3332</v>
      </c>
      <c r="G23" s="23">
        <v>124.0</v>
      </c>
      <c r="H23" s="24" t="s">
        <v>31</v>
      </c>
      <c r="I23" s="25">
        <f>IFERROR(VLOOKUP(H23,Volume_caminhao,2,0),0)</f>
        <v>833</v>
      </c>
      <c r="J23" s="25">
        <f t="shared" si="2"/>
        <v>49980</v>
      </c>
      <c r="K23" s="24">
        <f t="shared" si="3"/>
        <v>103292</v>
      </c>
      <c r="L23" s="25">
        <v>0.0</v>
      </c>
      <c r="M23" s="24">
        <f t="shared" si="4"/>
        <v>0</v>
      </c>
      <c r="N23" s="24">
        <f t="shared" si="5"/>
        <v>0</v>
      </c>
      <c r="O23" s="26">
        <v>0.12</v>
      </c>
      <c r="P23" s="24">
        <f t="shared" si="6"/>
        <v>0</v>
      </c>
      <c r="Q23" s="24">
        <f t="shared" si="7"/>
        <v>0</v>
      </c>
      <c r="R23" s="23">
        <f t="shared" si="16"/>
        <v>206584</v>
      </c>
      <c r="S23" s="33"/>
      <c r="T23" s="33"/>
      <c r="U23" s="33">
        <f t="shared" si="17"/>
        <v>53412</v>
      </c>
      <c r="V23" s="33">
        <v>130.0</v>
      </c>
      <c r="W23" s="23">
        <f t="shared" si="8"/>
        <v>6</v>
      </c>
      <c r="X23" s="23">
        <f t="shared" si="9"/>
        <v>9996</v>
      </c>
      <c r="Y23" s="33">
        <f t="shared" si="10"/>
        <v>216580</v>
      </c>
      <c r="Z23" s="33">
        <f t="shared" si="18"/>
        <v>269992</v>
      </c>
      <c r="AA23" s="27">
        <f t="shared" si="11"/>
        <v>2</v>
      </c>
      <c r="AB23" s="38">
        <f t="shared" si="12"/>
        <v>0</v>
      </c>
    </row>
    <row r="24" ht="14.25" customHeight="1">
      <c r="A24" s="29">
        <f t="shared" si="13"/>
        <v>45672</v>
      </c>
      <c r="B24" s="30" t="str">
        <f t="shared" si="1"/>
        <v>Wednesday</v>
      </c>
      <c r="C24" s="30">
        <f t="shared" si="14"/>
        <v>0</v>
      </c>
      <c r="D24" s="30">
        <v>0.0</v>
      </c>
      <c r="E24" s="31">
        <f t="shared" si="19"/>
        <v>0</v>
      </c>
      <c r="F24" s="32">
        <f t="shared" si="15"/>
        <v>0</v>
      </c>
      <c r="G24" s="23">
        <v>124.0</v>
      </c>
      <c r="H24" s="24" t="s">
        <v>31</v>
      </c>
      <c r="I24" s="25">
        <f>IFERROR(VLOOKUP(H24,Volume_caminhao,2,0),0)</f>
        <v>833</v>
      </c>
      <c r="J24" s="25">
        <f t="shared" si="2"/>
        <v>49980</v>
      </c>
      <c r="K24" s="24">
        <f t="shared" si="3"/>
        <v>103292</v>
      </c>
      <c r="L24" s="25">
        <v>0.0</v>
      </c>
      <c r="M24" s="24">
        <f t="shared" si="4"/>
        <v>0</v>
      </c>
      <c r="N24" s="24">
        <f t="shared" si="5"/>
        <v>0</v>
      </c>
      <c r="O24" s="26">
        <v>0.12</v>
      </c>
      <c r="P24" s="24">
        <f t="shared" si="6"/>
        <v>0</v>
      </c>
      <c r="Q24" s="24">
        <f t="shared" si="7"/>
        <v>0</v>
      </c>
      <c r="R24" s="23">
        <f t="shared" si="16"/>
        <v>0</v>
      </c>
      <c r="S24" s="33"/>
      <c r="T24" s="33"/>
      <c r="U24" s="33">
        <f t="shared" si="17"/>
        <v>0</v>
      </c>
      <c r="V24" s="33">
        <v>130.0</v>
      </c>
      <c r="W24" s="23">
        <f t="shared" si="8"/>
        <v>6</v>
      </c>
      <c r="X24" s="23">
        <f t="shared" si="9"/>
        <v>0</v>
      </c>
      <c r="Y24" s="33">
        <f t="shared" si="10"/>
        <v>0</v>
      </c>
      <c r="Z24" s="33">
        <f t="shared" si="18"/>
        <v>269992</v>
      </c>
      <c r="AA24" s="27">
        <f t="shared" si="11"/>
        <v>2</v>
      </c>
      <c r="AB24" s="34">
        <f t="shared" si="12"/>
        <v>2</v>
      </c>
    </row>
    <row r="25" ht="14.25" customHeight="1">
      <c r="A25" s="29">
        <f t="shared" si="13"/>
        <v>45673</v>
      </c>
      <c r="B25" s="30" t="str">
        <f t="shared" si="1"/>
        <v>Thursday</v>
      </c>
      <c r="C25" s="36">
        <f t="shared" si="14"/>
        <v>2</v>
      </c>
      <c r="D25" s="30"/>
      <c r="E25" s="31">
        <f t="shared" si="19"/>
        <v>1666</v>
      </c>
      <c r="F25" s="32">
        <f t="shared" si="15"/>
        <v>6664</v>
      </c>
      <c r="G25" s="23">
        <v>124.0</v>
      </c>
      <c r="H25" s="24" t="s">
        <v>31</v>
      </c>
      <c r="I25" s="25">
        <f>IFERROR(VLOOKUP(H25,Volume_caminhao,2,0),0)</f>
        <v>833</v>
      </c>
      <c r="J25" s="25">
        <f t="shared" si="2"/>
        <v>49980</v>
      </c>
      <c r="K25" s="24">
        <f t="shared" si="3"/>
        <v>103292</v>
      </c>
      <c r="L25" s="25">
        <v>0.0</v>
      </c>
      <c r="M25" s="24">
        <f t="shared" si="4"/>
        <v>0</v>
      </c>
      <c r="N25" s="24">
        <f t="shared" si="5"/>
        <v>0</v>
      </c>
      <c r="O25" s="26">
        <v>0.12</v>
      </c>
      <c r="P25" s="24">
        <f t="shared" si="6"/>
        <v>0</v>
      </c>
      <c r="Q25" s="24">
        <f t="shared" si="7"/>
        <v>0</v>
      </c>
      <c r="R25" s="23">
        <f t="shared" si="16"/>
        <v>206584</v>
      </c>
      <c r="S25" s="33"/>
      <c r="T25" s="33"/>
      <c r="U25" s="33">
        <f t="shared" si="17"/>
        <v>63408</v>
      </c>
      <c r="V25" s="33">
        <v>130.0</v>
      </c>
      <c r="W25" s="23">
        <f t="shared" si="8"/>
        <v>6</v>
      </c>
      <c r="X25" s="23">
        <f t="shared" si="9"/>
        <v>9996</v>
      </c>
      <c r="Y25" s="33">
        <f t="shared" si="10"/>
        <v>216580</v>
      </c>
      <c r="Z25" s="33">
        <f t="shared" si="18"/>
        <v>279988</v>
      </c>
      <c r="AA25" s="27">
        <f t="shared" si="11"/>
        <v>2</v>
      </c>
      <c r="AB25" s="38">
        <f t="shared" si="12"/>
        <v>0</v>
      </c>
    </row>
    <row r="26" ht="14.25" customHeight="1">
      <c r="A26" s="29">
        <f t="shared" si="13"/>
        <v>45674</v>
      </c>
      <c r="B26" s="30" t="str">
        <f t="shared" si="1"/>
        <v>Friday</v>
      </c>
      <c r="C26" s="30">
        <f t="shared" si="14"/>
        <v>0</v>
      </c>
      <c r="D26" s="30">
        <v>0.0</v>
      </c>
      <c r="E26" s="31">
        <f t="shared" si="19"/>
        <v>0</v>
      </c>
      <c r="F26" s="32">
        <f t="shared" si="15"/>
        <v>0</v>
      </c>
      <c r="G26" s="23">
        <v>124.0</v>
      </c>
      <c r="H26" s="24" t="s">
        <v>31</v>
      </c>
      <c r="I26" s="25">
        <f>IFERROR(VLOOKUP(H26,Volume_caminhao,2,0),0)</f>
        <v>833</v>
      </c>
      <c r="J26" s="25">
        <f t="shared" si="2"/>
        <v>49980</v>
      </c>
      <c r="K26" s="24">
        <f t="shared" si="3"/>
        <v>103292</v>
      </c>
      <c r="L26" s="25">
        <v>0.0</v>
      </c>
      <c r="M26" s="24">
        <f t="shared" si="4"/>
        <v>0</v>
      </c>
      <c r="N26" s="24">
        <f t="shared" si="5"/>
        <v>0</v>
      </c>
      <c r="O26" s="26">
        <v>0.12</v>
      </c>
      <c r="P26" s="24">
        <f t="shared" si="6"/>
        <v>0</v>
      </c>
      <c r="Q26" s="24">
        <f t="shared" si="7"/>
        <v>0</v>
      </c>
      <c r="R26" s="23">
        <f t="shared" si="16"/>
        <v>0</v>
      </c>
      <c r="S26" s="33"/>
      <c r="T26" s="33"/>
      <c r="U26" s="33">
        <f t="shared" si="17"/>
        <v>0</v>
      </c>
      <c r="V26" s="33">
        <v>130.0</v>
      </c>
      <c r="W26" s="23">
        <f t="shared" si="8"/>
        <v>6</v>
      </c>
      <c r="X26" s="23">
        <f t="shared" si="9"/>
        <v>0</v>
      </c>
      <c r="Y26" s="33">
        <f t="shared" si="10"/>
        <v>0</v>
      </c>
      <c r="Z26" s="33">
        <f t="shared" si="18"/>
        <v>279988</v>
      </c>
      <c r="AA26" s="27">
        <f t="shared" si="11"/>
        <v>2</v>
      </c>
      <c r="AB26" s="34">
        <f t="shared" si="12"/>
        <v>2</v>
      </c>
      <c r="AC26" s="3"/>
      <c r="AD26" s="3"/>
    </row>
    <row r="27" ht="14.25" customHeight="1">
      <c r="A27" s="29">
        <f t="shared" si="13"/>
        <v>45675</v>
      </c>
      <c r="B27" s="30" t="str">
        <f t="shared" si="1"/>
        <v>Saturday</v>
      </c>
      <c r="C27" s="30">
        <f t="shared" si="14"/>
        <v>0</v>
      </c>
      <c r="D27" s="30"/>
      <c r="E27" s="31">
        <f t="shared" si="19"/>
        <v>0</v>
      </c>
      <c r="F27" s="32">
        <f t="shared" si="15"/>
        <v>0</v>
      </c>
      <c r="G27" s="23">
        <v>124.0</v>
      </c>
      <c r="H27" s="24" t="s">
        <v>31</v>
      </c>
      <c r="I27" s="25">
        <f>IFERROR(VLOOKUP(H27,Volume_caminhao,2,0),0)</f>
        <v>833</v>
      </c>
      <c r="J27" s="25">
        <f t="shared" si="2"/>
        <v>49980</v>
      </c>
      <c r="K27" s="24">
        <f t="shared" si="3"/>
        <v>103292</v>
      </c>
      <c r="L27" s="25">
        <v>0.0</v>
      </c>
      <c r="M27" s="24">
        <f t="shared" si="4"/>
        <v>0</v>
      </c>
      <c r="N27" s="24">
        <f t="shared" si="5"/>
        <v>0</v>
      </c>
      <c r="O27" s="26">
        <v>0.12</v>
      </c>
      <c r="P27" s="24">
        <f t="shared" si="6"/>
        <v>0</v>
      </c>
      <c r="Q27" s="24">
        <f t="shared" si="7"/>
        <v>0</v>
      </c>
      <c r="R27" s="23">
        <f t="shared" si="16"/>
        <v>0</v>
      </c>
      <c r="S27" s="33"/>
      <c r="T27" s="33"/>
      <c r="U27" s="33">
        <f t="shared" si="17"/>
        <v>0</v>
      </c>
      <c r="V27" s="33">
        <v>130.0</v>
      </c>
      <c r="W27" s="23">
        <f t="shared" si="8"/>
        <v>6</v>
      </c>
      <c r="X27" s="23">
        <f t="shared" si="9"/>
        <v>0</v>
      </c>
      <c r="Y27" s="33">
        <f t="shared" si="10"/>
        <v>0</v>
      </c>
      <c r="Z27" s="33">
        <f t="shared" si="18"/>
        <v>279988</v>
      </c>
      <c r="AA27" s="27">
        <f t="shared" si="11"/>
        <v>2</v>
      </c>
      <c r="AB27" s="34">
        <f t="shared" si="12"/>
        <v>2</v>
      </c>
      <c r="AD27" s="3"/>
    </row>
    <row r="28" ht="14.25" customHeight="1">
      <c r="A28" s="45">
        <f t="shared" si="13"/>
        <v>45676</v>
      </c>
      <c r="B28" s="46" t="str">
        <f t="shared" si="1"/>
        <v>Sunday</v>
      </c>
      <c r="C28" s="30">
        <f t="shared" si="14"/>
        <v>0</v>
      </c>
      <c r="D28" s="46"/>
      <c r="E28" s="31">
        <f t="shared" si="19"/>
        <v>0</v>
      </c>
      <c r="F28" s="32">
        <f t="shared" si="15"/>
        <v>0</v>
      </c>
      <c r="G28" s="23">
        <v>124.0</v>
      </c>
      <c r="H28" s="24" t="s">
        <v>31</v>
      </c>
      <c r="I28" s="25">
        <f>IFERROR(VLOOKUP(H28,Volume_caminhao,2,0),0)</f>
        <v>833</v>
      </c>
      <c r="J28" s="25">
        <f t="shared" si="2"/>
        <v>49980</v>
      </c>
      <c r="K28" s="24">
        <f t="shared" si="3"/>
        <v>103292</v>
      </c>
      <c r="L28" s="25">
        <v>0.0</v>
      </c>
      <c r="M28" s="24">
        <f t="shared" si="4"/>
        <v>0</v>
      </c>
      <c r="N28" s="24">
        <f t="shared" si="5"/>
        <v>0</v>
      </c>
      <c r="O28" s="26">
        <v>0.12</v>
      </c>
      <c r="P28" s="24">
        <f t="shared" si="6"/>
        <v>0</v>
      </c>
      <c r="Q28" s="24">
        <f t="shared" si="7"/>
        <v>0</v>
      </c>
      <c r="R28" s="23">
        <f t="shared" si="16"/>
        <v>0</v>
      </c>
      <c r="S28" s="47"/>
      <c r="T28" s="47"/>
      <c r="U28" s="33">
        <f t="shared" si="17"/>
        <v>0</v>
      </c>
      <c r="V28" s="33">
        <v>130.0</v>
      </c>
      <c r="W28" s="23">
        <f t="shared" si="8"/>
        <v>6</v>
      </c>
      <c r="X28" s="23">
        <f t="shared" si="9"/>
        <v>0</v>
      </c>
      <c r="Y28" s="33">
        <f t="shared" si="10"/>
        <v>0</v>
      </c>
      <c r="Z28" s="33">
        <f t="shared" si="18"/>
        <v>279988</v>
      </c>
      <c r="AA28" s="27">
        <f t="shared" si="11"/>
        <v>2</v>
      </c>
      <c r="AB28" s="34">
        <f t="shared" si="12"/>
        <v>2</v>
      </c>
      <c r="AD28" s="48"/>
      <c r="AE28" s="49"/>
      <c r="AF28" s="49"/>
      <c r="AG28" s="49"/>
      <c r="AH28" s="49"/>
    </row>
    <row r="29" ht="14.25" customHeight="1">
      <c r="A29" s="29">
        <f t="shared" si="13"/>
        <v>45677</v>
      </c>
      <c r="B29" s="30" t="str">
        <f t="shared" si="1"/>
        <v>Monday</v>
      </c>
      <c r="C29" s="36">
        <f t="shared" si="14"/>
        <v>2</v>
      </c>
      <c r="D29" s="30"/>
      <c r="E29" s="31">
        <f t="shared" si="19"/>
        <v>1666</v>
      </c>
      <c r="F29" s="32">
        <f t="shared" si="15"/>
        <v>13328</v>
      </c>
      <c r="G29" s="23">
        <v>124.0</v>
      </c>
      <c r="H29" s="24" t="s">
        <v>31</v>
      </c>
      <c r="I29" s="25">
        <f>IFERROR(VLOOKUP(H29,Volume_caminhao,2,0),0)</f>
        <v>833</v>
      </c>
      <c r="J29" s="25">
        <f t="shared" si="2"/>
        <v>49980</v>
      </c>
      <c r="K29" s="24">
        <f t="shared" si="3"/>
        <v>103292</v>
      </c>
      <c r="L29" s="25">
        <v>0.0</v>
      </c>
      <c r="M29" s="24">
        <f t="shared" si="4"/>
        <v>0</v>
      </c>
      <c r="N29" s="24">
        <f t="shared" si="5"/>
        <v>0</v>
      </c>
      <c r="O29" s="26">
        <v>0.12</v>
      </c>
      <c r="P29" s="24">
        <f t="shared" si="6"/>
        <v>0</v>
      </c>
      <c r="Q29" s="24">
        <f t="shared" si="7"/>
        <v>0</v>
      </c>
      <c r="R29" s="23">
        <f t="shared" si="16"/>
        <v>206584</v>
      </c>
      <c r="S29" s="33"/>
      <c r="T29" s="33"/>
      <c r="U29" s="33">
        <f t="shared" si="17"/>
        <v>73404</v>
      </c>
      <c r="V29" s="33">
        <v>130.0</v>
      </c>
      <c r="W29" s="23">
        <f t="shared" si="8"/>
        <v>6</v>
      </c>
      <c r="X29" s="23">
        <f t="shared" si="9"/>
        <v>9996</v>
      </c>
      <c r="Y29" s="33">
        <f t="shared" si="10"/>
        <v>216580</v>
      </c>
      <c r="Z29" s="33">
        <f t="shared" si="18"/>
        <v>289984</v>
      </c>
      <c r="AA29" s="27">
        <f t="shared" si="11"/>
        <v>2</v>
      </c>
      <c r="AB29" s="38">
        <f t="shared" si="12"/>
        <v>0</v>
      </c>
      <c r="AD29" s="3"/>
    </row>
    <row r="30" ht="14.25" customHeight="1">
      <c r="A30" s="29">
        <f t="shared" si="13"/>
        <v>45678</v>
      </c>
      <c r="B30" s="30" t="str">
        <f t="shared" si="1"/>
        <v>Tuesday</v>
      </c>
      <c r="C30" s="30">
        <f t="shared" si="14"/>
        <v>0</v>
      </c>
      <c r="D30" s="30">
        <v>0.0</v>
      </c>
      <c r="E30" s="31">
        <f t="shared" si="19"/>
        <v>0</v>
      </c>
      <c r="F30" s="32">
        <f t="shared" si="15"/>
        <v>0</v>
      </c>
      <c r="G30" s="23">
        <v>124.0</v>
      </c>
      <c r="H30" s="24" t="s">
        <v>31</v>
      </c>
      <c r="I30" s="25">
        <f>IFERROR(VLOOKUP(H30,Volume_caminhao,2,0),0)</f>
        <v>833</v>
      </c>
      <c r="J30" s="25">
        <f t="shared" si="2"/>
        <v>49980</v>
      </c>
      <c r="K30" s="24">
        <f t="shared" si="3"/>
        <v>103292</v>
      </c>
      <c r="L30" s="25">
        <v>0.0</v>
      </c>
      <c r="M30" s="24">
        <f t="shared" si="4"/>
        <v>0</v>
      </c>
      <c r="N30" s="24">
        <f t="shared" si="5"/>
        <v>0</v>
      </c>
      <c r="O30" s="26">
        <v>0.12</v>
      </c>
      <c r="P30" s="24">
        <f t="shared" si="6"/>
        <v>0</v>
      </c>
      <c r="Q30" s="24">
        <f t="shared" si="7"/>
        <v>0</v>
      </c>
      <c r="R30" s="23">
        <f t="shared" si="16"/>
        <v>0</v>
      </c>
      <c r="S30" s="33"/>
      <c r="T30" s="33"/>
      <c r="U30" s="33">
        <f t="shared" si="17"/>
        <v>0</v>
      </c>
      <c r="V30" s="33">
        <v>130.0</v>
      </c>
      <c r="W30" s="23">
        <f t="shared" si="8"/>
        <v>6</v>
      </c>
      <c r="X30" s="23">
        <f t="shared" si="9"/>
        <v>0</v>
      </c>
      <c r="Y30" s="33">
        <f t="shared" si="10"/>
        <v>0</v>
      </c>
      <c r="Z30" s="33">
        <f t="shared" si="18"/>
        <v>289984</v>
      </c>
      <c r="AA30" s="27">
        <f t="shared" si="11"/>
        <v>2</v>
      </c>
      <c r="AB30" s="34">
        <f t="shared" si="12"/>
        <v>2</v>
      </c>
    </row>
    <row r="31" ht="14.25" customHeight="1">
      <c r="A31" s="29">
        <f t="shared" si="13"/>
        <v>45679</v>
      </c>
      <c r="B31" s="30" t="str">
        <f t="shared" si="1"/>
        <v>Wednesday</v>
      </c>
      <c r="C31" s="36">
        <f t="shared" si="14"/>
        <v>2</v>
      </c>
      <c r="D31" s="30"/>
      <c r="E31" s="31">
        <f t="shared" si="19"/>
        <v>1666</v>
      </c>
      <c r="F31" s="32">
        <f t="shared" si="15"/>
        <v>26656</v>
      </c>
      <c r="G31" s="23">
        <v>124.0</v>
      </c>
      <c r="H31" s="24" t="s">
        <v>31</v>
      </c>
      <c r="I31" s="25">
        <f>IFERROR(VLOOKUP(H31,Volume_caminhao,2,0),0)</f>
        <v>833</v>
      </c>
      <c r="J31" s="25">
        <f t="shared" si="2"/>
        <v>49980</v>
      </c>
      <c r="K31" s="24">
        <f t="shared" si="3"/>
        <v>103292</v>
      </c>
      <c r="L31" s="25">
        <v>0.0</v>
      </c>
      <c r="M31" s="24">
        <f t="shared" si="4"/>
        <v>0</v>
      </c>
      <c r="N31" s="24">
        <f t="shared" si="5"/>
        <v>0</v>
      </c>
      <c r="O31" s="26">
        <v>0.12</v>
      </c>
      <c r="P31" s="24">
        <f t="shared" si="6"/>
        <v>0</v>
      </c>
      <c r="Q31" s="24">
        <f t="shared" si="7"/>
        <v>0</v>
      </c>
      <c r="R31" s="23">
        <f t="shared" si="16"/>
        <v>206584</v>
      </c>
      <c r="S31" s="33"/>
      <c r="T31" s="33"/>
      <c r="U31" s="33">
        <f t="shared" si="17"/>
        <v>83400</v>
      </c>
      <c r="V31" s="33">
        <v>130.0</v>
      </c>
      <c r="W31" s="23">
        <f t="shared" si="8"/>
        <v>6</v>
      </c>
      <c r="X31" s="23">
        <f t="shared" si="9"/>
        <v>9996</v>
      </c>
      <c r="Y31" s="33">
        <f t="shared" si="10"/>
        <v>216580</v>
      </c>
      <c r="Z31" s="33">
        <f t="shared" si="18"/>
        <v>299980</v>
      </c>
      <c r="AA31" s="27">
        <f t="shared" si="11"/>
        <v>2</v>
      </c>
      <c r="AB31" s="38">
        <f t="shared" si="12"/>
        <v>0</v>
      </c>
    </row>
    <row r="32" ht="14.25" customHeight="1">
      <c r="A32" s="29">
        <f t="shared" si="13"/>
        <v>45680</v>
      </c>
      <c r="B32" s="30" t="str">
        <f t="shared" si="1"/>
        <v>Thursday</v>
      </c>
      <c r="C32" s="30">
        <f t="shared" si="14"/>
        <v>0</v>
      </c>
      <c r="D32" s="30">
        <v>0.0</v>
      </c>
      <c r="E32" s="31">
        <f t="shared" si="19"/>
        <v>0</v>
      </c>
      <c r="F32" s="32">
        <f t="shared" si="15"/>
        <v>0</v>
      </c>
      <c r="G32" s="23">
        <v>124.0</v>
      </c>
      <c r="H32" s="24" t="s">
        <v>31</v>
      </c>
      <c r="I32" s="25">
        <f>IFERROR(VLOOKUP(H32,Volume_caminhao,2,0),0)</f>
        <v>833</v>
      </c>
      <c r="J32" s="25">
        <f t="shared" si="2"/>
        <v>49980</v>
      </c>
      <c r="K32" s="24">
        <f t="shared" si="3"/>
        <v>103292</v>
      </c>
      <c r="L32" s="25">
        <v>0.0</v>
      </c>
      <c r="M32" s="24">
        <f t="shared" si="4"/>
        <v>0</v>
      </c>
      <c r="N32" s="24">
        <f t="shared" si="5"/>
        <v>0</v>
      </c>
      <c r="O32" s="26">
        <v>0.12</v>
      </c>
      <c r="P32" s="24">
        <f t="shared" si="6"/>
        <v>0</v>
      </c>
      <c r="Q32" s="24">
        <f t="shared" si="7"/>
        <v>0</v>
      </c>
      <c r="R32" s="23">
        <f t="shared" si="16"/>
        <v>0</v>
      </c>
      <c r="S32" s="33"/>
      <c r="T32" s="33"/>
      <c r="U32" s="33">
        <f t="shared" si="17"/>
        <v>0</v>
      </c>
      <c r="V32" s="33">
        <v>130.0</v>
      </c>
      <c r="W32" s="23">
        <f t="shared" si="8"/>
        <v>6</v>
      </c>
      <c r="X32" s="23">
        <f t="shared" si="9"/>
        <v>0</v>
      </c>
      <c r="Y32" s="33">
        <f t="shared" si="10"/>
        <v>0</v>
      </c>
      <c r="Z32" s="33">
        <f t="shared" si="18"/>
        <v>299980</v>
      </c>
      <c r="AA32" s="27">
        <f t="shared" si="11"/>
        <v>2</v>
      </c>
      <c r="AB32" s="34">
        <f t="shared" si="12"/>
        <v>2</v>
      </c>
    </row>
    <row r="33" ht="14.25" customHeight="1">
      <c r="A33" s="29">
        <f t="shared" si="13"/>
        <v>45681</v>
      </c>
      <c r="B33" s="30" t="str">
        <f t="shared" si="1"/>
        <v>Friday</v>
      </c>
      <c r="C33" s="36">
        <f t="shared" si="14"/>
        <v>2</v>
      </c>
      <c r="D33" s="30"/>
      <c r="E33" s="31">
        <f t="shared" si="19"/>
        <v>1666</v>
      </c>
      <c r="F33" s="32">
        <f t="shared" si="15"/>
        <v>53312</v>
      </c>
      <c r="G33" s="23">
        <v>124.0</v>
      </c>
      <c r="H33" s="24" t="s">
        <v>31</v>
      </c>
      <c r="I33" s="25">
        <f>IFERROR(VLOOKUP(H33,Volume_caminhao,2,0),0)</f>
        <v>833</v>
      </c>
      <c r="J33" s="25">
        <f t="shared" si="2"/>
        <v>49980</v>
      </c>
      <c r="K33" s="24">
        <f t="shared" si="3"/>
        <v>103292</v>
      </c>
      <c r="L33" s="25">
        <v>0.0</v>
      </c>
      <c r="M33" s="24">
        <f t="shared" si="4"/>
        <v>0</v>
      </c>
      <c r="N33" s="24">
        <f t="shared" si="5"/>
        <v>0</v>
      </c>
      <c r="O33" s="26">
        <v>0.12</v>
      </c>
      <c r="P33" s="24">
        <f t="shared" si="6"/>
        <v>0</v>
      </c>
      <c r="Q33" s="24">
        <f t="shared" si="7"/>
        <v>0</v>
      </c>
      <c r="R33" s="23">
        <f t="shared" si="16"/>
        <v>206584</v>
      </c>
      <c r="S33" s="33"/>
      <c r="T33" s="33"/>
      <c r="U33" s="33">
        <f t="shared" si="17"/>
        <v>93396</v>
      </c>
      <c r="V33" s="33">
        <v>130.0</v>
      </c>
      <c r="W33" s="23">
        <f t="shared" si="8"/>
        <v>6</v>
      </c>
      <c r="X33" s="23">
        <f t="shared" si="9"/>
        <v>9996</v>
      </c>
      <c r="Y33" s="33">
        <f t="shared" si="10"/>
        <v>216580</v>
      </c>
      <c r="Z33" s="33">
        <f t="shared" si="18"/>
        <v>309976</v>
      </c>
      <c r="AA33" s="27">
        <f t="shared" si="11"/>
        <v>3</v>
      </c>
      <c r="AB33" s="38">
        <f t="shared" si="12"/>
        <v>0</v>
      </c>
    </row>
    <row r="34" ht="14.25" customHeight="1">
      <c r="A34" s="29">
        <f t="shared" si="13"/>
        <v>45682</v>
      </c>
      <c r="B34" s="30" t="str">
        <f t="shared" si="1"/>
        <v>Saturday</v>
      </c>
      <c r="C34" s="30">
        <f t="shared" si="14"/>
        <v>0</v>
      </c>
      <c r="D34" s="30"/>
      <c r="E34" s="31">
        <f t="shared" si="19"/>
        <v>0</v>
      </c>
      <c r="F34" s="32">
        <f t="shared" si="15"/>
        <v>0</v>
      </c>
      <c r="G34" s="23">
        <v>124.0</v>
      </c>
      <c r="H34" s="24" t="s">
        <v>31</v>
      </c>
      <c r="I34" s="25">
        <f>IFERROR(VLOOKUP(H34,Volume_caminhao,2,0),0)</f>
        <v>833</v>
      </c>
      <c r="J34" s="25">
        <f t="shared" si="2"/>
        <v>49980</v>
      </c>
      <c r="K34" s="24">
        <f t="shared" si="3"/>
        <v>103292</v>
      </c>
      <c r="L34" s="25">
        <v>0.0</v>
      </c>
      <c r="M34" s="24">
        <f t="shared" si="4"/>
        <v>0</v>
      </c>
      <c r="N34" s="24">
        <f t="shared" si="5"/>
        <v>0</v>
      </c>
      <c r="O34" s="26">
        <v>0.12</v>
      </c>
      <c r="P34" s="24">
        <f t="shared" si="6"/>
        <v>0</v>
      </c>
      <c r="Q34" s="24">
        <f t="shared" si="7"/>
        <v>0</v>
      </c>
      <c r="R34" s="23">
        <f t="shared" si="16"/>
        <v>0</v>
      </c>
      <c r="S34" s="33"/>
      <c r="T34" s="33"/>
      <c r="U34" s="33">
        <f t="shared" si="17"/>
        <v>0</v>
      </c>
      <c r="V34" s="33">
        <v>130.0</v>
      </c>
      <c r="W34" s="23">
        <f t="shared" si="8"/>
        <v>6</v>
      </c>
      <c r="X34" s="23">
        <f t="shared" si="9"/>
        <v>0</v>
      </c>
      <c r="Y34" s="33">
        <f t="shared" si="10"/>
        <v>0</v>
      </c>
      <c r="Z34" s="33">
        <f t="shared" si="18"/>
        <v>309976</v>
      </c>
      <c r="AA34" s="27">
        <f t="shared" si="11"/>
        <v>3</v>
      </c>
      <c r="AB34" s="34">
        <f t="shared" si="12"/>
        <v>2</v>
      </c>
    </row>
    <row r="35" ht="14.25" customHeight="1">
      <c r="A35" s="29">
        <f t="shared" si="13"/>
        <v>45683</v>
      </c>
      <c r="B35" s="30" t="str">
        <f t="shared" si="1"/>
        <v>Sunday</v>
      </c>
      <c r="C35" s="30">
        <f t="shared" si="14"/>
        <v>0</v>
      </c>
      <c r="D35" s="30"/>
      <c r="E35" s="31">
        <f t="shared" si="19"/>
        <v>0</v>
      </c>
      <c r="F35" s="32">
        <f t="shared" si="15"/>
        <v>0</v>
      </c>
      <c r="G35" s="23">
        <v>124.0</v>
      </c>
      <c r="H35" s="24" t="s">
        <v>31</v>
      </c>
      <c r="I35" s="25">
        <f>IFERROR(VLOOKUP(H35,Volume_caminhao,2,0),0)</f>
        <v>833</v>
      </c>
      <c r="J35" s="25">
        <f t="shared" si="2"/>
        <v>49980</v>
      </c>
      <c r="K35" s="24">
        <f t="shared" si="3"/>
        <v>103292</v>
      </c>
      <c r="L35" s="25">
        <v>0.0</v>
      </c>
      <c r="M35" s="24">
        <f t="shared" si="4"/>
        <v>0</v>
      </c>
      <c r="N35" s="24">
        <f t="shared" si="5"/>
        <v>0</v>
      </c>
      <c r="O35" s="26">
        <v>0.12</v>
      </c>
      <c r="P35" s="24">
        <f t="shared" si="6"/>
        <v>0</v>
      </c>
      <c r="Q35" s="24">
        <f t="shared" si="7"/>
        <v>0</v>
      </c>
      <c r="R35" s="23">
        <f t="shared" si="16"/>
        <v>0</v>
      </c>
      <c r="S35" s="33"/>
      <c r="T35" s="33"/>
      <c r="U35" s="33">
        <f t="shared" si="17"/>
        <v>0</v>
      </c>
      <c r="V35" s="33">
        <v>130.0</v>
      </c>
      <c r="W35" s="23">
        <f t="shared" si="8"/>
        <v>6</v>
      </c>
      <c r="X35" s="23">
        <f t="shared" si="9"/>
        <v>0</v>
      </c>
      <c r="Y35" s="33">
        <f t="shared" si="10"/>
        <v>0</v>
      </c>
      <c r="Z35" s="33">
        <f t="shared" si="18"/>
        <v>309976</v>
      </c>
      <c r="AA35" s="27">
        <f t="shared" si="11"/>
        <v>3</v>
      </c>
      <c r="AB35" s="34">
        <f t="shared" si="12"/>
        <v>2</v>
      </c>
    </row>
    <row r="36" ht="14.25" customHeight="1">
      <c r="A36" s="29">
        <f t="shared" si="13"/>
        <v>45684</v>
      </c>
      <c r="B36" s="30" t="str">
        <f t="shared" si="1"/>
        <v>Monday</v>
      </c>
      <c r="C36" s="30">
        <f t="shared" si="14"/>
        <v>0</v>
      </c>
      <c r="D36" s="30">
        <v>0.0</v>
      </c>
      <c r="E36" s="31">
        <f t="shared" si="19"/>
        <v>0</v>
      </c>
      <c r="F36" s="32">
        <f t="shared" si="15"/>
        <v>0</v>
      </c>
      <c r="G36" s="23">
        <v>124.0</v>
      </c>
      <c r="H36" s="24" t="s">
        <v>31</v>
      </c>
      <c r="I36" s="25">
        <f>IFERROR(VLOOKUP(H36,Volume_caminhao,2,0),0)</f>
        <v>833</v>
      </c>
      <c r="J36" s="25">
        <f t="shared" si="2"/>
        <v>49980</v>
      </c>
      <c r="K36" s="24">
        <f t="shared" si="3"/>
        <v>103292</v>
      </c>
      <c r="L36" s="25">
        <v>0.0</v>
      </c>
      <c r="M36" s="24">
        <f t="shared" si="4"/>
        <v>0</v>
      </c>
      <c r="N36" s="24">
        <f t="shared" si="5"/>
        <v>0</v>
      </c>
      <c r="O36" s="26">
        <v>0.12</v>
      </c>
      <c r="P36" s="24">
        <f t="shared" si="6"/>
        <v>0</v>
      </c>
      <c r="Q36" s="24">
        <f t="shared" si="7"/>
        <v>0</v>
      </c>
      <c r="R36" s="23">
        <f t="shared" si="16"/>
        <v>0</v>
      </c>
      <c r="S36" s="33"/>
      <c r="T36" s="33"/>
      <c r="U36" s="33">
        <f t="shared" si="17"/>
        <v>0</v>
      </c>
      <c r="V36" s="33">
        <v>130.0</v>
      </c>
      <c r="W36" s="23">
        <f t="shared" si="8"/>
        <v>6</v>
      </c>
      <c r="X36" s="23">
        <f t="shared" si="9"/>
        <v>0</v>
      </c>
      <c r="Y36" s="33">
        <f t="shared" si="10"/>
        <v>0</v>
      </c>
      <c r="Z36" s="33">
        <f t="shared" si="18"/>
        <v>309976</v>
      </c>
      <c r="AA36" s="27">
        <f t="shared" si="11"/>
        <v>3</v>
      </c>
      <c r="AB36" s="34">
        <f t="shared" si="12"/>
        <v>2</v>
      </c>
    </row>
    <row r="37" ht="14.25" customHeight="1">
      <c r="A37" s="29">
        <f t="shared" si="13"/>
        <v>45685</v>
      </c>
      <c r="B37" s="30" t="str">
        <f t="shared" si="1"/>
        <v>Tuesday</v>
      </c>
      <c r="C37" s="36">
        <f t="shared" si="14"/>
        <v>3</v>
      </c>
      <c r="D37" s="30"/>
      <c r="E37" s="31">
        <f t="shared" si="19"/>
        <v>2499</v>
      </c>
      <c r="F37" s="32">
        <f t="shared" si="15"/>
        <v>107457</v>
      </c>
      <c r="G37" s="23">
        <v>124.0</v>
      </c>
      <c r="H37" s="24" t="s">
        <v>31</v>
      </c>
      <c r="I37" s="25">
        <f>IFERROR(VLOOKUP(H37,Volume_caminhao,2,0),0)</f>
        <v>833</v>
      </c>
      <c r="J37" s="25">
        <f t="shared" si="2"/>
        <v>49980</v>
      </c>
      <c r="K37" s="24">
        <f t="shared" si="3"/>
        <v>103292</v>
      </c>
      <c r="L37" s="25">
        <v>0.0</v>
      </c>
      <c r="M37" s="24">
        <f t="shared" si="4"/>
        <v>0</v>
      </c>
      <c r="N37" s="24">
        <f t="shared" si="5"/>
        <v>0</v>
      </c>
      <c r="O37" s="26">
        <v>0.12</v>
      </c>
      <c r="P37" s="24">
        <f t="shared" si="6"/>
        <v>0</v>
      </c>
      <c r="Q37" s="24">
        <f t="shared" si="7"/>
        <v>0</v>
      </c>
      <c r="R37" s="23">
        <f t="shared" si="16"/>
        <v>309876</v>
      </c>
      <c r="S37" s="33"/>
      <c r="T37" s="33"/>
      <c r="U37" s="33">
        <f t="shared" si="17"/>
        <v>100</v>
      </c>
      <c r="V37" s="33">
        <v>130.0</v>
      </c>
      <c r="W37" s="23">
        <f t="shared" si="8"/>
        <v>6</v>
      </c>
      <c r="X37" s="23">
        <f t="shared" si="9"/>
        <v>14994</v>
      </c>
      <c r="Y37" s="33">
        <f t="shared" si="10"/>
        <v>324870</v>
      </c>
      <c r="Z37" s="33">
        <f t="shared" si="18"/>
        <v>324970</v>
      </c>
      <c r="AA37" s="27">
        <f t="shared" si="11"/>
        <v>3</v>
      </c>
      <c r="AB37" s="38">
        <f t="shared" si="12"/>
        <v>-1</v>
      </c>
    </row>
    <row r="38" ht="14.25" customHeight="1">
      <c r="A38" s="29">
        <f t="shared" si="13"/>
        <v>45686</v>
      </c>
      <c r="B38" s="30" t="str">
        <f t="shared" si="1"/>
        <v>Wednesday</v>
      </c>
      <c r="C38" s="30">
        <f t="shared" si="14"/>
        <v>0</v>
      </c>
      <c r="D38" s="44">
        <v>0.0</v>
      </c>
      <c r="E38" s="31">
        <f t="shared" si="19"/>
        <v>0</v>
      </c>
      <c r="F38" s="32">
        <f t="shared" si="15"/>
        <v>0</v>
      </c>
      <c r="G38" s="23">
        <v>124.0</v>
      </c>
      <c r="H38" s="24" t="s">
        <v>31</v>
      </c>
      <c r="I38" s="25">
        <f>IFERROR(VLOOKUP(H38,Volume_caminhao,2,0),0)</f>
        <v>833</v>
      </c>
      <c r="J38" s="25">
        <f t="shared" si="2"/>
        <v>49980</v>
      </c>
      <c r="K38" s="24">
        <f t="shared" si="3"/>
        <v>103292</v>
      </c>
      <c r="L38" s="25">
        <v>0.0</v>
      </c>
      <c r="M38" s="24">
        <f t="shared" si="4"/>
        <v>0</v>
      </c>
      <c r="N38" s="24">
        <f t="shared" si="5"/>
        <v>0</v>
      </c>
      <c r="O38" s="26">
        <v>0.12</v>
      </c>
      <c r="P38" s="24">
        <f t="shared" si="6"/>
        <v>0</v>
      </c>
      <c r="Q38" s="24">
        <f t="shared" si="7"/>
        <v>0</v>
      </c>
      <c r="R38" s="23">
        <f t="shared" si="16"/>
        <v>0</v>
      </c>
      <c r="S38" s="33"/>
      <c r="T38" s="33"/>
      <c r="U38" s="33">
        <f t="shared" si="17"/>
        <v>0</v>
      </c>
      <c r="V38" s="33">
        <v>130.0</v>
      </c>
      <c r="W38" s="23">
        <f t="shared" si="8"/>
        <v>6</v>
      </c>
      <c r="X38" s="23">
        <f t="shared" si="9"/>
        <v>0</v>
      </c>
      <c r="Y38" s="33">
        <f t="shared" si="10"/>
        <v>0</v>
      </c>
      <c r="Z38" s="33">
        <f t="shared" si="18"/>
        <v>324970</v>
      </c>
      <c r="AA38" s="27">
        <f t="shared" si="11"/>
        <v>3</v>
      </c>
      <c r="AB38" s="34">
        <f t="shared" si="12"/>
        <v>2</v>
      </c>
    </row>
    <row r="39" ht="14.25" customHeight="1">
      <c r="A39" s="29">
        <f t="shared" si="13"/>
        <v>45687</v>
      </c>
      <c r="B39" s="30" t="str">
        <f t="shared" si="1"/>
        <v>Thursday</v>
      </c>
      <c r="C39" s="36">
        <f t="shared" si="14"/>
        <v>3</v>
      </c>
      <c r="D39" s="30"/>
      <c r="E39" s="31">
        <f t="shared" si="19"/>
        <v>2499</v>
      </c>
      <c r="F39" s="32">
        <f t="shared" si="15"/>
        <v>214914</v>
      </c>
      <c r="G39" s="23">
        <v>124.0</v>
      </c>
      <c r="H39" s="24" t="s">
        <v>31</v>
      </c>
      <c r="I39" s="25">
        <f>IFERROR(VLOOKUP(H39,Volume_caminhao,2,0),0)</f>
        <v>833</v>
      </c>
      <c r="J39" s="25">
        <f t="shared" si="2"/>
        <v>49980</v>
      </c>
      <c r="K39" s="24">
        <f t="shared" si="3"/>
        <v>103292</v>
      </c>
      <c r="L39" s="25">
        <v>0.0</v>
      </c>
      <c r="M39" s="24">
        <f t="shared" si="4"/>
        <v>0</v>
      </c>
      <c r="N39" s="24">
        <f t="shared" si="5"/>
        <v>0</v>
      </c>
      <c r="O39" s="26">
        <v>0.12</v>
      </c>
      <c r="P39" s="24">
        <f t="shared" si="6"/>
        <v>0</v>
      </c>
      <c r="Q39" s="24">
        <f t="shared" si="7"/>
        <v>0</v>
      </c>
      <c r="R39" s="23">
        <f t="shared" si="16"/>
        <v>309876</v>
      </c>
      <c r="S39" s="33"/>
      <c r="T39" s="33"/>
      <c r="U39" s="33">
        <f t="shared" si="17"/>
        <v>15094</v>
      </c>
      <c r="V39" s="33">
        <v>130.0</v>
      </c>
      <c r="W39" s="23">
        <f t="shared" si="8"/>
        <v>6</v>
      </c>
      <c r="X39" s="23">
        <f t="shared" si="9"/>
        <v>14994</v>
      </c>
      <c r="Y39" s="33">
        <f t="shared" si="10"/>
        <v>324870</v>
      </c>
      <c r="Z39" s="33">
        <f t="shared" si="18"/>
        <v>339964</v>
      </c>
      <c r="AA39" s="27">
        <f t="shared" si="11"/>
        <v>3</v>
      </c>
      <c r="AB39" s="38">
        <f t="shared" si="12"/>
        <v>0</v>
      </c>
    </row>
    <row r="40" ht="14.25" customHeight="1">
      <c r="A40" s="29">
        <f t="shared" si="13"/>
        <v>45688</v>
      </c>
      <c r="B40" s="30" t="str">
        <f t="shared" si="1"/>
        <v>Friday</v>
      </c>
      <c r="C40" s="30">
        <f t="shared" si="14"/>
        <v>0</v>
      </c>
      <c r="D40" s="30">
        <v>0.0</v>
      </c>
      <c r="E40" s="31">
        <f t="shared" si="19"/>
        <v>0</v>
      </c>
      <c r="F40" s="32">
        <f t="shared" si="15"/>
        <v>0</v>
      </c>
      <c r="G40" s="23">
        <v>124.0</v>
      </c>
      <c r="H40" s="24" t="s">
        <v>31</v>
      </c>
      <c r="I40" s="25">
        <f>IFERROR(VLOOKUP(H40,Volume_caminhao,2,0),0)</f>
        <v>833</v>
      </c>
      <c r="J40" s="25">
        <f t="shared" si="2"/>
        <v>49980</v>
      </c>
      <c r="K40" s="24">
        <f t="shared" si="3"/>
        <v>103292</v>
      </c>
      <c r="L40" s="25">
        <v>0.0</v>
      </c>
      <c r="M40" s="24">
        <f t="shared" si="4"/>
        <v>0</v>
      </c>
      <c r="N40" s="24">
        <f t="shared" si="5"/>
        <v>0</v>
      </c>
      <c r="O40" s="26">
        <v>0.12</v>
      </c>
      <c r="P40" s="24">
        <f t="shared" si="6"/>
        <v>0</v>
      </c>
      <c r="Q40" s="24">
        <f t="shared" si="7"/>
        <v>0</v>
      </c>
      <c r="R40" s="23">
        <f t="shared" si="16"/>
        <v>0</v>
      </c>
      <c r="S40" s="33"/>
      <c r="T40" s="33"/>
      <c r="U40" s="33">
        <f t="shared" si="17"/>
        <v>0</v>
      </c>
      <c r="V40" s="33">
        <v>130.0</v>
      </c>
      <c r="W40" s="23">
        <f t="shared" si="8"/>
        <v>6</v>
      </c>
      <c r="X40" s="23">
        <f t="shared" si="9"/>
        <v>0</v>
      </c>
      <c r="Y40" s="33">
        <f t="shared" si="10"/>
        <v>0</v>
      </c>
      <c r="Z40" s="33">
        <f t="shared" si="18"/>
        <v>339964</v>
      </c>
      <c r="AA40" s="27">
        <f t="shared" si="11"/>
        <v>3</v>
      </c>
      <c r="AB40" s="34">
        <f t="shared" si="12"/>
        <v>3</v>
      </c>
    </row>
    <row r="41" ht="14.25" customHeight="1">
      <c r="A41" s="50">
        <f t="shared" si="13"/>
        <v>45689</v>
      </c>
      <c r="B41" s="51" t="str">
        <f t="shared" si="1"/>
        <v>Saturday</v>
      </c>
      <c r="C41" s="51">
        <f t="shared" si="14"/>
        <v>0</v>
      </c>
      <c r="D41" s="51"/>
      <c r="E41" s="52">
        <f t="shared" si="19"/>
        <v>0</v>
      </c>
      <c r="F41" s="32">
        <f t="shared" si="15"/>
        <v>0</v>
      </c>
      <c r="G41" s="53">
        <v>124.0</v>
      </c>
      <c r="H41" s="54" t="s">
        <v>31</v>
      </c>
      <c r="I41" s="55">
        <f>IFERROR(VLOOKUP(H41,Volume_caminhao,2,0),0)</f>
        <v>833</v>
      </c>
      <c r="J41" s="55">
        <f t="shared" si="2"/>
        <v>49980</v>
      </c>
      <c r="K41" s="54">
        <f t="shared" si="3"/>
        <v>103292</v>
      </c>
      <c r="L41" s="55">
        <v>0.0</v>
      </c>
      <c r="M41" s="54">
        <f t="shared" si="4"/>
        <v>0</v>
      </c>
      <c r="N41" s="54">
        <f t="shared" si="5"/>
        <v>0</v>
      </c>
      <c r="O41" s="56">
        <v>0.12</v>
      </c>
      <c r="P41" s="54">
        <f t="shared" si="6"/>
        <v>0</v>
      </c>
      <c r="Q41" s="54">
        <f t="shared" si="7"/>
        <v>0</v>
      </c>
      <c r="R41" s="53">
        <f t="shared" si="16"/>
        <v>0</v>
      </c>
      <c r="S41" s="57"/>
      <c r="T41" s="57"/>
      <c r="U41" s="57">
        <f t="shared" si="17"/>
        <v>0</v>
      </c>
      <c r="V41" s="57">
        <v>130.0</v>
      </c>
      <c r="W41" s="53">
        <f t="shared" si="8"/>
        <v>6</v>
      </c>
      <c r="X41" s="53">
        <f t="shared" si="9"/>
        <v>0</v>
      </c>
      <c r="Y41" s="57">
        <f t="shared" si="10"/>
        <v>0</v>
      </c>
      <c r="Z41" s="57">
        <f t="shared" si="18"/>
        <v>339964</v>
      </c>
      <c r="AA41" s="27">
        <f t="shared" si="11"/>
        <v>3</v>
      </c>
      <c r="AB41" s="34">
        <f t="shared" si="12"/>
        <v>3</v>
      </c>
      <c r="AD41" s="49"/>
      <c r="AE41" s="49"/>
      <c r="AF41" s="49"/>
      <c r="AG41" s="49"/>
      <c r="AH41" s="49"/>
    </row>
    <row r="42" ht="14.25" customHeight="1">
      <c r="A42" s="50">
        <f t="shared" si="13"/>
        <v>45690</v>
      </c>
      <c r="B42" s="51" t="str">
        <f t="shared" si="1"/>
        <v>Sunday</v>
      </c>
      <c r="C42" s="51">
        <f t="shared" si="14"/>
        <v>0</v>
      </c>
      <c r="D42" s="51"/>
      <c r="E42" s="52">
        <f t="shared" si="19"/>
        <v>0</v>
      </c>
      <c r="F42" s="32">
        <f t="shared" si="15"/>
        <v>0</v>
      </c>
      <c r="G42" s="53">
        <v>124.0</v>
      </c>
      <c r="H42" s="54" t="s">
        <v>31</v>
      </c>
      <c r="I42" s="55">
        <f>IFERROR(VLOOKUP(H42,Volume_caminhao,2,0),0)</f>
        <v>833</v>
      </c>
      <c r="J42" s="55">
        <f t="shared" si="2"/>
        <v>49980</v>
      </c>
      <c r="K42" s="54">
        <f t="shared" si="3"/>
        <v>103292</v>
      </c>
      <c r="L42" s="55">
        <v>0.0</v>
      </c>
      <c r="M42" s="54">
        <f t="shared" si="4"/>
        <v>0</v>
      </c>
      <c r="N42" s="54">
        <f t="shared" si="5"/>
        <v>0</v>
      </c>
      <c r="O42" s="56">
        <v>0.12</v>
      </c>
      <c r="P42" s="54">
        <f t="shared" si="6"/>
        <v>0</v>
      </c>
      <c r="Q42" s="54">
        <f t="shared" si="7"/>
        <v>0</v>
      </c>
      <c r="R42" s="53">
        <f t="shared" si="16"/>
        <v>0</v>
      </c>
      <c r="S42" s="57"/>
      <c r="T42" s="57"/>
      <c r="U42" s="57">
        <f t="shared" si="17"/>
        <v>0</v>
      </c>
      <c r="V42" s="57">
        <v>130.0</v>
      </c>
      <c r="W42" s="53">
        <f t="shared" si="8"/>
        <v>6</v>
      </c>
      <c r="X42" s="53">
        <f t="shared" si="9"/>
        <v>0</v>
      </c>
      <c r="Y42" s="57">
        <f t="shared" si="10"/>
        <v>0</v>
      </c>
      <c r="Z42" s="57">
        <f t="shared" si="18"/>
        <v>339964</v>
      </c>
      <c r="AA42" s="27">
        <f t="shared" si="11"/>
        <v>3</v>
      </c>
      <c r="AB42" s="34">
        <f t="shared" si="12"/>
        <v>3</v>
      </c>
    </row>
    <row r="43" ht="14.25" customHeight="1">
      <c r="A43" s="50">
        <f t="shared" si="13"/>
        <v>45691</v>
      </c>
      <c r="B43" s="51" t="str">
        <f t="shared" si="1"/>
        <v>Monday</v>
      </c>
      <c r="C43" s="58">
        <f t="shared" si="14"/>
        <v>3</v>
      </c>
      <c r="D43" s="51"/>
      <c r="E43" s="52">
        <f t="shared" si="19"/>
        <v>2499</v>
      </c>
      <c r="F43" s="32">
        <f t="shared" si="15"/>
        <v>2499</v>
      </c>
      <c r="G43" s="53">
        <v>124.0</v>
      </c>
      <c r="H43" s="54" t="s">
        <v>31</v>
      </c>
      <c r="I43" s="55">
        <f>IFERROR(VLOOKUP(H43,Volume_caminhao,2,0),0)</f>
        <v>833</v>
      </c>
      <c r="J43" s="55">
        <f t="shared" si="2"/>
        <v>49980</v>
      </c>
      <c r="K43" s="54">
        <f t="shared" si="3"/>
        <v>103292</v>
      </c>
      <c r="L43" s="55">
        <v>0.0</v>
      </c>
      <c r="M43" s="54">
        <f t="shared" si="4"/>
        <v>0</v>
      </c>
      <c r="N43" s="54">
        <f t="shared" si="5"/>
        <v>0</v>
      </c>
      <c r="O43" s="56">
        <v>0.12</v>
      </c>
      <c r="P43" s="54">
        <f t="shared" si="6"/>
        <v>0</v>
      </c>
      <c r="Q43" s="54">
        <f t="shared" si="7"/>
        <v>0</v>
      </c>
      <c r="R43" s="53">
        <f t="shared" si="16"/>
        <v>309876</v>
      </c>
      <c r="S43" s="57"/>
      <c r="T43" s="57"/>
      <c r="U43" s="57">
        <f t="shared" si="17"/>
        <v>30088</v>
      </c>
      <c r="V43" s="57">
        <v>130.0</v>
      </c>
      <c r="W43" s="53">
        <f t="shared" si="8"/>
        <v>6</v>
      </c>
      <c r="X43" s="53">
        <f t="shared" si="9"/>
        <v>14994</v>
      </c>
      <c r="Y43" s="57">
        <f t="shared" si="10"/>
        <v>324870</v>
      </c>
      <c r="Z43" s="57">
        <f t="shared" si="18"/>
        <v>354958</v>
      </c>
      <c r="AA43" s="27">
        <f t="shared" si="11"/>
        <v>3</v>
      </c>
      <c r="AB43" s="38">
        <f t="shared" si="12"/>
        <v>0</v>
      </c>
    </row>
    <row r="44" ht="14.25" customHeight="1">
      <c r="A44" s="50">
        <f t="shared" si="13"/>
        <v>45692</v>
      </c>
      <c r="B44" s="51" t="str">
        <f t="shared" si="1"/>
        <v>Tuesday</v>
      </c>
      <c r="C44" s="51">
        <f t="shared" si="14"/>
        <v>0</v>
      </c>
      <c r="D44" s="51">
        <v>0.0</v>
      </c>
      <c r="E44" s="52">
        <f t="shared" si="19"/>
        <v>0</v>
      </c>
      <c r="F44" s="32">
        <f t="shared" si="15"/>
        <v>0</v>
      </c>
      <c r="G44" s="53">
        <v>124.0</v>
      </c>
      <c r="H44" s="54" t="s">
        <v>31</v>
      </c>
      <c r="I44" s="55">
        <f>IFERROR(VLOOKUP(H44,Volume_caminhao,2,0),0)</f>
        <v>833</v>
      </c>
      <c r="J44" s="55">
        <f t="shared" si="2"/>
        <v>49980</v>
      </c>
      <c r="K44" s="54">
        <f t="shared" si="3"/>
        <v>103292</v>
      </c>
      <c r="L44" s="55">
        <v>0.0</v>
      </c>
      <c r="M44" s="54">
        <f t="shared" si="4"/>
        <v>0</v>
      </c>
      <c r="N44" s="54">
        <f t="shared" si="5"/>
        <v>0</v>
      </c>
      <c r="O44" s="56">
        <v>0.12</v>
      </c>
      <c r="P44" s="54">
        <f t="shared" si="6"/>
        <v>0</v>
      </c>
      <c r="Q44" s="54">
        <f t="shared" si="7"/>
        <v>0</v>
      </c>
      <c r="R44" s="53">
        <f t="shared" si="16"/>
        <v>0</v>
      </c>
      <c r="S44" s="57"/>
      <c r="T44" s="57"/>
      <c r="U44" s="57">
        <f t="shared" si="17"/>
        <v>0</v>
      </c>
      <c r="V44" s="57">
        <v>130.0</v>
      </c>
      <c r="W44" s="53">
        <f t="shared" si="8"/>
        <v>6</v>
      </c>
      <c r="X44" s="53">
        <f t="shared" si="9"/>
        <v>0</v>
      </c>
      <c r="Y44" s="57">
        <f t="shared" si="10"/>
        <v>0</v>
      </c>
      <c r="Z44" s="57">
        <f t="shared" si="18"/>
        <v>354958</v>
      </c>
      <c r="AA44" s="27">
        <f t="shared" si="11"/>
        <v>3</v>
      </c>
      <c r="AB44" s="34">
        <f t="shared" si="12"/>
        <v>3</v>
      </c>
    </row>
    <row r="45" ht="14.25" customHeight="1">
      <c r="A45" s="50">
        <f t="shared" si="13"/>
        <v>45693</v>
      </c>
      <c r="B45" s="51" t="str">
        <f t="shared" si="1"/>
        <v>Wednesday</v>
      </c>
      <c r="C45" s="58">
        <f t="shared" si="14"/>
        <v>3</v>
      </c>
      <c r="D45" s="51"/>
      <c r="E45" s="52">
        <f t="shared" si="19"/>
        <v>2499</v>
      </c>
      <c r="F45" s="32">
        <f t="shared" si="15"/>
        <v>4998</v>
      </c>
      <c r="G45" s="53">
        <v>124.0</v>
      </c>
      <c r="H45" s="54" t="s">
        <v>31</v>
      </c>
      <c r="I45" s="55">
        <f>IFERROR(VLOOKUP(H45,Volume_caminhao,2,0),0)</f>
        <v>833</v>
      </c>
      <c r="J45" s="55">
        <f t="shared" si="2"/>
        <v>49980</v>
      </c>
      <c r="K45" s="54">
        <f t="shared" si="3"/>
        <v>103292</v>
      </c>
      <c r="L45" s="55">
        <v>0.0</v>
      </c>
      <c r="M45" s="54">
        <f t="shared" si="4"/>
        <v>0</v>
      </c>
      <c r="N45" s="54">
        <f t="shared" si="5"/>
        <v>0</v>
      </c>
      <c r="O45" s="56">
        <v>0.12</v>
      </c>
      <c r="P45" s="54">
        <f t="shared" si="6"/>
        <v>0</v>
      </c>
      <c r="Q45" s="54">
        <f t="shared" si="7"/>
        <v>0</v>
      </c>
      <c r="R45" s="53">
        <f t="shared" si="16"/>
        <v>309876</v>
      </c>
      <c r="S45" s="57"/>
      <c r="T45" s="57"/>
      <c r="U45" s="57">
        <f t="shared" si="17"/>
        <v>45082</v>
      </c>
      <c r="V45" s="57">
        <v>130.0</v>
      </c>
      <c r="W45" s="53">
        <f t="shared" si="8"/>
        <v>6</v>
      </c>
      <c r="X45" s="53">
        <f t="shared" si="9"/>
        <v>14994</v>
      </c>
      <c r="Y45" s="57">
        <f t="shared" si="10"/>
        <v>324870</v>
      </c>
      <c r="Z45" s="57">
        <f t="shared" si="18"/>
        <v>369952</v>
      </c>
      <c r="AA45" s="27">
        <f t="shared" si="11"/>
        <v>3</v>
      </c>
      <c r="AB45" s="38">
        <f t="shared" si="12"/>
        <v>0</v>
      </c>
    </row>
    <row r="46" ht="14.25" customHeight="1">
      <c r="A46" s="50">
        <f t="shared" si="13"/>
        <v>45694</v>
      </c>
      <c r="B46" s="51" t="str">
        <f t="shared" si="1"/>
        <v>Thursday</v>
      </c>
      <c r="C46" s="51">
        <f t="shared" si="14"/>
        <v>0</v>
      </c>
      <c r="D46" s="51">
        <v>0.0</v>
      </c>
      <c r="E46" s="52">
        <f t="shared" si="19"/>
        <v>0</v>
      </c>
      <c r="F46" s="32">
        <f t="shared" si="15"/>
        <v>0</v>
      </c>
      <c r="G46" s="53">
        <v>124.0</v>
      </c>
      <c r="H46" s="54" t="s">
        <v>31</v>
      </c>
      <c r="I46" s="55">
        <f>IFERROR(VLOOKUP(H46,Volume_caminhao,2,0),0)</f>
        <v>833</v>
      </c>
      <c r="J46" s="55">
        <f t="shared" si="2"/>
        <v>49980</v>
      </c>
      <c r="K46" s="54">
        <f t="shared" si="3"/>
        <v>103292</v>
      </c>
      <c r="L46" s="55">
        <v>0.0</v>
      </c>
      <c r="M46" s="54">
        <f t="shared" si="4"/>
        <v>0</v>
      </c>
      <c r="N46" s="54">
        <f t="shared" si="5"/>
        <v>0</v>
      </c>
      <c r="O46" s="56">
        <v>0.12</v>
      </c>
      <c r="P46" s="54">
        <f t="shared" si="6"/>
        <v>0</v>
      </c>
      <c r="Q46" s="54">
        <f t="shared" si="7"/>
        <v>0</v>
      </c>
      <c r="R46" s="53">
        <f t="shared" si="16"/>
        <v>0</v>
      </c>
      <c r="S46" s="57"/>
      <c r="T46" s="57"/>
      <c r="U46" s="57">
        <f t="shared" si="17"/>
        <v>0</v>
      </c>
      <c r="V46" s="57">
        <v>130.0</v>
      </c>
      <c r="W46" s="53">
        <f t="shared" si="8"/>
        <v>6</v>
      </c>
      <c r="X46" s="53">
        <f t="shared" si="9"/>
        <v>0</v>
      </c>
      <c r="Y46" s="57">
        <f t="shared" si="10"/>
        <v>0</v>
      </c>
      <c r="Z46" s="57">
        <f t="shared" si="18"/>
        <v>369952</v>
      </c>
      <c r="AA46" s="27">
        <f t="shared" si="11"/>
        <v>3</v>
      </c>
      <c r="AB46" s="34">
        <f t="shared" si="12"/>
        <v>3</v>
      </c>
    </row>
    <row r="47" ht="14.25" customHeight="1">
      <c r="A47" s="50">
        <f t="shared" si="13"/>
        <v>45695</v>
      </c>
      <c r="B47" s="51" t="str">
        <f t="shared" si="1"/>
        <v>Friday</v>
      </c>
      <c r="C47" s="58">
        <f t="shared" si="14"/>
        <v>3</v>
      </c>
      <c r="D47" s="51"/>
      <c r="E47" s="52">
        <f t="shared" si="19"/>
        <v>2499</v>
      </c>
      <c r="F47" s="32">
        <f t="shared" si="15"/>
        <v>9996</v>
      </c>
      <c r="G47" s="53">
        <v>124.0</v>
      </c>
      <c r="H47" s="54" t="s">
        <v>31</v>
      </c>
      <c r="I47" s="55">
        <f>IFERROR(VLOOKUP(H47,Volume_caminhao,2,0),0)</f>
        <v>833</v>
      </c>
      <c r="J47" s="55">
        <f t="shared" si="2"/>
        <v>49980</v>
      </c>
      <c r="K47" s="54">
        <f t="shared" si="3"/>
        <v>103292</v>
      </c>
      <c r="L47" s="55">
        <v>0.0</v>
      </c>
      <c r="M47" s="54">
        <f t="shared" si="4"/>
        <v>0</v>
      </c>
      <c r="N47" s="54">
        <f t="shared" si="5"/>
        <v>0</v>
      </c>
      <c r="O47" s="56">
        <v>0.12</v>
      </c>
      <c r="P47" s="54">
        <f t="shared" si="6"/>
        <v>0</v>
      </c>
      <c r="Q47" s="54">
        <f t="shared" si="7"/>
        <v>0</v>
      </c>
      <c r="R47" s="53">
        <f t="shared" si="16"/>
        <v>309876</v>
      </c>
      <c r="S47" s="57"/>
      <c r="T47" s="57"/>
      <c r="U47" s="57">
        <f t="shared" si="17"/>
        <v>60076</v>
      </c>
      <c r="V47" s="57">
        <v>130.0</v>
      </c>
      <c r="W47" s="53">
        <f t="shared" si="8"/>
        <v>6</v>
      </c>
      <c r="X47" s="53">
        <f t="shared" si="9"/>
        <v>14994</v>
      </c>
      <c r="Y47" s="57">
        <f t="shared" si="10"/>
        <v>324870</v>
      </c>
      <c r="Z47" s="57">
        <f t="shared" si="18"/>
        <v>384946</v>
      </c>
      <c r="AA47" s="27">
        <f t="shared" si="11"/>
        <v>3</v>
      </c>
      <c r="AB47" s="38">
        <f t="shared" si="12"/>
        <v>0</v>
      </c>
      <c r="AD47" s="49"/>
      <c r="AE47" s="49"/>
      <c r="AF47" s="49"/>
      <c r="AG47" s="49"/>
      <c r="AH47" s="49"/>
    </row>
    <row r="48" ht="14.25" customHeight="1">
      <c r="A48" s="50">
        <f t="shared" si="13"/>
        <v>45696</v>
      </c>
      <c r="B48" s="51" t="str">
        <f t="shared" si="1"/>
        <v>Saturday</v>
      </c>
      <c r="C48" s="51">
        <f t="shared" si="14"/>
        <v>0</v>
      </c>
      <c r="D48" s="51"/>
      <c r="E48" s="52">
        <f t="shared" si="19"/>
        <v>0</v>
      </c>
      <c r="F48" s="32">
        <f t="shared" si="15"/>
        <v>0</v>
      </c>
      <c r="G48" s="53">
        <v>124.0</v>
      </c>
      <c r="H48" s="54" t="s">
        <v>31</v>
      </c>
      <c r="I48" s="55">
        <f>IFERROR(VLOOKUP(H48,Volume_caminhao,2,0),0)</f>
        <v>833</v>
      </c>
      <c r="J48" s="55">
        <f t="shared" si="2"/>
        <v>49980</v>
      </c>
      <c r="K48" s="54">
        <f t="shared" si="3"/>
        <v>103292</v>
      </c>
      <c r="L48" s="55">
        <v>0.0</v>
      </c>
      <c r="M48" s="54">
        <f t="shared" si="4"/>
        <v>0</v>
      </c>
      <c r="N48" s="54">
        <f t="shared" si="5"/>
        <v>0</v>
      </c>
      <c r="O48" s="56">
        <v>0.12</v>
      </c>
      <c r="P48" s="54">
        <f t="shared" si="6"/>
        <v>0</v>
      </c>
      <c r="Q48" s="54">
        <f t="shared" si="7"/>
        <v>0</v>
      </c>
      <c r="R48" s="53">
        <f t="shared" si="16"/>
        <v>0</v>
      </c>
      <c r="S48" s="57"/>
      <c r="T48" s="57"/>
      <c r="U48" s="57">
        <f t="shared" si="17"/>
        <v>0</v>
      </c>
      <c r="V48" s="57">
        <v>130.0</v>
      </c>
      <c r="W48" s="53">
        <f t="shared" si="8"/>
        <v>6</v>
      </c>
      <c r="X48" s="53">
        <f t="shared" si="9"/>
        <v>0</v>
      </c>
      <c r="Y48" s="57">
        <f t="shared" si="10"/>
        <v>0</v>
      </c>
      <c r="Z48" s="57">
        <f t="shared" si="18"/>
        <v>384946</v>
      </c>
      <c r="AA48" s="27">
        <f t="shared" si="11"/>
        <v>3</v>
      </c>
      <c r="AB48" s="34">
        <f t="shared" si="12"/>
        <v>3</v>
      </c>
    </row>
    <row r="49" ht="14.25" customHeight="1">
      <c r="A49" s="50">
        <f t="shared" si="13"/>
        <v>45697</v>
      </c>
      <c r="B49" s="51" t="str">
        <f t="shared" si="1"/>
        <v>Sunday</v>
      </c>
      <c r="C49" s="51">
        <f t="shared" si="14"/>
        <v>0</v>
      </c>
      <c r="D49" s="51"/>
      <c r="E49" s="52">
        <f t="shared" si="19"/>
        <v>0</v>
      </c>
      <c r="F49" s="32">
        <f t="shared" si="15"/>
        <v>0</v>
      </c>
      <c r="G49" s="53">
        <v>124.0</v>
      </c>
      <c r="H49" s="54" t="s">
        <v>31</v>
      </c>
      <c r="I49" s="55">
        <f>IFERROR(VLOOKUP(H49,Volume_caminhao,2,0),0)</f>
        <v>833</v>
      </c>
      <c r="J49" s="55">
        <f t="shared" si="2"/>
        <v>49980</v>
      </c>
      <c r="K49" s="54">
        <f t="shared" si="3"/>
        <v>103292</v>
      </c>
      <c r="L49" s="55">
        <v>0.0</v>
      </c>
      <c r="M49" s="54">
        <f t="shared" si="4"/>
        <v>0</v>
      </c>
      <c r="N49" s="54">
        <f t="shared" si="5"/>
        <v>0</v>
      </c>
      <c r="O49" s="56">
        <v>0.12</v>
      </c>
      <c r="P49" s="54">
        <f t="shared" si="6"/>
        <v>0</v>
      </c>
      <c r="Q49" s="54">
        <f t="shared" si="7"/>
        <v>0</v>
      </c>
      <c r="R49" s="53">
        <f t="shared" si="16"/>
        <v>0</v>
      </c>
      <c r="S49" s="57"/>
      <c r="T49" s="57"/>
      <c r="U49" s="57">
        <f t="shared" si="17"/>
        <v>0</v>
      </c>
      <c r="V49" s="57">
        <v>130.0</v>
      </c>
      <c r="W49" s="53">
        <f t="shared" si="8"/>
        <v>6</v>
      </c>
      <c r="X49" s="53">
        <f t="shared" si="9"/>
        <v>0</v>
      </c>
      <c r="Y49" s="57">
        <f t="shared" si="10"/>
        <v>0</v>
      </c>
      <c r="Z49" s="57">
        <f t="shared" si="18"/>
        <v>384946</v>
      </c>
      <c r="AA49" s="27">
        <f t="shared" si="11"/>
        <v>3</v>
      </c>
      <c r="AB49" s="34">
        <f t="shared" si="12"/>
        <v>3</v>
      </c>
    </row>
    <row r="50" ht="14.25" customHeight="1">
      <c r="A50" s="50">
        <f t="shared" si="13"/>
        <v>45698</v>
      </c>
      <c r="B50" s="51" t="str">
        <f t="shared" si="1"/>
        <v>Monday</v>
      </c>
      <c r="C50" s="51">
        <f t="shared" si="14"/>
        <v>0</v>
      </c>
      <c r="D50" s="51">
        <v>0.0</v>
      </c>
      <c r="E50" s="52">
        <f t="shared" si="19"/>
        <v>0</v>
      </c>
      <c r="F50" s="32">
        <f t="shared" si="15"/>
        <v>0</v>
      </c>
      <c r="G50" s="53">
        <v>124.0</v>
      </c>
      <c r="H50" s="54" t="s">
        <v>31</v>
      </c>
      <c r="I50" s="55">
        <f>IFERROR(VLOOKUP(H50,Volume_caminhao,2,0),0)</f>
        <v>833</v>
      </c>
      <c r="J50" s="55">
        <f t="shared" si="2"/>
        <v>49980</v>
      </c>
      <c r="K50" s="54">
        <f t="shared" si="3"/>
        <v>103292</v>
      </c>
      <c r="L50" s="55">
        <v>0.0</v>
      </c>
      <c r="M50" s="54">
        <f t="shared" si="4"/>
        <v>0</v>
      </c>
      <c r="N50" s="54">
        <f t="shared" si="5"/>
        <v>0</v>
      </c>
      <c r="O50" s="56">
        <v>0.12</v>
      </c>
      <c r="P50" s="54">
        <f t="shared" si="6"/>
        <v>0</v>
      </c>
      <c r="Q50" s="54">
        <f t="shared" si="7"/>
        <v>0</v>
      </c>
      <c r="R50" s="53">
        <f t="shared" si="16"/>
        <v>0</v>
      </c>
      <c r="S50" s="57"/>
      <c r="T50" s="57" t="str">
        <f>T19</f>
        <v/>
      </c>
      <c r="U50" s="57">
        <f t="shared" si="17"/>
        <v>0</v>
      </c>
      <c r="V50" s="57">
        <v>130.0</v>
      </c>
      <c r="W50" s="53">
        <f t="shared" si="8"/>
        <v>6</v>
      </c>
      <c r="X50" s="53">
        <f t="shared" si="9"/>
        <v>0</v>
      </c>
      <c r="Y50" s="57">
        <f t="shared" si="10"/>
        <v>0</v>
      </c>
      <c r="Z50" s="57">
        <f t="shared" si="18"/>
        <v>384946</v>
      </c>
      <c r="AA50" s="27">
        <f t="shared" si="11"/>
        <v>3</v>
      </c>
      <c r="AB50" s="34">
        <f t="shared" si="12"/>
        <v>3</v>
      </c>
      <c r="AD50" s="43"/>
      <c r="AE50" s="43"/>
      <c r="AF50" s="43"/>
      <c r="AG50" s="43"/>
      <c r="AH50" s="43"/>
    </row>
    <row r="51" ht="14.25" customHeight="1">
      <c r="A51" s="50">
        <f t="shared" si="13"/>
        <v>45699</v>
      </c>
      <c r="B51" s="51" t="str">
        <f t="shared" si="1"/>
        <v>Tuesday</v>
      </c>
      <c r="C51" s="58">
        <f t="shared" si="14"/>
        <v>3</v>
      </c>
      <c r="D51" s="51"/>
      <c r="E51" s="52">
        <f t="shared" si="19"/>
        <v>2499</v>
      </c>
      <c r="F51" s="32">
        <f t="shared" si="15"/>
        <v>19992</v>
      </c>
      <c r="G51" s="53">
        <v>124.0</v>
      </c>
      <c r="H51" s="54" t="s">
        <v>31</v>
      </c>
      <c r="I51" s="55">
        <f>IFERROR(VLOOKUP(H51,Volume_caminhao,2,0),0)</f>
        <v>833</v>
      </c>
      <c r="J51" s="55">
        <f t="shared" si="2"/>
        <v>49980</v>
      </c>
      <c r="K51" s="54">
        <f t="shared" si="3"/>
        <v>103292</v>
      </c>
      <c r="L51" s="55">
        <v>0.0</v>
      </c>
      <c r="M51" s="54">
        <f t="shared" si="4"/>
        <v>0</v>
      </c>
      <c r="N51" s="54">
        <f t="shared" si="5"/>
        <v>0</v>
      </c>
      <c r="O51" s="56">
        <v>0.12</v>
      </c>
      <c r="P51" s="54">
        <f t="shared" si="6"/>
        <v>0</v>
      </c>
      <c r="Q51" s="54">
        <f t="shared" si="7"/>
        <v>0</v>
      </c>
      <c r="R51" s="53">
        <f t="shared" si="16"/>
        <v>309876</v>
      </c>
      <c r="S51" s="57"/>
      <c r="T51" s="57"/>
      <c r="U51" s="57">
        <f t="shared" si="17"/>
        <v>75070</v>
      </c>
      <c r="V51" s="57">
        <v>130.0</v>
      </c>
      <c r="W51" s="53">
        <f t="shared" si="8"/>
        <v>6</v>
      </c>
      <c r="X51" s="53">
        <f t="shared" si="9"/>
        <v>14994</v>
      </c>
      <c r="Y51" s="57">
        <f t="shared" si="10"/>
        <v>324870</v>
      </c>
      <c r="Z51" s="57">
        <f t="shared" si="18"/>
        <v>399940</v>
      </c>
      <c r="AA51" s="27">
        <f t="shared" si="11"/>
        <v>3</v>
      </c>
      <c r="AB51" s="38">
        <f t="shared" si="12"/>
        <v>0</v>
      </c>
    </row>
    <row r="52" ht="14.25" customHeight="1">
      <c r="A52" s="50">
        <f t="shared" si="13"/>
        <v>45700</v>
      </c>
      <c r="B52" s="51" t="str">
        <f t="shared" si="1"/>
        <v>Wednesday</v>
      </c>
      <c r="C52" s="51">
        <f t="shared" si="14"/>
        <v>0</v>
      </c>
      <c r="D52" s="51">
        <v>0.0</v>
      </c>
      <c r="E52" s="52">
        <f t="shared" si="19"/>
        <v>0</v>
      </c>
      <c r="F52" s="32">
        <f t="shared" si="15"/>
        <v>0</v>
      </c>
      <c r="G52" s="53">
        <v>124.0</v>
      </c>
      <c r="H52" s="54" t="s">
        <v>31</v>
      </c>
      <c r="I52" s="55">
        <f>IFERROR(VLOOKUP(H52,Volume_caminhao,2,0),0)</f>
        <v>833</v>
      </c>
      <c r="J52" s="55">
        <f t="shared" si="2"/>
        <v>49980</v>
      </c>
      <c r="K52" s="54">
        <f t="shared" si="3"/>
        <v>103292</v>
      </c>
      <c r="L52" s="55">
        <v>0.0</v>
      </c>
      <c r="M52" s="54">
        <f t="shared" si="4"/>
        <v>0</v>
      </c>
      <c r="N52" s="54">
        <f t="shared" si="5"/>
        <v>0</v>
      </c>
      <c r="O52" s="56">
        <v>0.12</v>
      </c>
      <c r="P52" s="54">
        <f t="shared" si="6"/>
        <v>0</v>
      </c>
      <c r="Q52" s="54">
        <f t="shared" si="7"/>
        <v>0</v>
      </c>
      <c r="R52" s="53">
        <f t="shared" si="16"/>
        <v>0</v>
      </c>
      <c r="S52" s="57"/>
      <c r="T52" s="57"/>
      <c r="U52" s="57">
        <f t="shared" si="17"/>
        <v>0</v>
      </c>
      <c r="V52" s="57">
        <v>130.0</v>
      </c>
      <c r="W52" s="53">
        <f t="shared" si="8"/>
        <v>6</v>
      </c>
      <c r="X52" s="53">
        <f t="shared" si="9"/>
        <v>0</v>
      </c>
      <c r="Y52" s="57">
        <f t="shared" si="10"/>
        <v>0</v>
      </c>
      <c r="Z52" s="57">
        <f t="shared" si="18"/>
        <v>399940</v>
      </c>
      <c r="AA52" s="27">
        <f t="shared" si="11"/>
        <v>3</v>
      </c>
      <c r="AB52" s="34">
        <f t="shared" si="12"/>
        <v>3</v>
      </c>
    </row>
    <row r="53" ht="14.25" customHeight="1">
      <c r="A53" s="50">
        <f t="shared" si="13"/>
        <v>45701</v>
      </c>
      <c r="B53" s="51" t="str">
        <f t="shared" si="1"/>
        <v>Thursday</v>
      </c>
      <c r="C53" s="58">
        <f t="shared" si="14"/>
        <v>3</v>
      </c>
      <c r="D53" s="51"/>
      <c r="E53" s="52">
        <f t="shared" si="19"/>
        <v>2499</v>
      </c>
      <c r="F53" s="32">
        <f t="shared" si="15"/>
        <v>39984</v>
      </c>
      <c r="G53" s="53">
        <v>124.0</v>
      </c>
      <c r="H53" s="54" t="s">
        <v>31</v>
      </c>
      <c r="I53" s="55">
        <f>IFERROR(VLOOKUP(H53,Volume_caminhao,2,0),0)</f>
        <v>833</v>
      </c>
      <c r="J53" s="55">
        <f t="shared" si="2"/>
        <v>49980</v>
      </c>
      <c r="K53" s="54">
        <f t="shared" si="3"/>
        <v>103292</v>
      </c>
      <c r="L53" s="55">
        <v>0.0</v>
      </c>
      <c r="M53" s="54">
        <f t="shared" si="4"/>
        <v>0</v>
      </c>
      <c r="N53" s="54">
        <f t="shared" si="5"/>
        <v>0</v>
      </c>
      <c r="O53" s="56">
        <v>0.12</v>
      </c>
      <c r="P53" s="54">
        <f t="shared" si="6"/>
        <v>0</v>
      </c>
      <c r="Q53" s="54">
        <f t="shared" si="7"/>
        <v>0</v>
      </c>
      <c r="R53" s="53">
        <f t="shared" si="16"/>
        <v>309876</v>
      </c>
      <c r="S53" s="57"/>
      <c r="T53" s="57"/>
      <c r="U53" s="57">
        <f t="shared" si="17"/>
        <v>90064</v>
      </c>
      <c r="V53" s="57">
        <v>130.0</v>
      </c>
      <c r="W53" s="53">
        <f t="shared" si="8"/>
        <v>6</v>
      </c>
      <c r="X53" s="53">
        <f t="shared" si="9"/>
        <v>14994</v>
      </c>
      <c r="Y53" s="57">
        <f t="shared" si="10"/>
        <v>324870</v>
      </c>
      <c r="Z53" s="57">
        <f t="shared" si="18"/>
        <v>414934</v>
      </c>
      <c r="AA53" s="27">
        <f t="shared" si="11"/>
        <v>4</v>
      </c>
      <c r="AB53" s="38">
        <f t="shared" si="12"/>
        <v>0</v>
      </c>
    </row>
    <row r="54" ht="14.25" customHeight="1">
      <c r="A54" s="50">
        <f t="shared" si="13"/>
        <v>45702</v>
      </c>
      <c r="B54" s="51" t="str">
        <f t="shared" si="1"/>
        <v>Friday</v>
      </c>
      <c r="C54" s="51">
        <f t="shared" si="14"/>
        <v>0</v>
      </c>
      <c r="D54" s="51">
        <v>0.0</v>
      </c>
      <c r="E54" s="52">
        <f t="shared" si="19"/>
        <v>0</v>
      </c>
      <c r="F54" s="32">
        <f t="shared" si="15"/>
        <v>0</v>
      </c>
      <c r="G54" s="53">
        <v>124.0</v>
      </c>
      <c r="H54" s="54" t="s">
        <v>31</v>
      </c>
      <c r="I54" s="55">
        <f>IFERROR(VLOOKUP(H54,Volume_caminhao,2,0),0)</f>
        <v>833</v>
      </c>
      <c r="J54" s="55">
        <f t="shared" si="2"/>
        <v>49980</v>
      </c>
      <c r="K54" s="54">
        <f t="shared" si="3"/>
        <v>103292</v>
      </c>
      <c r="L54" s="55">
        <v>0.0</v>
      </c>
      <c r="M54" s="54">
        <f t="shared" si="4"/>
        <v>0</v>
      </c>
      <c r="N54" s="54">
        <f t="shared" si="5"/>
        <v>0</v>
      </c>
      <c r="O54" s="56">
        <v>0.12</v>
      </c>
      <c r="P54" s="54">
        <f t="shared" si="6"/>
        <v>0</v>
      </c>
      <c r="Q54" s="54">
        <f t="shared" si="7"/>
        <v>0</v>
      </c>
      <c r="R54" s="53">
        <f t="shared" si="16"/>
        <v>0</v>
      </c>
      <c r="S54" s="57"/>
      <c r="T54" s="57"/>
      <c r="U54" s="57">
        <f t="shared" si="17"/>
        <v>0</v>
      </c>
      <c r="V54" s="57">
        <v>130.0</v>
      </c>
      <c r="W54" s="53">
        <f t="shared" si="8"/>
        <v>6</v>
      </c>
      <c r="X54" s="53">
        <f t="shared" si="9"/>
        <v>0</v>
      </c>
      <c r="Y54" s="57">
        <f t="shared" si="10"/>
        <v>0</v>
      </c>
      <c r="Z54" s="57">
        <f t="shared" si="18"/>
        <v>414934</v>
      </c>
      <c r="AA54" s="27">
        <f t="shared" si="11"/>
        <v>4</v>
      </c>
      <c r="AB54" s="34">
        <f t="shared" si="12"/>
        <v>3</v>
      </c>
    </row>
    <row r="55" ht="14.25" customHeight="1">
      <c r="A55" s="50">
        <f t="shared" si="13"/>
        <v>45703</v>
      </c>
      <c r="B55" s="51" t="str">
        <f t="shared" si="1"/>
        <v>Saturday</v>
      </c>
      <c r="C55" s="51">
        <f t="shared" si="14"/>
        <v>0</v>
      </c>
      <c r="D55" s="51"/>
      <c r="E55" s="52">
        <f t="shared" si="19"/>
        <v>0</v>
      </c>
      <c r="F55" s="32">
        <f t="shared" si="15"/>
        <v>0</v>
      </c>
      <c r="G55" s="53">
        <v>124.0</v>
      </c>
      <c r="H55" s="54" t="s">
        <v>31</v>
      </c>
      <c r="I55" s="55">
        <f>IFERROR(VLOOKUP(H55,Volume_caminhao,2,0),0)</f>
        <v>833</v>
      </c>
      <c r="J55" s="55">
        <f t="shared" si="2"/>
        <v>49980</v>
      </c>
      <c r="K55" s="54">
        <f t="shared" si="3"/>
        <v>103292</v>
      </c>
      <c r="L55" s="55">
        <v>0.0</v>
      </c>
      <c r="M55" s="54">
        <f t="shared" si="4"/>
        <v>0</v>
      </c>
      <c r="N55" s="54">
        <f t="shared" si="5"/>
        <v>0</v>
      </c>
      <c r="O55" s="56">
        <v>0.12</v>
      </c>
      <c r="P55" s="54">
        <f t="shared" si="6"/>
        <v>0</v>
      </c>
      <c r="Q55" s="54">
        <f t="shared" si="7"/>
        <v>0</v>
      </c>
      <c r="R55" s="53">
        <f t="shared" si="16"/>
        <v>0</v>
      </c>
      <c r="S55" s="57"/>
      <c r="T55" s="57"/>
      <c r="U55" s="57">
        <f t="shared" si="17"/>
        <v>0</v>
      </c>
      <c r="V55" s="57">
        <v>130.0</v>
      </c>
      <c r="W55" s="53">
        <f t="shared" si="8"/>
        <v>6</v>
      </c>
      <c r="X55" s="53">
        <f t="shared" si="9"/>
        <v>0</v>
      </c>
      <c r="Y55" s="57">
        <f t="shared" si="10"/>
        <v>0</v>
      </c>
      <c r="Z55" s="57">
        <f t="shared" si="18"/>
        <v>414934</v>
      </c>
      <c r="AA55" s="27">
        <f t="shared" si="11"/>
        <v>4</v>
      </c>
      <c r="AB55" s="34">
        <f t="shared" si="12"/>
        <v>3</v>
      </c>
    </row>
    <row r="56" ht="14.25" customHeight="1">
      <c r="A56" s="50">
        <f t="shared" si="13"/>
        <v>45704</v>
      </c>
      <c r="B56" s="51" t="str">
        <f t="shared" si="1"/>
        <v>Sunday</v>
      </c>
      <c r="C56" s="51">
        <f t="shared" si="14"/>
        <v>0</v>
      </c>
      <c r="D56" s="51"/>
      <c r="E56" s="52">
        <f t="shared" si="19"/>
        <v>0</v>
      </c>
      <c r="F56" s="32">
        <f t="shared" si="15"/>
        <v>0</v>
      </c>
      <c r="G56" s="53">
        <v>124.0</v>
      </c>
      <c r="H56" s="54" t="s">
        <v>31</v>
      </c>
      <c r="I56" s="55">
        <f>IFERROR(VLOOKUP(H56,Volume_caminhao,2,0),0)</f>
        <v>833</v>
      </c>
      <c r="J56" s="55">
        <f t="shared" si="2"/>
        <v>49980</v>
      </c>
      <c r="K56" s="54">
        <f t="shared" si="3"/>
        <v>103292</v>
      </c>
      <c r="L56" s="55">
        <v>0.0</v>
      </c>
      <c r="M56" s="54">
        <f t="shared" si="4"/>
        <v>0</v>
      </c>
      <c r="N56" s="54">
        <f t="shared" si="5"/>
        <v>0</v>
      </c>
      <c r="O56" s="56">
        <v>0.12</v>
      </c>
      <c r="P56" s="54">
        <f t="shared" si="6"/>
        <v>0</v>
      </c>
      <c r="Q56" s="54">
        <f t="shared" si="7"/>
        <v>0</v>
      </c>
      <c r="R56" s="53">
        <f t="shared" si="16"/>
        <v>0</v>
      </c>
      <c r="S56" s="57"/>
      <c r="T56" s="57"/>
      <c r="U56" s="57">
        <f t="shared" si="17"/>
        <v>0</v>
      </c>
      <c r="V56" s="57">
        <v>130.0</v>
      </c>
      <c r="W56" s="53">
        <f t="shared" si="8"/>
        <v>6</v>
      </c>
      <c r="X56" s="53">
        <f t="shared" si="9"/>
        <v>0</v>
      </c>
      <c r="Y56" s="57">
        <f t="shared" si="10"/>
        <v>0</v>
      </c>
      <c r="Z56" s="57">
        <f t="shared" si="18"/>
        <v>414934</v>
      </c>
      <c r="AA56" s="27">
        <f t="shared" si="11"/>
        <v>4</v>
      </c>
      <c r="AB56" s="34">
        <f t="shared" si="12"/>
        <v>3</v>
      </c>
    </row>
    <row r="57" ht="14.25" customHeight="1">
      <c r="A57" s="50">
        <f t="shared" si="13"/>
        <v>45705</v>
      </c>
      <c r="B57" s="51" t="str">
        <f t="shared" si="1"/>
        <v>Monday</v>
      </c>
      <c r="C57" s="58">
        <f t="shared" si="14"/>
        <v>4</v>
      </c>
      <c r="D57" s="51"/>
      <c r="E57" s="52">
        <f t="shared" si="19"/>
        <v>3332</v>
      </c>
      <c r="F57" s="32">
        <f t="shared" si="15"/>
        <v>80801</v>
      </c>
      <c r="G57" s="53">
        <v>124.0</v>
      </c>
      <c r="H57" s="54" t="s">
        <v>31</v>
      </c>
      <c r="I57" s="55">
        <f>IFERROR(VLOOKUP(H57,Volume_caminhao,2,0),0)</f>
        <v>833</v>
      </c>
      <c r="J57" s="55">
        <f t="shared" si="2"/>
        <v>49980</v>
      </c>
      <c r="K57" s="54">
        <f t="shared" si="3"/>
        <v>103292</v>
      </c>
      <c r="L57" s="55">
        <v>0.0</v>
      </c>
      <c r="M57" s="54">
        <f t="shared" si="4"/>
        <v>0</v>
      </c>
      <c r="N57" s="54">
        <f t="shared" si="5"/>
        <v>0</v>
      </c>
      <c r="O57" s="56">
        <v>0.12</v>
      </c>
      <c r="P57" s="54">
        <f t="shared" si="6"/>
        <v>0</v>
      </c>
      <c r="Q57" s="54">
        <f t="shared" si="7"/>
        <v>0</v>
      </c>
      <c r="R57" s="53">
        <f t="shared" si="16"/>
        <v>413168</v>
      </c>
      <c r="S57" s="57"/>
      <c r="T57" s="57"/>
      <c r="U57" s="57">
        <f t="shared" si="17"/>
        <v>1766</v>
      </c>
      <c r="V57" s="57">
        <v>130.0</v>
      </c>
      <c r="W57" s="53">
        <f t="shared" si="8"/>
        <v>6</v>
      </c>
      <c r="X57" s="53">
        <f t="shared" si="9"/>
        <v>19992</v>
      </c>
      <c r="Y57" s="57">
        <f t="shared" si="10"/>
        <v>433160</v>
      </c>
      <c r="Z57" s="57">
        <f t="shared" si="18"/>
        <v>434926</v>
      </c>
      <c r="AA57" s="27">
        <f t="shared" si="11"/>
        <v>4</v>
      </c>
      <c r="AB57" s="38">
        <f t="shared" si="12"/>
        <v>-1</v>
      </c>
      <c r="AC57" s="3"/>
    </row>
    <row r="58" ht="14.25" customHeight="1">
      <c r="A58" s="50">
        <f t="shared" si="13"/>
        <v>45706</v>
      </c>
      <c r="B58" s="51" t="str">
        <f t="shared" si="1"/>
        <v>Tuesday</v>
      </c>
      <c r="C58" s="51">
        <f t="shared" si="14"/>
        <v>0</v>
      </c>
      <c r="D58" s="51">
        <v>0.0</v>
      </c>
      <c r="E58" s="52">
        <f t="shared" si="19"/>
        <v>0</v>
      </c>
      <c r="F58" s="32">
        <f t="shared" si="15"/>
        <v>0</v>
      </c>
      <c r="G58" s="53">
        <v>124.0</v>
      </c>
      <c r="H58" s="54" t="s">
        <v>31</v>
      </c>
      <c r="I58" s="55">
        <f>IFERROR(VLOOKUP(H58,Volume_caminhao,2,0),0)</f>
        <v>833</v>
      </c>
      <c r="J58" s="55">
        <f t="shared" si="2"/>
        <v>49980</v>
      </c>
      <c r="K58" s="54">
        <f t="shared" si="3"/>
        <v>103292</v>
      </c>
      <c r="L58" s="55">
        <v>0.0</v>
      </c>
      <c r="M58" s="54">
        <f t="shared" si="4"/>
        <v>0</v>
      </c>
      <c r="N58" s="54">
        <f t="shared" si="5"/>
        <v>0</v>
      </c>
      <c r="O58" s="56">
        <v>0.12</v>
      </c>
      <c r="P58" s="54">
        <f t="shared" si="6"/>
        <v>0</v>
      </c>
      <c r="Q58" s="54">
        <f t="shared" si="7"/>
        <v>0</v>
      </c>
      <c r="R58" s="53">
        <f t="shared" si="16"/>
        <v>0</v>
      </c>
      <c r="S58" s="57"/>
      <c r="T58" s="57"/>
      <c r="U58" s="57">
        <f t="shared" si="17"/>
        <v>0</v>
      </c>
      <c r="V58" s="57">
        <v>130.0</v>
      </c>
      <c r="W58" s="53">
        <f t="shared" si="8"/>
        <v>6</v>
      </c>
      <c r="X58" s="53">
        <f t="shared" si="9"/>
        <v>0</v>
      </c>
      <c r="Y58" s="57">
        <f t="shared" si="10"/>
        <v>0</v>
      </c>
      <c r="Z58" s="57">
        <f t="shared" si="18"/>
        <v>434926</v>
      </c>
      <c r="AA58" s="27">
        <f t="shared" si="11"/>
        <v>4</v>
      </c>
      <c r="AB58" s="34">
        <f t="shared" si="12"/>
        <v>3</v>
      </c>
    </row>
    <row r="59" ht="14.25" customHeight="1">
      <c r="A59" s="50">
        <f t="shared" si="13"/>
        <v>45707</v>
      </c>
      <c r="B59" s="51" t="str">
        <f t="shared" si="1"/>
        <v>Wednesday</v>
      </c>
      <c r="C59" s="58">
        <f t="shared" si="14"/>
        <v>4</v>
      </c>
      <c r="D59" s="51"/>
      <c r="E59" s="52">
        <f t="shared" si="19"/>
        <v>3332</v>
      </c>
      <c r="F59" s="32">
        <f t="shared" si="15"/>
        <v>161602</v>
      </c>
      <c r="G59" s="53">
        <v>124.0</v>
      </c>
      <c r="H59" s="54" t="s">
        <v>31</v>
      </c>
      <c r="I59" s="55">
        <f>IFERROR(VLOOKUP(H59,Volume_caminhao,2,0),0)</f>
        <v>833</v>
      </c>
      <c r="J59" s="55">
        <f t="shared" si="2"/>
        <v>49980</v>
      </c>
      <c r="K59" s="54">
        <f t="shared" si="3"/>
        <v>103292</v>
      </c>
      <c r="L59" s="55">
        <v>0.0</v>
      </c>
      <c r="M59" s="54">
        <f t="shared" si="4"/>
        <v>0</v>
      </c>
      <c r="N59" s="54">
        <f t="shared" si="5"/>
        <v>0</v>
      </c>
      <c r="O59" s="56">
        <v>0.12</v>
      </c>
      <c r="P59" s="54">
        <f t="shared" si="6"/>
        <v>0</v>
      </c>
      <c r="Q59" s="54">
        <f t="shared" si="7"/>
        <v>0</v>
      </c>
      <c r="R59" s="53">
        <f t="shared" si="16"/>
        <v>413168</v>
      </c>
      <c r="S59" s="57"/>
      <c r="T59" s="57"/>
      <c r="U59" s="57">
        <f t="shared" si="17"/>
        <v>21758</v>
      </c>
      <c r="V59" s="57">
        <v>130.0</v>
      </c>
      <c r="W59" s="53">
        <f t="shared" si="8"/>
        <v>6</v>
      </c>
      <c r="X59" s="53">
        <f t="shared" si="9"/>
        <v>19992</v>
      </c>
      <c r="Y59" s="57">
        <f t="shared" si="10"/>
        <v>433160</v>
      </c>
      <c r="Z59" s="57">
        <f t="shared" si="18"/>
        <v>454918</v>
      </c>
      <c r="AA59" s="27">
        <f t="shared" si="11"/>
        <v>4</v>
      </c>
      <c r="AB59" s="38">
        <f t="shared" si="12"/>
        <v>0</v>
      </c>
    </row>
    <row r="60" ht="14.25" customHeight="1">
      <c r="A60" s="50">
        <f t="shared" si="13"/>
        <v>45708</v>
      </c>
      <c r="B60" s="51" t="str">
        <f t="shared" si="1"/>
        <v>Thursday</v>
      </c>
      <c r="C60" s="51">
        <f t="shared" si="14"/>
        <v>0</v>
      </c>
      <c r="D60" s="51">
        <v>0.0</v>
      </c>
      <c r="E60" s="52">
        <f t="shared" si="19"/>
        <v>0</v>
      </c>
      <c r="F60" s="32">
        <f t="shared" si="15"/>
        <v>0</v>
      </c>
      <c r="G60" s="53">
        <v>124.0</v>
      </c>
      <c r="H60" s="54" t="s">
        <v>31</v>
      </c>
      <c r="I60" s="55">
        <f>IFERROR(VLOOKUP(H60,Volume_caminhao,2,0),0)</f>
        <v>833</v>
      </c>
      <c r="J60" s="55">
        <f t="shared" si="2"/>
        <v>49980</v>
      </c>
      <c r="K60" s="54">
        <f t="shared" si="3"/>
        <v>103292</v>
      </c>
      <c r="L60" s="55">
        <v>0.0</v>
      </c>
      <c r="M60" s="54">
        <f t="shared" si="4"/>
        <v>0</v>
      </c>
      <c r="N60" s="54">
        <f t="shared" si="5"/>
        <v>0</v>
      </c>
      <c r="O60" s="56">
        <v>0.12</v>
      </c>
      <c r="P60" s="54">
        <f t="shared" si="6"/>
        <v>0</v>
      </c>
      <c r="Q60" s="54">
        <f t="shared" si="7"/>
        <v>0</v>
      </c>
      <c r="R60" s="53">
        <f t="shared" si="16"/>
        <v>0</v>
      </c>
      <c r="S60" s="57"/>
      <c r="T60" s="57"/>
      <c r="U60" s="57">
        <f t="shared" si="17"/>
        <v>0</v>
      </c>
      <c r="V60" s="57">
        <v>130.0</v>
      </c>
      <c r="W60" s="53">
        <f t="shared" si="8"/>
        <v>6</v>
      </c>
      <c r="X60" s="53">
        <f t="shared" si="9"/>
        <v>0</v>
      </c>
      <c r="Y60" s="57">
        <f t="shared" si="10"/>
        <v>0</v>
      </c>
      <c r="Z60" s="57">
        <f t="shared" si="18"/>
        <v>454918</v>
      </c>
      <c r="AA60" s="27">
        <f t="shared" si="11"/>
        <v>4</v>
      </c>
      <c r="AB60" s="34">
        <f t="shared" si="12"/>
        <v>4</v>
      </c>
    </row>
    <row r="61" ht="14.25" customHeight="1">
      <c r="A61" s="50">
        <f t="shared" si="13"/>
        <v>45709</v>
      </c>
      <c r="B61" s="51" t="str">
        <f t="shared" si="1"/>
        <v>Friday</v>
      </c>
      <c r="C61" s="58">
        <f t="shared" si="14"/>
        <v>4</v>
      </c>
      <c r="D61" s="51"/>
      <c r="E61" s="52">
        <f t="shared" si="19"/>
        <v>3332</v>
      </c>
      <c r="F61" s="32">
        <f t="shared" si="15"/>
        <v>323204</v>
      </c>
      <c r="G61" s="53">
        <v>124.0</v>
      </c>
      <c r="H61" s="54" t="s">
        <v>31</v>
      </c>
      <c r="I61" s="55">
        <f>IFERROR(VLOOKUP(H61,Volume_caminhao,2,0),0)</f>
        <v>833</v>
      </c>
      <c r="J61" s="55">
        <f t="shared" si="2"/>
        <v>49980</v>
      </c>
      <c r="K61" s="54">
        <f t="shared" si="3"/>
        <v>103292</v>
      </c>
      <c r="L61" s="55">
        <v>0.0</v>
      </c>
      <c r="M61" s="54">
        <f t="shared" si="4"/>
        <v>0</v>
      </c>
      <c r="N61" s="54">
        <f t="shared" si="5"/>
        <v>0</v>
      </c>
      <c r="O61" s="56">
        <v>0.12</v>
      </c>
      <c r="P61" s="54">
        <f t="shared" si="6"/>
        <v>0</v>
      </c>
      <c r="Q61" s="54">
        <f t="shared" si="7"/>
        <v>0</v>
      </c>
      <c r="R61" s="53">
        <f t="shared" si="16"/>
        <v>413168</v>
      </c>
      <c r="S61" s="57"/>
      <c r="T61" s="57"/>
      <c r="U61" s="57">
        <f t="shared" si="17"/>
        <v>41750</v>
      </c>
      <c r="V61" s="57">
        <v>130.0</v>
      </c>
      <c r="W61" s="53">
        <f t="shared" si="8"/>
        <v>6</v>
      </c>
      <c r="X61" s="53">
        <f t="shared" si="9"/>
        <v>19992</v>
      </c>
      <c r="Y61" s="57">
        <f t="shared" si="10"/>
        <v>433160</v>
      </c>
      <c r="Z61" s="57">
        <f t="shared" si="18"/>
        <v>474910</v>
      </c>
      <c r="AA61" s="27">
        <f t="shared" si="11"/>
        <v>4</v>
      </c>
      <c r="AB61" s="38">
        <f t="shared" si="12"/>
        <v>0</v>
      </c>
    </row>
    <row r="62" ht="14.25" customHeight="1">
      <c r="A62" s="50">
        <f t="shared" si="13"/>
        <v>45710</v>
      </c>
      <c r="B62" s="51" t="str">
        <f t="shared" si="1"/>
        <v>Saturday</v>
      </c>
      <c r="C62" s="51">
        <f t="shared" si="14"/>
        <v>0</v>
      </c>
      <c r="D62" s="51"/>
      <c r="E62" s="52">
        <f t="shared" si="19"/>
        <v>0</v>
      </c>
      <c r="F62" s="32">
        <f t="shared" si="15"/>
        <v>0</v>
      </c>
      <c r="G62" s="53">
        <v>124.0</v>
      </c>
      <c r="H62" s="54" t="s">
        <v>31</v>
      </c>
      <c r="I62" s="55">
        <f>IFERROR(VLOOKUP(H62,Volume_caminhao,2,0),0)</f>
        <v>833</v>
      </c>
      <c r="J62" s="55">
        <f t="shared" si="2"/>
        <v>49980</v>
      </c>
      <c r="K62" s="54">
        <f t="shared" si="3"/>
        <v>103292</v>
      </c>
      <c r="L62" s="55">
        <v>0.0</v>
      </c>
      <c r="M62" s="54">
        <f t="shared" si="4"/>
        <v>0</v>
      </c>
      <c r="N62" s="54">
        <f t="shared" si="5"/>
        <v>0</v>
      </c>
      <c r="O62" s="56">
        <v>0.12</v>
      </c>
      <c r="P62" s="54">
        <f t="shared" si="6"/>
        <v>0</v>
      </c>
      <c r="Q62" s="54">
        <f t="shared" si="7"/>
        <v>0</v>
      </c>
      <c r="R62" s="53">
        <f t="shared" si="16"/>
        <v>0</v>
      </c>
      <c r="S62" s="57"/>
      <c r="T62" s="57"/>
      <c r="U62" s="57">
        <f t="shared" si="17"/>
        <v>0</v>
      </c>
      <c r="V62" s="57">
        <v>130.0</v>
      </c>
      <c r="W62" s="53">
        <f t="shared" si="8"/>
        <v>6</v>
      </c>
      <c r="X62" s="53">
        <f t="shared" si="9"/>
        <v>0</v>
      </c>
      <c r="Y62" s="57">
        <f t="shared" si="10"/>
        <v>0</v>
      </c>
      <c r="Z62" s="57">
        <f t="shared" si="18"/>
        <v>474910</v>
      </c>
      <c r="AA62" s="27">
        <f t="shared" si="11"/>
        <v>4</v>
      </c>
      <c r="AB62" s="34">
        <f t="shared" si="12"/>
        <v>4</v>
      </c>
    </row>
    <row r="63" ht="14.25" customHeight="1">
      <c r="A63" s="50">
        <f t="shared" si="13"/>
        <v>45711</v>
      </c>
      <c r="B63" s="51" t="str">
        <f t="shared" si="1"/>
        <v>Sunday</v>
      </c>
      <c r="C63" s="51">
        <f t="shared" si="14"/>
        <v>0</v>
      </c>
      <c r="D63" s="51"/>
      <c r="E63" s="52">
        <f t="shared" si="19"/>
        <v>0</v>
      </c>
      <c r="F63" s="32">
        <f t="shared" si="15"/>
        <v>0</v>
      </c>
      <c r="G63" s="53">
        <v>124.0</v>
      </c>
      <c r="H63" s="54" t="s">
        <v>31</v>
      </c>
      <c r="I63" s="55">
        <f>IFERROR(VLOOKUP(H63,Volume_caminhao,2,0),0)</f>
        <v>833</v>
      </c>
      <c r="J63" s="55">
        <f t="shared" si="2"/>
        <v>49980</v>
      </c>
      <c r="K63" s="54">
        <f t="shared" si="3"/>
        <v>103292</v>
      </c>
      <c r="L63" s="55">
        <v>0.0</v>
      </c>
      <c r="M63" s="54">
        <f t="shared" si="4"/>
        <v>0</v>
      </c>
      <c r="N63" s="54">
        <f t="shared" si="5"/>
        <v>0</v>
      </c>
      <c r="O63" s="56">
        <v>0.12</v>
      </c>
      <c r="P63" s="54">
        <f t="shared" si="6"/>
        <v>0</v>
      </c>
      <c r="Q63" s="54">
        <f t="shared" si="7"/>
        <v>0</v>
      </c>
      <c r="R63" s="53">
        <f t="shared" si="16"/>
        <v>0</v>
      </c>
      <c r="S63" s="57"/>
      <c r="T63" s="57"/>
      <c r="U63" s="57">
        <f t="shared" si="17"/>
        <v>0</v>
      </c>
      <c r="V63" s="57">
        <v>130.0</v>
      </c>
      <c r="W63" s="53">
        <f t="shared" si="8"/>
        <v>6</v>
      </c>
      <c r="X63" s="53">
        <f t="shared" si="9"/>
        <v>0</v>
      </c>
      <c r="Y63" s="57">
        <f t="shared" si="10"/>
        <v>0</v>
      </c>
      <c r="Z63" s="57">
        <f t="shared" si="18"/>
        <v>474910</v>
      </c>
      <c r="AA63" s="27">
        <f t="shared" si="11"/>
        <v>4</v>
      </c>
      <c r="AB63" s="34">
        <f t="shared" si="12"/>
        <v>4</v>
      </c>
    </row>
    <row r="64" ht="14.25" customHeight="1">
      <c r="A64" s="50">
        <f t="shared" si="13"/>
        <v>45712</v>
      </c>
      <c r="B64" s="51" t="str">
        <f t="shared" si="1"/>
        <v>Monday</v>
      </c>
      <c r="C64" s="51">
        <f t="shared" si="14"/>
        <v>0</v>
      </c>
      <c r="D64" s="51">
        <v>0.0</v>
      </c>
      <c r="E64" s="52">
        <f t="shared" si="19"/>
        <v>0</v>
      </c>
      <c r="F64" s="32">
        <f t="shared" si="15"/>
        <v>0</v>
      </c>
      <c r="G64" s="53">
        <v>124.0</v>
      </c>
      <c r="H64" s="54" t="s">
        <v>31</v>
      </c>
      <c r="I64" s="55">
        <f>IFERROR(VLOOKUP(H64,Volume_caminhao,2,0),0)</f>
        <v>833</v>
      </c>
      <c r="J64" s="55">
        <f t="shared" si="2"/>
        <v>49980</v>
      </c>
      <c r="K64" s="54">
        <f t="shared" si="3"/>
        <v>103292</v>
      </c>
      <c r="L64" s="55">
        <v>0.0</v>
      </c>
      <c r="M64" s="54">
        <f t="shared" si="4"/>
        <v>0</v>
      </c>
      <c r="N64" s="54">
        <f t="shared" si="5"/>
        <v>0</v>
      </c>
      <c r="O64" s="56">
        <v>0.12</v>
      </c>
      <c r="P64" s="54">
        <f t="shared" si="6"/>
        <v>0</v>
      </c>
      <c r="Q64" s="54">
        <f t="shared" si="7"/>
        <v>0</v>
      </c>
      <c r="R64" s="53">
        <f t="shared" si="16"/>
        <v>0</v>
      </c>
      <c r="S64" s="57"/>
      <c r="T64" s="57"/>
      <c r="U64" s="57">
        <f t="shared" si="17"/>
        <v>0</v>
      </c>
      <c r="V64" s="57">
        <v>130.0</v>
      </c>
      <c r="W64" s="53">
        <f t="shared" si="8"/>
        <v>6</v>
      </c>
      <c r="X64" s="53">
        <f t="shared" si="9"/>
        <v>0</v>
      </c>
      <c r="Y64" s="57">
        <f t="shared" si="10"/>
        <v>0</v>
      </c>
      <c r="Z64" s="57">
        <f t="shared" si="18"/>
        <v>474910</v>
      </c>
      <c r="AA64" s="27">
        <f t="shared" si="11"/>
        <v>4</v>
      </c>
      <c r="AB64" s="34">
        <f t="shared" si="12"/>
        <v>4</v>
      </c>
    </row>
    <row r="65" ht="14.25" customHeight="1">
      <c r="A65" s="50">
        <f t="shared" si="13"/>
        <v>45713</v>
      </c>
      <c r="B65" s="51" t="str">
        <f t="shared" si="1"/>
        <v>Tuesday</v>
      </c>
      <c r="C65" s="58">
        <f t="shared" si="14"/>
        <v>4</v>
      </c>
      <c r="D65" s="51"/>
      <c r="E65" s="52">
        <f t="shared" si="19"/>
        <v>3332</v>
      </c>
      <c r="F65" s="32">
        <f t="shared" si="15"/>
        <v>646408</v>
      </c>
      <c r="G65" s="53">
        <v>124.0</v>
      </c>
      <c r="H65" s="54" t="s">
        <v>31</v>
      </c>
      <c r="I65" s="55">
        <f>IFERROR(VLOOKUP(H65,Volume_caminhao,2,0),0)</f>
        <v>833</v>
      </c>
      <c r="J65" s="55">
        <f t="shared" si="2"/>
        <v>49980</v>
      </c>
      <c r="K65" s="54">
        <f t="shared" si="3"/>
        <v>103292</v>
      </c>
      <c r="L65" s="55">
        <v>0.0</v>
      </c>
      <c r="M65" s="54">
        <f t="shared" si="4"/>
        <v>0</v>
      </c>
      <c r="N65" s="54">
        <f t="shared" si="5"/>
        <v>0</v>
      </c>
      <c r="O65" s="56">
        <v>0.12</v>
      </c>
      <c r="P65" s="54">
        <f t="shared" si="6"/>
        <v>0</v>
      </c>
      <c r="Q65" s="54">
        <f t="shared" si="7"/>
        <v>0</v>
      </c>
      <c r="R65" s="53">
        <f t="shared" si="16"/>
        <v>413168</v>
      </c>
      <c r="S65" s="57"/>
      <c r="T65" s="57"/>
      <c r="U65" s="57">
        <f t="shared" si="17"/>
        <v>61742</v>
      </c>
      <c r="V65" s="57">
        <v>130.0</v>
      </c>
      <c r="W65" s="53">
        <f t="shared" si="8"/>
        <v>6</v>
      </c>
      <c r="X65" s="53">
        <f t="shared" si="9"/>
        <v>19992</v>
      </c>
      <c r="Y65" s="57">
        <f t="shared" si="10"/>
        <v>433160</v>
      </c>
      <c r="Z65" s="57">
        <f t="shared" si="18"/>
        <v>494902</v>
      </c>
      <c r="AA65" s="27">
        <f t="shared" si="11"/>
        <v>4</v>
      </c>
      <c r="AB65" s="38">
        <f t="shared" si="12"/>
        <v>0</v>
      </c>
    </row>
    <row r="66" ht="14.25" customHeight="1">
      <c r="A66" s="50">
        <f t="shared" si="13"/>
        <v>45714</v>
      </c>
      <c r="B66" s="51" t="str">
        <f t="shared" si="1"/>
        <v>Wednesday</v>
      </c>
      <c r="C66" s="51">
        <f t="shared" si="14"/>
        <v>0</v>
      </c>
      <c r="D66" s="51">
        <v>0.0</v>
      </c>
      <c r="E66" s="52">
        <f t="shared" si="19"/>
        <v>0</v>
      </c>
      <c r="F66" s="32">
        <f t="shared" si="15"/>
        <v>0</v>
      </c>
      <c r="G66" s="53">
        <v>124.0</v>
      </c>
      <c r="H66" s="54" t="s">
        <v>31</v>
      </c>
      <c r="I66" s="55">
        <f>IFERROR(VLOOKUP(H66,Volume_caminhao,2,0),0)</f>
        <v>833</v>
      </c>
      <c r="J66" s="55">
        <f t="shared" si="2"/>
        <v>49980</v>
      </c>
      <c r="K66" s="54">
        <f t="shared" si="3"/>
        <v>103292</v>
      </c>
      <c r="L66" s="55">
        <v>0.0</v>
      </c>
      <c r="M66" s="54">
        <f t="shared" si="4"/>
        <v>0</v>
      </c>
      <c r="N66" s="54">
        <f t="shared" si="5"/>
        <v>0</v>
      </c>
      <c r="O66" s="56">
        <v>0.12</v>
      </c>
      <c r="P66" s="54">
        <f t="shared" si="6"/>
        <v>0</v>
      </c>
      <c r="Q66" s="54">
        <f t="shared" si="7"/>
        <v>0</v>
      </c>
      <c r="R66" s="53">
        <f t="shared" si="16"/>
        <v>0</v>
      </c>
      <c r="S66" s="57"/>
      <c r="T66" s="57"/>
      <c r="U66" s="57">
        <f t="shared" si="17"/>
        <v>0</v>
      </c>
      <c r="V66" s="57">
        <v>130.0</v>
      </c>
      <c r="W66" s="53">
        <f t="shared" si="8"/>
        <v>6</v>
      </c>
      <c r="X66" s="53">
        <f t="shared" si="9"/>
        <v>0</v>
      </c>
      <c r="Y66" s="57">
        <f t="shared" si="10"/>
        <v>0</v>
      </c>
      <c r="Z66" s="57">
        <f t="shared" si="18"/>
        <v>494902</v>
      </c>
      <c r="AA66" s="27">
        <f t="shared" si="11"/>
        <v>4</v>
      </c>
      <c r="AB66" s="34">
        <f t="shared" si="12"/>
        <v>4</v>
      </c>
    </row>
    <row r="67" ht="14.25" customHeight="1">
      <c r="A67" s="50">
        <f t="shared" si="13"/>
        <v>45715</v>
      </c>
      <c r="B67" s="51" t="str">
        <f t="shared" si="1"/>
        <v>Thursday</v>
      </c>
      <c r="C67" s="58">
        <f t="shared" si="14"/>
        <v>4</v>
      </c>
      <c r="D67" s="51"/>
      <c r="E67" s="52">
        <f t="shared" si="19"/>
        <v>3332</v>
      </c>
      <c r="F67" s="32">
        <f t="shared" si="15"/>
        <v>1292816</v>
      </c>
      <c r="G67" s="53">
        <v>124.0</v>
      </c>
      <c r="H67" s="54" t="s">
        <v>31</v>
      </c>
      <c r="I67" s="55">
        <f>IFERROR(VLOOKUP(H67,Volume_caminhao,2,0),0)</f>
        <v>833</v>
      </c>
      <c r="J67" s="55">
        <f t="shared" si="2"/>
        <v>49980</v>
      </c>
      <c r="K67" s="54">
        <f t="shared" si="3"/>
        <v>103292</v>
      </c>
      <c r="L67" s="55">
        <v>0.0</v>
      </c>
      <c r="M67" s="54">
        <f t="shared" si="4"/>
        <v>0</v>
      </c>
      <c r="N67" s="54">
        <f t="shared" si="5"/>
        <v>0</v>
      </c>
      <c r="O67" s="56">
        <v>0.12</v>
      </c>
      <c r="P67" s="54">
        <f t="shared" si="6"/>
        <v>0</v>
      </c>
      <c r="Q67" s="54">
        <f t="shared" si="7"/>
        <v>0</v>
      </c>
      <c r="R67" s="53">
        <f t="shared" si="16"/>
        <v>413168</v>
      </c>
      <c r="S67" s="57"/>
      <c r="T67" s="57"/>
      <c r="U67" s="57">
        <f t="shared" si="17"/>
        <v>81734</v>
      </c>
      <c r="V67" s="57">
        <v>130.0</v>
      </c>
      <c r="W67" s="53">
        <f t="shared" si="8"/>
        <v>6</v>
      </c>
      <c r="X67" s="53">
        <f t="shared" si="9"/>
        <v>19992</v>
      </c>
      <c r="Y67" s="57">
        <f t="shared" si="10"/>
        <v>433160</v>
      </c>
      <c r="Z67" s="57">
        <f t="shared" si="18"/>
        <v>514894</v>
      </c>
      <c r="AA67" s="27">
        <f t="shared" si="11"/>
        <v>4</v>
      </c>
      <c r="AB67" s="38">
        <f t="shared" si="12"/>
        <v>0</v>
      </c>
    </row>
    <row r="68" ht="14.25" customHeight="1">
      <c r="A68" s="50">
        <f t="shared" si="13"/>
        <v>45716</v>
      </c>
      <c r="B68" s="51" t="str">
        <f t="shared" si="1"/>
        <v>Friday</v>
      </c>
      <c r="C68" s="51">
        <f t="shared" si="14"/>
        <v>0</v>
      </c>
      <c r="D68" s="51">
        <v>0.0</v>
      </c>
      <c r="E68" s="52">
        <f t="shared" si="19"/>
        <v>0</v>
      </c>
      <c r="F68" s="32">
        <f t="shared" si="15"/>
        <v>0</v>
      </c>
      <c r="G68" s="53">
        <v>124.0</v>
      </c>
      <c r="H68" s="54" t="s">
        <v>31</v>
      </c>
      <c r="I68" s="55">
        <f>IFERROR(VLOOKUP(H68,Volume_caminhao,2,0),0)</f>
        <v>833</v>
      </c>
      <c r="J68" s="55">
        <f t="shared" si="2"/>
        <v>49980</v>
      </c>
      <c r="K68" s="54">
        <f t="shared" si="3"/>
        <v>103292</v>
      </c>
      <c r="L68" s="55">
        <v>0.0</v>
      </c>
      <c r="M68" s="54">
        <f t="shared" si="4"/>
        <v>0</v>
      </c>
      <c r="N68" s="54">
        <f t="shared" si="5"/>
        <v>0</v>
      </c>
      <c r="O68" s="56">
        <v>0.12</v>
      </c>
      <c r="P68" s="54">
        <f t="shared" si="6"/>
        <v>0</v>
      </c>
      <c r="Q68" s="54">
        <f t="shared" si="7"/>
        <v>0</v>
      </c>
      <c r="R68" s="53">
        <f t="shared" si="16"/>
        <v>0</v>
      </c>
      <c r="S68" s="57"/>
      <c r="T68" s="57"/>
      <c r="U68" s="57">
        <f t="shared" si="17"/>
        <v>0</v>
      </c>
      <c r="V68" s="57">
        <v>130.0</v>
      </c>
      <c r="W68" s="53">
        <f t="shared" si="8"/>
        <v>6</v>
      </c>
      <c r="X68" s="53">
        <f t="shared" si="9"/>
        <v>0</v>
      </c>
      <c r="Y68" s="57">
        <f t="shared" si="10"/>
        <v>0</v>
      </c>
      <c r="Z68" s="57">
        <f t="shared" si="18"/>
        <v>514894</v>
      </c>
      <c r="AA68" s="27">
        <f t="shared" si="11"/>
        <v>4</v>
      </c>
      <c r="AB68" s="34">
        <f t="shared" si="12"/>
        <v>4</v>
      </c>
    </row>
    <row r="69" ht="14.25" customHeight="1">
      <c r="A69" s="29">
        <f t="shared" si="13"/>
        <v>45717</v>
      </c>
      <c r="B69" s="30" t="str">
        <f t="shared" si="1"/>
        <v>Saturday</v>
      </c>
      <c r="C69" s="30">
        <f t="shared" si="14"/>
        <v>0</v>
      </c>
      <c r="D69" s="30"/>
      <c r="E69" s="31">
        <f t="shared" si="19"/>
        <v>0</v>
      </c>
      <c r="F69" s="32">
        <f t="shared" si="15"/>
        <v>0</v>
      </c>
      <c r="G69" s="23">
        <v>124.0</v>
      </c>
      <c r="H69" s="24" t="s">
        <v>31</v>
      </c>
      <c r="I69" s="25">
        <f>IFERROR(VLOOKUP(H69,Volume_caminhao,2,0),0)</f>
        <v>833</v>
      </c>
      <c r="J69" s="25">
        <f t="shared" si="2"/>
        <v>49980</v>
      </c>
      <c r="K69" s="24">
        <f t="shared" si="3"/>
        <v>103292</v>
      </c>
      <c r="L69" s="25">
        <v>0.0</v>
      </c>
      <c r="M69" s="24">
        <f t="shared" si="4"/>
        <v>0</v>
      </c>
      <c r="N69" s="24">
        <f t="shared" si="5"/>
        <v>0</v>
      </c>
      <c r="O69" s="26">
        <v>0.12</v>
      </c>
      <c r="P69" s="24">
        <f t="shared" si="6"/>
        <v>0</v>
      </c>
      <c r="Q69" s="24">
        <f t="shared" si="7"/>
        <v>0</v>
      </c>
      <c r="R69" s="23">
        <f t="shared" si="16"/>
        <v>0</v>
      </c>
      <c r="S69" s="33"/>
      <c r="T69" s="33"/>
      <c r="U69" s="33">
        <f t="shared" si="17"/>
        <v>0</v>
      </c>
      <c r="V69" s="33">
        <v>130.0</v>
      </c>
      <c r="W69" s="23">
        <f t="shared" si="8"/>
        <v>6</v>
      </c>
      <c r="X69" s="23">
        <f t="shared" si="9"/>
        <v>0</v>
      </c>
      <c r="Y69" s="33">
        <f t="shared" si="10"/>
        <v>0</v>
      </c>
      <c r="Z69" s="33">
        <f t="shared" ref="Z69:Z374" si="20">IF(A69="",0,Z68+Y69-R69-T69)</f>
        <v>514894</v>
      </c>
      <c r="AA69" s="27">
        <f t="shared" si="11"/>
        <v>4</v>
      </c>
      <c r="AB69" s="34">
        <f t="shared" si="12"/>
        <v>4</v>
      </c>
    </row>
    <row r="70" ht="14.25" customHeight="1">
      <c r="A70" s="29">
        <f t="shared" si="13"/>
        <v>45718</v>
      </c>
      <c r="B70" s="30" t="str">
        <f t="shared" si="1"/>
        <v>Sunday</v>
      </c>
      <c r="C70" s="30">
        <f t="shared" si="14"/>
        <v>0</v>
      </c>
      <c r="D70" s="30"/>
      <c r="E70" s="31">
        <f t="shared" si="19"/>
        <v>0</v>
      </c>
      <c r="F70" s="32">
        <f t="shared" si="15"/>
        <v>0</v>
      </c>
      <c r="G70" s="23">
        <v>124.0</v>
      </c>
      <c r="H70" s="24" t="s">
        <v>31</v>
      </c>
      <c r="I70" s="25">
        <f>IFERROR(VLOOKUP(H70,Volume_caminhao,2,0),0)</f>
        <v>833</v>
      </c>
      <c r="J70" s="25">
        <f t="shared" si="2"/>
        <v>49980</v>
      </c>
      <c r="K70" s="24">
        <f t="shared" si="3"/>
        <v>103292</v>
      </c>
      <c r="L70" s="25">
        <v>0.0</v>
      </c>
      <c r="M70" s="24">
        <f t="shared" si="4"/>
        <v>0</v>
      </c>
      <c r="N70" s="24">
        <f t="shared" si="5"/>
        <v>0</v>
      </c>
      <c r="O70" s="26">
        <v>0.12</v>
      </c>
      <c r="P70" s="24">
        <f t="shared" si="6"/>
        <v>0</v>
      </c>
      <c r="Q70" s="24">
        <f t="shared" si="7"/>
        <v>0</v>
      </c>
      <c r="R70" s="23">
        <f t="shared" si="16"/>
        <v>0</v>
      </c>
      <c r="S70" s="33"/>
      <c r="T70" s="33"/>
      <c r="U70" s="33">
        <f t="shared" si="17"/>
        <v>0</v>
      </c>
      <c r="V70" s="33">
        <v>130.0</v>
      </c>
      <c r="W70" s="23">
        <f t="shared" si="8"/>
        <v>6</v>
      </c>
      <c r="X70" s="23">
        <f t="shared" si="9"/>
        <v>0</v>
      </c>
      <c r="Y70" s="33">
        <f t="shared" si="10"/>
        <v>0</v>
      </c>
      <c r="Z70" s="33">
        <f t="shared" si="20"/>
        <v>514894</v>
      </c>
      <c r="AA70" s="27">
        <f t="shared" si="11"/>
        <v>4</v>
      </c>
      <c r="AB70" s="34">
        <f t="shared" si="12"/>
        <v>4</v>
      </c>
    </row>
    <row r="71" ht="14.25" customHeight="1">
      <c r="A71" s="29">
        <f t="shared" si="13"/>
        <v>45719</v>
      </c>
      <c r="B71" s="30" t="str">
        <f t="shared" si="1"/>
        <v>Monday</v>
      </c>
      <c r="C71" s="36">
        <f t="shared" si="14"/>
        <v>4</v>
      </c>
      <c r="D71" s="30"/>
      <c r="E71" s="31">
        <f t="shared" si="19"/>
        <v>3332</v>
      </c>
      <c r="F71" s="32">
        <f t="shared" si="15"/>
        <v>3332</v>
      </c>
      <c r="G71" s="23">
        <v>124.0</v>
      </c>
      <c r="H71" s="24" t="s">
        <v>31</v>
      </c>
      <c r="I71" s="25">
        <f>IFERROR(VLOOKUP(H71,Volume_caminhao,2,0),0)</f>
        <v>833</v>
      </c>
      <c r="J71" s="25">
        <f t="shared" si="2"/>
        <v>49980</v>
      </c>
      <c r="K71" s="24">
        <f t="shared" si="3"/>
        <v>103292</v>
      </c>
      <c r="L71" s="25">
        <v>0.0</v>
      </c>
      <c r="M71" s="24">
        <f t="shared" si="4"/>
        <v>0</v>
      </c>
      <c r="N71" s="24">
        <f t="shared" si="5"/>
        <v>0</v>
      </c>
      <c r="O71" s="26">
        <v>0.12</v>
      </c>
      <c r="P71" s="24">
        <f t="shared" si="6"/>
        <v>0</v>
      </c>
      <c r="Q71" s="24">
        <f t="shared" si="7"/>
        <v>0</v>
      </c>
      <c r="R71" s="23">
        <f t="shared" si="16"/>
        <v>413168</v>
      </c>
      <c r="S71" s="33"/>
      <c r="T71" s="33"/>
      <c r="U71" s="33">
        <f t="shared" si="17"/>
        <v>101726</v>
      </c>
      <c r="V71" s="33">
        <v>130.0</v>
      </c>
      <c r="W71" s="23">
        <f t="shared" si="8"/>
        <v>6</v>
      </c>
      <c r="X71" s="23">
        <f t="shared" si="9"/>
        <v>19992</v>
      </c>
      <c r="Y71" s="33">
        <f t="shared" si="10"/>
        <v>433160</v>
      </c>
      <c r="Z71" s="33">
        <f t="shared" si="20"/>
        <v>534886</v>
      </c>
      <c r="AA71" s="27">
        <f t="shared" si="11"/>
        <v>5</v>
      </c>
      <c r="AB71" s="38">
        <f t="shared" si="12"/>
        <v>0</v>
      </c>
    </row>
    <row r="72" ht="14.25" customHeight="1">
      <c r="A72" s="29">
        <f t="shared" si="13"/>
        <v>45720</v>
      </c>
      <c r="B72" s="30" t="str">
        <f t="shared" si="1"/>
        <v>Tuesday</v>
      </c>
      <c r="C72" s="36">
        <f t="shared" si="14"/>
        <v>5</v>
      </c>
      <c r="D72" s="30"/>
      <c r="E72" s="31">
        <f t="shared" si="19"/>
        <v>4165</v>
      </c>
      <c r="F72" s="32">
        <f t="shared" si="15"/>
        <v>7497</v>
      </c>
      <c r="G72" s="23">
        <v>124.0</v>
      </c>
      <c r="H72" s="24" t="s">
        <v>31</v>
      </c>
      <c r="I72" s="25">
        <f>IFERROR(VLOOKUP(H72,Volume_caminhao,2,0),0)</f>
        <v>833</v>
      </c>
      <c r="J72" s="25">
        <f t="shared" si="2"/>
        <v>49980</v>
      </c>
      <c r="K72" s="24">
        <f t="shared" si="3"/>
        <v>103292</v>
      </c>
      <c r="L72" s="25">
        <v>0.0</v>
      </c>
      <c r="M72" s="24">
        <f t="shared" si="4"/>
        <v>0</v>
      </c>
      <c r="N72" s="24">
        <f t="shared" si="5"/>
        <v>0</v>
      </c>
      <c r="O72" s="26">
        <v>0.12</v>
      </c>
      <c r="P72" s="24">
        <f t="shared" si="6"/>
        <v>0</v>
      </c>
      <c r="Q72" s="24">
        <f t="shared" si="7"/>
        <v>0</v>
      </c>
      <c r="R72" s="23">
        <f t="shared" si="16"/>
        <v>516460</v>
      </c>
      <c r="S72" s="33"/>
      <c r="T72" s="33"/>
      <c r="U72" s="33">
        <f t="shared" si="17"/>
        <v>18426</v>
      </c>
      <c r="V72" s="33">
        <v>130.0</v>
      </c>
      <c r="W72" s="23">
        <f t="shared" si="8"/>
        <v>6</v>
      </c>
      <c r="X72" s="23">
        <f t="shared" si="9"/>
        <v>24990</v>
      </c>
      <c r="Y72" s="33">
        <f t="shared" si="10"/>
        <v>541450</v>
      </c>
      <c r="Z72" s="33">
        <f t="shared" si="20"/>
        <v>559876</v>
      </c>
      <c r="AA72" s="27">
        <f t="shared" si="11"/>
        <v>5</v>
      </c>
      <c r="AB72" s="38">
        <f t="shared" si="12"/>
        <v>-1</v>
      </c>
    </row>
    <row r="73" ht="14.25" customHeight="1">
      <c r="A73" s="29">
        <f t="shared" si="13"/>
        <v>45721</v>
      </c>
      <c r="B73" s="30" t="str">
        <f t="shared" si="1"/>
        <v>Wednesday</v>
      </c>
      <c r="C73" s="36">
        <f t="shared" si="14"/>
        <v>5</v>
      </c>
      <c r="D73" s="30"/>
      <c r="E73" s="31">
        <f t="shared" si="19"/>
        <v>4165</v>
      </c>
      <c r="F73" s="32">
        <f t="shared" si="15"/>
        <v>14994</v>
      </c>
      <c r="G73" s="23">
        <v>124.0</v>
      </c>
      <c r="H73" s="24" t="s">
        <v>31</v>
      </c>
      <c r="I73" s="25">
        <f>IFERROR(VLOOKUP(H73,Volume_caminhao,2,0),0)</f>
        <v>833</v>
      </c>
      <c r="J73" s="25">
        <f t="shared" si="2"/>
        <v>49980</v>
      </c>
      <c r="K73" s="24">
        <f t="shared" si="3"/>
        <v>103292</v>
      </c>
      <c r="L73" s="25">
        <v>0.0</v>
      </c>
      <c r="M73" s="24">
        <f t="shared" si="4"/>
        <v>0</v>
      </c>
      <c r="N73" s="24">
        <f t="shared" si="5"/>
        <v>0</v>
      </c>
      <c r="O73" s="26">
        <v>0.12</v>
      </c>
      <c r="P73" s="24">
        <f t="shared" si="6"/>
        <v>0</v>
      </c>
      <c r="Q73" s="24">
        <f t="shared" si="7"/>
        <v>0</v>
      </c>
      <c r="R73" s="23">
        <f t="shared" si="16"/>
        <v>516460</v>
      </c>
      <c r="S73" s="33"/>
      <c r="T73" s="33"/>
      <c r="U73" s="33">
        <f t="shared" si="17"/>
        <v>43416</v>
      </c>
      <c r="V73" s="33">
        <v>130.0</v>
      </c>
      <c r="W73" s="23">
        <f t="shared" si="8"/>
        <v>6</v>
      </c>
      <c r="X73" s="23">
        <f t="shared" si="9"/>
        <v>24990</v>
      </c>
      <c r="Y73" s="33">
        <f t="shared" si="10"/>
        <v>541450</v>
      </c>
      <c r="Z73" s="33">
        <f t="shared" si="20"/>
        <v>584866</v>
      </c>
      <c r="AA73" s="27">
        <f t="shared" si="11"/>
        <v>5</v>
      </c>
      <c r="AB73" s="38">
        <f t="shared" si="12"/>
        <v>0</v>
      </c>
    </row>
    <row r="74" ht="14.25" customHeight="1">
      <c r="A74" s="29">
        <f t="shared" si="13"/>
        <v>45722</v>
      </c>
      <c r="B74" s="30" t="str">
        <f t="shared" si="1"/>
        <v>Thursday</v>
      </c>
      <c r="C74" s="36">
        <f t="shared" si="14"/>
        <v>5</v>
      </c>
      <c r="D74" s="30"/>
      <c r="E74" s="31">
        <f t="shared" si="19"/>
        <v>4165</v>
      </c>
      <c r="F74" s="32">
        <f t="shared" si="15"/>
        <v>29988</v>
      </c>
      <c r="G74" s="23">
        <v>124.0</v>
      </c>
      <c r="H74" s="24" t="s">
        <v>31</v>
      </c>
      <c r="I74" s="25">
        <f>IFERROR(VLOOKUP(H74,Volume_caminhao,2,0),0)</f>
        <v>833</v>
      </c>
      <c r="J74" s="25">
        <f t="shared" si="2"/>
        <v>49980</v>
      </c>
      <c r="K74" s="24">
        <f t="shared" si="3"/>
        <v>103292</v>
      </c>
      <c r="L74" s="25">
        <v>0.0</v>
      </c>
      <c r="M74" s="24">
        <f t="shared" si="4"/>
        <v>0</v>
      </c>
      <c r="N74" s="24">
        <f t="shared" si="5"/>
        <v>0</v>
      </c>
      <c r="O74" s="26">
        <v>0.12</v>
      </c>
      <c r="P74" s="24">
        <f t="shared" si="6"/>
        <v>0</v>
      </c>
      <c r="Q74" s="24">
        <f t="shared" si="7"/>
        <v>0</v>
      </c>
      <c r="R74" s="23">
        <f t="shared" si="16"/>
        <v>516460</v>
      </c>
      <c r="S74" s="33"/>
      <c r="T74" s="33"/>
      <c r="U74" s="33">
        <f t="shared" si="17"/>
        <v>68406</v>
      </c>
      <c r="V74" s="33">
        <v>130.0</v>
      </c>
      <c r="W74" s="23">
        <f t="shared" si="8"/>
        <v>6</v>
      </c>
      <c r="X74" s="23">
        <f t="shared" si="9"/>
        <v>24990</v>
      </c>
      <c r="Y74" s="33">
        <f t="shared" si="10"/>
        <v>541450</v>
      </c>
      <c r="Z74" s="33">
        <f t="shared" si="20"/>
        <v>609856</v>
      </c>
      <c r="AA74" s="27">
        <f t="shared" si="11"/>
        <v>5</v>
      </c>
      <c r="AB74" s="38">
        <f t="shared" si="12"/>
        <v>0</v>
      </c>
    </row>
    <row r="75" ht="14.25" customHeight="1">
      <c r="A75" s="29">
        <f t="shared" si="13"/>
        <v>45723</v>
      </c>
      <c r="B75" s="30" t="str">
        <f t="shared" si="1"/>
        <v>Friday</v>
      </c>
      <c r="C75" s="36">
        <f t="shared" si="14"/>
        <v>5</v>
      </c>
      <c r="D75" s="30"/>
      <c r="E75" s="31">
        <f t="shared" si="19"/>
        <v>4165</v>
      </c>
      <c r="F75" s="32">
        <f t="shared" si="15"/>
        <v>59976</v>
      </c>
      <c r="G75" s="23">
        <v>124.0</v>
      </c>
      <c r="H75" s="24" t="s">
        <v>31</v>
      </c>
      <c r="I75" s="25">
        <f>IFERROR(VLOOKUP(H75,Volume_caminhao,2,0),0)</f>
        <v>833</v>
      </c>
      <c r="J75" s="25">
        <f t="shared" si="2"/>
        <v>49980</v>
      </c>
      <c r="K75" s="24">
        <f t="shared" si="3"/>
        <v>103292</v>
      </c>
      <c r="L75" s="25">
        <v>0.0</v>
      </c>
      <c r="M75" s="24">
        <f t="shared" si="4"/>
        <v>0</v>
      </c>
      <c r="N75" s="24">
        <f t="shared" si="5"/>
        <v>0</v>
      </c>
      <c r="O75" s="26">
        <v>0.12</v>
      </c>
      <c r="P75" s="24">
        <f t="shared" si="6"/>
        <v>0</v>
      </c>
      <c r="Q75" s="24">
        <f t="shared" si="7"/>
        <v>0</v>
      </c>
      <c r="R75" s="23">
        <f t="shared" si="16"/>
        <v>516460</v>
      </c>
      <c r="S75" s="33"/>
      <c r="T75" s="33"/>
      <c r="U75" s="33">
        <f t="shared" si="17"/>
        <v>93396</v>
      </c>
      <c r="V75" s="33">
        <v>130.0</v>
      </c>
      <c r="W75" s="23">
        <f t="shared" si="8"/>
        <v>6</v>
      </c>
      <c r="X75" s="23">
        <f t="shared" si="9"/>
        <v>24990</v>
      </c>
      <c r="Y75" s="33">
        <f t="shared" si="10"/>
        <v>541450</v>
      </c>
      <c r="Z75" s="33">
        <f t="shared" si="20"/>
        <v>634846</v>
      </c>
      <c r="AA75" s="27">
        <f t="shared" si="11"/>
        <v>6</v>
      </c>
      <c r="AB75" s="38">
        <f t="shared" si="12"/>
        <v>0</v>
      </c>
    </row>
    <row r="76" ht="14.25" customHeight="1">
      <c r="A76" s="29">
        <f t="shared" si="13"/>
        <v>45724</v>
      </c>
      <c r="B76" s="30" t="str">
        <f t="shared" si="1"/>
        <v>Saturday</v>
      </c>
      <c r="C76" s="30">
        <f t="shared" si="14"/>
        <v>0</v>
      </c>
      <c r="D76" s="30"/>
      <c r="E76" s="31">
        <f t="shared" si="19"/>
        <v>0</v>
      </c>
      <c r="F76" s="32">
        <f t="shared" si="15"/>
        <v>0</v>
      </c>
      <c r="G76" s="23">
        <v>124.0</v>
      </c>
      <c r="H76" s="24" t="s">
        <v>31</v>
      </c>
      <c r="I76" s="25">
        <f>IFERROR(VLOOKUP(H76,Volume_caminhao,2,0),0)</f>
        <v>833</v>
      </c>
      <c r="J76" s="25">
        <f t="shared" si="2"/>
        <v>49980</v>
      </c>
      <c r="K76" s="24">
        <f t="shared" si="3"/>
        <v>103292</v>
      </c>
      <c r="L76" s="25">
        <v>0.0</v>
      </c>
      <c r="M76" s="24">
        <f t="shared" si="4"/>
        <v>0</v>
      </c>
      <c r="N76" s="24">
        <f t="shared" si="5"/>
        <v>0</v>
      </c>
      <c r="O76" s="26">
        <v>0.12</v>
      </c>
      <c r="P76" s="24">
        <f t="shared" si="6"/>
        <v>0</v>
      </c>
      <c r="Q76" s="24">
        <f t="shared" si="7"/>
        <v>0</v>
      </c>
      <c r="R76" s="23">
        <f t="shared" si="16"/>
        <v>0</v>
      </c>
      <c r="S76" s="33"/>
      <c r="T76" s="33"/>
      <c r="U76" s="33">
        <f t="shared" si="17"/>
        <v>0</v>
      </c>
      <c r="V76" s="33">
        <v>130.0</v>
      </c>
      <c r="W76" s="23">
        <f t="shared" si="8"/>
        <v>6</v>
      </c>
      <c r="X76" s="23">
        <f t="shared" si="9"/>
        <v>0</v>
      </c>
      <c r="Y76" s="33">
        <f t="shared" si="10"/>
        <v>0</v>
      </c>
      <c r="Z76" s="33">
        <f t="shared" si="20"/>
        <v>634846</v>
      </c>
      <c r="AA76" s="27">
        <f t="shared" si="11"/>
        <v>6</v>
      </c>
      <c r="AB76" s="34">
        <f t="shared" si="12"/>
        <v>5</v>
      </c>
    </row>
    <row r="77" ht="14.25" customHeight="1">
      <c r="A77" s="29">
        <f t="shared" si="13"/>
        <v>45725</v>
      </c>
      <c r="B77" s="30" t="str">
        <f t="shared" si="1"/>
        <v>Sunday</v>
      </c>
      <c r="C77" s="30">
        <f t="shared" si="14"/>
        <v>0</v>
      </c>
      <c r="D77" s="30"/>
      <c r="E77" s="31">
        <f t="shared" si="19"/>
        <v>0</v>
      </c>
      <c r="F77" s="32">
        <f t="shared" si="15"/>
        <v>0</v>
      </c>
      <c r="G77" s="23">
        <v>124.0</v>
      </c>
      <c r="H77" s="24" t="s">
        <v>31</v>
      </c>
      <c r="I77" s="25">
        <f>IFERROR(VLOOKUP(H77,Volume_caminhao,2,0),0)</f>
        <v>833</v>
      </c>
      <c r="J77" s="25">
        <f t="shared" si="2"/>
        <v>49980</v>
      </c>
      <c r="K77" s="24">
        <f t="shared" si="3"/>
        <v>103292</v>
      </c>
      <c r="L77" s="25">
        <v>0.0</v>
      </c>
      <c r="M77" s="24">
        <f t="shared" si="4"/>
        <v>0</v>
      </c>
      <c r="N77" s="24">
        <f t="shared" si="5"/>
        <v>0</v>
      </c>
      <c r="O77" s="26">
        <v>0.12</v>
      </c>
      <c r="P77" s="24">
        <f t="shared" si="6"/>
        <v>0</v>
      </c>
      <c r="Q77" s="24">
        <f t="shared" si="7"/>
        <v>0</v>
      </c>
      <c r="R77" s="23">
        <f t="shared" si="16"/>
        <v>0</v>
      </c>
      <c r="S77" s="33"/>
      <c r="T77" s="33"/>
      <c r="U77" s="33">
        <f t="shared" si="17"/>
        <v>0</v>
      </c>
      <c r="V77" s="33">
        <v>130.0</v>
      </c>
      <c r="W77" s="23">
        <f t="shared" si="8"/>
        <v>6</v>
      </c>
      <c r="X77" s="23">
        <f t="shared" si="9"/>
        <v>0</v>
      </c>
      <c r="Y77" s="33">
        <f t="shared" si="10"/>
        <v>0</v>
      </c>
      <c r="Z77" s="33">
        <f t="shared" si="20"/>
        <v>634846</v>
      </c>
      <c r="AA77" s="27">
        <f t="shared" si="11"/>
        <v>6</v>
      </c>
      <c r="AB77" s="34">
        <f t="shared" si="12"/>
        <v>5</v>
      </c>
    </row>
    <row r="78" ht="14.25" customHeight="1">
      <c r="A78" s="39">
        <f t="shared" si="13"/>
        <v>45726</v>
      </c>
      <c r="B78" s="40" t="str">
        <f t="shared" si="1"/>
        <v>Monday</v>
      </c>
      <c r="C78" s="36">
        <f t="shared" si="14"/>
        <v>6</v>
      </c>
      <c r="D78" s="40"/>
      <c r="E78" s="31">
        <f t="shared" si="19"/>
        <v>4998</v>
      </c>
      <c r="F78" s="32">
        <f t="shared" si="15"/>
        <v>120785</v>
      </c>
      <c r="G78" s="23">
        <v>124.0</v>
      </c>
      <c r="H78" s="24" t="s">
        <v>31</v>
      </c>
      <c r="I78" s="25">
        <f>IFERROR(VLOOKUP(H78,Volume_caminhao,2,0),0)</f>
        <v>833</v>
      </c>
      <c r="J78" s="25">
        <f t="shared" si="2"/>
        <v>49980</v>
      </c>
      <c r="K78" s="24">
        <f t="shared" si="3"/>
        <v>103292</v>
      </c>
      <c r="L78" s="25">
        <v>0.0</v>
      </c>
      <c r="M78" s="24">
        <f t="shared" si="4"/>
        <v>0</v>
      </c>
      <c r="N78" s="24">
        <f t="shared" si="5"/>
        <v>0</v>
      </c>
      <c r="O78" s="26">
        <v>0.12</v>
      </c>
      <c r="P78" s="24">
        <f t="shared" si="6"/>
        <v>0</v>
      </c>
      <c r="Q78" s="24">
        <f t="shared" si="7"/>
        <v>0</v>
      </c>
      <c r="R78" s="23">
        <f t="shared" si="16"/>
        <v>619752</v>
      </c>
      <c r="S78" s="42"/>
      <c r="T78" s="42" t="str">
        <f>T50</f>
        <v/>
      </c>
      <c r="U78" s="33">
        <f t="shared" si="17"/>
        <v>15094</v>
      </c>
      <c r="V78" s="33">
        <v>130.0</v>
      </c>
      <c r="W78" s="23">
        <f t="shared" si="8"/>
        <v>6</v>
      </c>
      <c r="X78" s="23">
        <f t="shared" si="9"/>
        <v>29988</v>
      </c>
      <c r="Y78" s="33">
        <f t="shared" si="10"/>
        <v>649740</v>
      </c>
      <c r="Z78" s="42">
        <f t="shared" si="20"/>
        <v>664834</v>
      </c>
      <c r="AA78" s="27">
        <f t="shared" si="11"/>
        <v>6</v>
      </c>
      <c r="AB78" s="38">
        <f t="shared" si="12"/>
        <v>-1</v>
      </c>
      <c r="AD78" s="43"/>
      <c r="AE78" s="43"/>
      <c r="AF78" s="43"/>
      <c r="AG78" s="43"/>
      <c r="AH78" s="43"/>
    </row>
    <row r="79" ht="14.25" customHeight="1">
      <c r="A79" s="29">
        <f t="shared" si="13"/>
        <v>45727</v>
      </c>
      <c r="B79" s="30" t="str">
        <f t="shared" si="1"/>
        <v>Tuesday</v>
      </c>
      <c r="C79" s="36">
        <f t="shared" si="14"/>
        <v>6</v>
      </c>
      <c r="D79" s="30"/>
      <c r="E79" s="31">
        <f t="shared" si="19"/>
        <v>4998</v>
      </c>
      <c r="F79" s="32">
        <f t="shared" si="15"/>
        <v>241570</v>
      </c>
      <c r="G79" s="23">
        <v>124.0</v>
      </c>
      <c r="H79" s="24" t="s">
        <v>31</v>
      </c>
      <c r="I79" s="25">
        <f>IFERROR(VLOOKUP(H79,Volume_caminhao,2,0),0)</f>
        <v>833</v>
      </c>
      <c r="J79" s="25">
        <f t="shared" si="2"/>
        <v>49980</v>
      </c>
      <c r="K79" s="24">
        <f t="shared" si="3"/>
        <v>103292</v>
      </c>
      <c r="L79" s="25">
        <v>0.0</v>
      </c>
      <c r="M79" s="24">
        <f t="shared" si="4"/>
        <v>0</v>
      </c>
      <c r="N79" s="24">
        <f t="shared" si="5"/>
        <v>0</v>
      </c>
      <c r="O79" s="26">
        <v>0.12</v>
      </c>
      <c r="P79" s="24">
        <f t="shared" si="6"/>
        <v>0</v>
      </c>
      <c r="Q79" s="24">
        <f t="shared" si="7"/>
        <v>0</v>
      </c>
      <c r="R79" s="23">
        <f t="shared" si="16"/>
        <v>619752</v>
      </c>
      <c r="S79" s="33"/>
      <c r="T79" s="33"/>
      <c r="U79" s="33">
        <f t="shared" si="17"/>
        <v>45082</v>
      </c>
      <c r="V79" s="33">
        <v>130.0</v>
      </c>
      <c r="W79" s="23">
        <f t="shared" si="8"/>
        <v>6</v>
      </c>
      <c r="X79" s="23">
        <f t="shared" si="9"/>
        <v>29988</v>
      </c>
      <c r="Y79" s="33">
        <f t="shared" si="10"/>
        <v>649740</v>
      </c>
      <c r="Z79" s="33">
        <f t="shared" si="20"/>
        <v>694822</v>
      </c>
      <c r="AA79" s="27">
        <f t="shared" si="11"/>
        <v>6</v>
      </c>
      <c r="AB79" s="38">
        <f t="shared" si="12"/>
        <v>0</v>
      </c>
    </row>
    <row r="80" ht="14.25" customHeight="1">
      <c r="A80" s="29">
        <f t="shared" si="13"/>
        <v>45728</v>
      </c>
      <c r="B80" s="30" t="str">
        <f t="shared" si="1"/>
        <v>Wednesday</v>
      </c>
      <c r="C80" s="36">
        <f t="shared" si="14"/>
        <v>6</v>
      </c>
      <c r="D80" s="30"/>
      <c r="E80" s="31">
        <f t="shared" si="19"/>
        <v>4998</v>
      </c>
      <c r="F80" s="32">
        <f t="shared" si="15"/>
        <v>483140</v>
      </c>
      <c r="G80" s="23">
        <v>124.0</v>
      </c>
      <c r="H80" s="24" t="s">
        <v>31</v>
      </c>
      <c r="I80" s="25">
        <f>IFERROR(VLOOKUP(H80,Volume_caminhao,2,0),0)</f>
        <v>833</v>
      </c>
      <c r="J80" s="25">
        <f t="shared" si="2"/>
        <v>49980</v>
      </c>
      <c r="K80" s="24">
        <f t="shared" si="3"/>
        <v>103292</v>
      </c>
      <c r="L80" s="25">
        <v>0.0</v>
      </c>
      <c r="M80" s="24">
        <f t="shared" si="4"/>
        <v>0</v>
      </c>
      <c r="N80" s="24">
        <f t="shared" si="5"/>
        <v>0</v>
      </c>
      <c r="O80" s="26">
        <v>0.12</v>
      </c>
      <c r="P80" s="24">
        <f t="shared" si="6"/>
        <v>0</v>
      </c>
      <c r="Q80" s="24">
        <f t="shared" si="7"/>
        <v>0</v>
      </c>
      <c r="R80" s="23">
        <f t="shared" si="16"/>
        <v>619752</v>
      </c>
      <c r="S80" s="33"/>
      <c r="T80" s="33"/>
      <c r="U80" s="33">
        <f t="shared" si="17"/>
        <v>75070</v>
      </c>
      <c r="V80" s="33">
        <v>130.0</v>
      </c>
      <c r="W80" s="23">
        <f t="shared" si="8"/>
        <v>6</v>
      </c>
      <c r="X80" s="23">
        <f t="shared" si="9"/>
        <v>29988</v>
      </c>
      <c r="Y80" s="33">
        <f t="shared" si="10"/>
        <v>649740</v>
      </c>
      <c r="Z80" s="33">
        <f t="shared" si="20"/>
        <v>724810</v>
      </c>
      <c r="AA80" s="27">
        <f t="shared" si="11"/>
        <v>7</v>
      </c>
      <c r="AB80" s="38">
        <f t="shared" si="12"/>
        <v>0</v>
      </c>
    </row>
    <row r="81" ht="14.25" customHeight="1">
      <c r="A81" s="29">
        <f t="shared" si="13"/>
        <v>45729</v>
      </c>
      <c r="B81" s="30" t="str">
        <f t="shared" si="1"/>
        <v>Thursday</v>
      </c>
      <c r="C81" s="36">
        <f t="shared" si="14"/>
        <v>7</v>
      </c>
      <c r="D81" s="30"/>
      <c r="E81" s="31">
        <f t="shared" si="19"/>
        <v>5831</v>
      </c>
      <c r="F81" s="32">
        <f t="shared" si="15"/>
        <v>967113</v>
      </c>
      <c r="G81" s="23">
        <v>124.0</v>
      </c>
      <c r="H81" s="24" t="s">
        <v>31</v>
      </c>
      <c r="I81" s="25">
        <f>IFERROR(VLOOKUP(H81,Volume_caminhao,2,0),0)</f>
        <v>833</v>
      </c>
      <c r="J81" s="25">
        <f t="shared" si="2"/>
        <v>49980</v>
      </c>
      <c r="K81" s="24">
        <f t="shared" si="3"/>
        <v>103292</v>
      </c>
      <c r="L81" s="25">
        <v>0.0</v>
      </c>
      <c r="M81" s="24">
        <f t="shared" si="4"/>
        <v>0</v>
      </c>
      <c r="N81" s="24">
        <f t="shared" si="5"/>
        <v>0</v>
      </c>
      <c r="O81" s="26">
        <v>0.12</v>
      </c>
      <c r="P81" s="24">
        <f t="shared" si="6"/>
        <v>0</v>
      </c>
      <c r="Q81" s="24">
        <f t="shared" si="7"/>
        <v>0</v>
      </c>
      <c r="R81" s="23">
        <f t="shared" si="16"/>
        <v>723044</v>
      </c>
      <c r="S81" s="33"/>
      <c r="T81" s="33"/>
      <c r="U81" s="33">
        <f t="shared" si="17"/>
        <v>1766</v>
      </c>
      <c r="V81" s="33">
        <v>130.0</v>
      </c>
      <c r="W81" s="23">
        <f t="shared" si="8"/>
        <v>6</v>
      </c>
      <c r="X81" s="23">
        <f t="shared" si="9"/>
        <v>34986</v>
      </c>
      <c r="Y81" s="33">
        <f t="shared" si="10"/>
        <v>758030</v>
      </c>
      <c r="Z81" s="33">
        <f t="shared" si="20"/>
        <v>759796</v>
      </c>
      <c r="AA81" s="27">
        <f t="shared" si="11"/>
        <v>7</v>
      </c>
      <c r="AB81" s="38">
        <f t="shared" si="12"/>
        <v>-1</v>
      </c>
    </row>
    <row r="82" ht="14.25" customHeight="1">
      <c r="A82" s="29">
        <f t="shared" si="13"/>
        <v>45730</v>
      </c>
      <c r="B82" s="30" t="str">
        <f t="shared" si="1"/>
        <v>Friday</v>
      </c>
      <c r="C82" s="36">
        <f t="shared" si="14"/>
        <v>7</v>
      </c>
      <c r="D82" s="30"/>
      <c r="E82" s="31">
        <f t="shared" si="19"/>
        <v>5831</v>
      </c>
      <c r="F82" s="32">
        <f t="shared" si="15"/>
        <v>1934226</v>
      </c>
      <c r="G82" s="23">
        <v>124.0</v>
      </c>
      <c r="H82" s="24" t="s">
        <v>31</v>
      </c>
      <c r="I82" s="25">
        <f>IFERROR(VLOOKUP(H82,Volume_caminhao,2,0),0)</f>
        <v>833</v>
      </c>
      <c r="J82" s="25">
        <f t="shared" si="2"/>
        <v>49980</v>
      </c>
      <c r="K82" s="24">
        <f t="shared" si="3"/>
        <v>103292</v>
      </c>
      <c r="L82" s="25">
        <v>0.0</v>
      </c>
      <c r="M82" s="24">
        <f t="shared" si="4"/>
        <v>0</v>
      </c>
      <c r="N82" s="24">
        <f t="shared" si="5"/>
        <v>0</v>
      </c>
      <c r="O82" s="26">
        <v>0.12</v>
      </c>
      <c r="P82" s="24">
        <f t="shared" si="6"/>
        <v>0</v>
      </c>
      <c r="Q82" s="24">
        <f t="shared" si="7"/>
        <v>0</v>
      </c>
      <c r="R82" s="23">
        <f t="shared" si="16"/>
        <v>723044</v>
      </c>
      <c r="S82" s="33"/>
      <c r="T82" s="33"/>
      <c r="U82" s="33">
        <f t="shared" si="17"/>
        <v>36752</v>
      </c>
      <c r="V82" s="33">
        <v>130.0</v>
      </c>
      <c r="W82" s="23">
        <f t="shared" si="8"/>
        <v>6</v>
      </c>
      <c r="X82" s="23">
        <f t="shared" si="9"/>
        <v>34986</v>
      </c>
      <c r="Y82" s="33">
        <f t="shared" si="10"/>
        <v>758030</v>
      </c>
      <c r="Z82" s="33">
        <f t="shared" si="20"/>
        <v>794782</v>
      </c>
      <c r="AA82" s="27">
        <f t="shared" si="11"/>
        <v>7</v>
      </c>
      <c r="AB82" s="38">
        <f t="shared" si="12"/>
        <v>0</v>
      </c>
    </row>
    <row r="83" ht="14.25" customHeight="1">
      <c r="A83" s="29">
        <f t="shared" si="13"/>
        <v>45731</v>
      </c>
      <c r="B83" s="30" t="str">
        <f t="shared" si="1"/>
        <v>Saturday</v>
      </c>
      <c r="C83" s="30">
        <f t="shared" si="14"/>
        <v>0</v>
      </c>
      <c r="D83" s="30"/>
      <c r="E83" s="31">
        <f t="shared" si="19"/>
        <v>0</v>
      </c>
      <c r="F83" s="32">
        <f t="shared" si="15"/>
        <v>0</v>
      </c>
      <c r="G83" s="23">
        <v>124.0</v>
      </c>
      <c r="H83" s="24" t="s">
        <v>31</v>
      </c>
      <c r="I83" s="25">
        <f>IFERROR(VLOOKUP(H83,Volume_caminhao,2,0),0)</f>
        <v>833</v>
      </c>
      <c r="J83" s="25">
        <f t="shared" si="2"/>
        <v>49980</v>
      </c>
      <c r="K83" s="24">
        <f t="shared" si="3"/>
        <v>103292</v>
      </c>
      <c r="L83" s="25">
        <v>0.0</v>
      </c>
      <c r="M83" s="24">
        <f t="shared" si="4"/>
        <v>0</v>
      </c>
      <c r="N83" s="24">
        <f t="shared" si="5"/>
        <v>0</v>
      </c>
      <c r="O83" s="26">
        <v>0.12</v>
      </c>
      <c r="P83" s="24">
        <f t="shared" si="6"/>
        <v>0</v>
      </c>
      <c r="Q83" s="24">
        <f t="shared" si="7"/>
        <v>0</v>
      </c>
      <c r="R83" s="23">
        <f t="shared" si="16"/>
        <v>0</v>
      </c>
      <c r="S83" s="33"/>
      <c r="T83" s="33"/>
      <c r="U83" s="33">
        <f t="shared" si="17"/>
        <v>0</v>
      </c>
      <c r="V83" s="33">
        <v>130.0</v>
      </c>
      <c r="W83" s="23">
        <f t="shared" si="8"/>
        <v>6</v>
      </c>
      <c r="X83" s="23">
        <f t="shared" si="9"/>
        <v>0</v>
      </c>
      <c r="Y83" s="33">
        <f t="shared" si="10"/>
        <v>0</v>
      </c>
      <c r="Z83" s="33">
        <f t="shared" si="20"/>
        <v>794782</v>
      </c>
      <c r="AA83" s="27">
        <f t="shared" si="11"/>
        <v>7</v>
      </c>
      <c r="AB83" s="34">
        <f t="shared" si="12"/>
        <v>7</v>
      </c>
    </row>
    <row r="84" ht="14.25" customHeight="1">
      <c r="A84" s="29">
        <f t="shared" si="13"/>
        <v>45732</v>
      </c>
      <c r="B84" s="30" t="str">
        <f t="shared" si="1"/>
        <v>Sunday</v>
      </c>
      <c r="C84" s="30">
        <f t="shared" si="14"/>
        <v>0</v>
      </c>
      <c r="D84" s="30"/>
      <c r="E84" s="31">
        <f t="shared" si="19"/>
        <v>0</v>
      </c>
      <c r="F84" s="32">
        <f t="shared" si="15"/>
        <v>0</v>
      </c>
      <c r="G84" s="23">
        <v>124.0</v>
      </c>
      <c r="H84" s="24" t="s">
        <v>31</v>
      </c>
      <c r="I84" s="25">
        <f>IFERROR(VLOOKUP(H84,Volume_caminhao,2,0),0)</f>
        <v>833</v>
      </c>
      <c r="J84" s="25">
        <f t="shared" si="2"/>
        <v>49980</v>
      </c>
      <c r="K84" s="24">
        <f t="shared" si="3"/>
        <v>103292</v>
      </c>
      <c r="L84" s="25">
        <v>0.0</v>
      </c>
      <c r="M84" s="24">
        <f t="shared" si="4"/>
        <v>0</v>
      </c>
      <c r="N84" s="24">
        <f t="shared" si="5"/>
        <v>0</v>
      </c>
      <c r="O84" s="26">
        <v>0.12</v>
      </c>
      <c r="P84" s="24">
        <f t="shared" si="6"/>
        <v>0</v>
      </c>
      <c r="Q84" s="24">
        <f t="shared" si="7"/>
        <v>0</v>
      </c>
      <c r="R84" s="23">
        <f t="shared" si="16"/>
        <v>0</v>
      </c>
      <c r="S84" s="33"/>
      <c r="T84" s="33"/>
      <c r="U84" s="33">
        <f t="shared" si="17"/>
        <v>0</v>
      </c>
      <c r="V84" s="33">
        <v>130.0</v>
      </c>
      <c r="W84" s="23">
        <f t="shared" si="8"/>
        <v>6</v>
      </c>
      <c r="X84" s="23">
        <f t="shared" si="9"/>
        <v>0</v>
      </c>
      <c r="Y84" s="33">
        <f t="shared" si="10"/>
        <v>0</v>
      </c>
      <c r="Z84" s="33">
        <f t="shared" si="20"/>
        <v>794782</v>
      </c>
      <c r="AA84" s="27">
        <f t="shared" si="11"/>
        <v>7</v>
      </c>
      <c r="AB84" s="34">
        <f t="shared" si="12"/>
        <v>7</v>
      </c>
    </row>
    <row r="85" ht="14.25" customHeight="1">
      <c r="A85" s="29">
        <f t="shared" si="13"/>
        <v>45733</v>
      </c>
      <c r="B85" s="30" t="str">
        <f t="shared" si="1"/>
        <v>Monday</v>
      </c>
      <c r="C85" s="36">
        <f t="shared" si="14"/>
        <v>7</v>
      </c>
      <c r="D85" s="30"/>
      <c r="E85" s="31">
        <f t="shared" si="19"/>
        <v>5831</v>
      </c>
      <c r="F85" s="32">
        <f t="shared" si="15"/>
        <v>3868452</v>
      </c>
      <c r="G85" s="23">
        <v>124.0</v>
      </c>
      <c r="H85" s="24" t="s">
        <v>31</v>
      </c>
      <c r="I85" s="25">
        <f>IFERROR(VLOOKUP(H85,Volume_caminhao,2,0),0)</f>
        <v>833</v>
      </c>
      <c r="J85" s="25">
        <f t="shared" si="2"/>
        <v>49980</v>
      </c>
      <c r="K85" s="24">
        <f t="shared" si="3"/>
        <v>103292</v>
      </c>
      <c r="L85" s="25">
        <v>0.0</v>
      </c>
      <c r="M85" s="24">
        <f t="shared" si="4"/>
        <v>0</v>
      </c>
      <c r="N85" s="24">
        <f t="shared" si="5"/>
        <v>0</v>
      </c>
      <c r="O85" s="26">
        <v>0.12</v>
      </c>
      <c r="P85" s="24">
        <f t="shared" si="6"/>
        <v>0</v>
      </c>
      <c r="Q85" s="24">
        <f t="shared" si="7"/>
        <v>0</v>
      </c>
      <c r="R85" s="23">
        <f t="shared" si="16"/>
        <v>723044</v>
      </c>
      <c r="S85" s="33"/>
      <c r="T85" s="33"/>
      <c r="U85" s="33">
        <f t="shared" si="17"/>
        <v>71738</v>
      </c>
      <c r="V85" s="33">
        <v>130.0</v>
      </c>
      <c r="W85" s="23">
        <f t="shared" si="8"/>
        <v>6</v>
      </c>
      <c r="X85" s="23">
        <f t="shared" si="9"/>
        <v>34986</v>
      </c>
      <c r="Y85" s="33">
        <f t="shared" si="10"/>
        <v>758030</v>
      </c>
      <c r="Z85" s="33">
        <f t="shared" si="20"/>
        <v>829768</v>
      </c>
      <c r="AA85" s="27">
        <f t="shared" si="11"/>
        <v>8</v>
      </c>
      <c r="AB85" s="38">
        <f t="shared" si="12"/>
        <v>0</v>
      </c>
    </row>
    <row r="86" ht="14.25" customHeight="1">
      <c r="A86" s="29">
        <f t="shared" si="13"/>
        <v>45734</v>
      </c>
      <c r="B86" s="30" t="str">
        <f t="shared" si="1"/>
        <v>Tuesday</v>
      </c>
      <c r="C86" s="36">
        <f t="shared" si="14"/>
        <v>8</v>
      </c>
      <c r="D86" s="30"/>
      <c r="E86" s="31">
        <f t="shared" si="19"/>
        <v>6664</v>
      </c>
      <c r="F86" s="32">
        <f t="shared" si="15"/>
        <v>7737737</v>
      </c>
      <c r="G86" s="23">
        <v>124.0</v>
      </c>
      <c r="H86" s="24" t="s">
        <v>31</v>
      </c>
      <c r="I86" s="25">
        <f>IFERROR(VLOOKUP(H86,Volume_caminhao,2,0),0)</f>
        <v>833</v>
      </c>
      <c r="J86" s="25">
        <f t="shared" si="2"/>
        <v>49980</v>
      </c>
      <c r="K86" s="24">
        <f t="shared" si="3"/>
        <v>103292</v>
      </c>
      <c r="L86" s="25">
        <v>0.0</v>
      </c>
      <c r="M86" s="24">
        <f t="shared" si="4"/>
        <v>0</v>
      </c>
      <c r="N86" s="24">
        <f t="shared" si="5"/>
        <v>0</v>
      </c>
      <c r="O86" s="26">
        <v>0.12</v>
      </c>
      <c r="P86" s="24">
        <f t="shared" si="6"/>
        <v>0</v>
      </c>
      <c r="Q86" s="24">
        <f t="shared" si="7"/>
        <v>0</v>
      </c>
      <c r="R86" s="23">
        <f t="shared" si="16"/>
        <v>826336</v>
      </c>
      <c r="S86" s="33"/>
      <c r="T86" s="33"/>
      <c r="U86" s="33">
        <f t="shared" si="17"/>
        <v>3432</v>
      </c>
      <c r="V86" s="33">
        <v>130.0</v>
      </c>
      <c r="W86" s="23">
        <f t="shared" si="8"/>
        <v>6</v>
      </c>
      <c r="X86" s="23">
        <f t="shared" si="9"/>
        <v>39984</v>
      </c>
      <c r="Y86" s="33">
        <f t="shared" si="10"/>
        <v>866320</v>
      </c>
      <c r="Z86" s="33">
        <f t="shared" si="20"/>
        <v>869752</v>
      </c>
      <c r="AA86" s="27">
        <f t="shared" si="11"/>
        <v>8</v>
      </c>
      <c r="AB86" s="38">
        <f t="shared" si="12"/>
        <v>-1</v>
      </c>
    </row>
    <row r="87" ht="14.25" customHeight="1">
      <c r="A87" s="29">
        <f t="shared" si="13"/>
        <v>45735</v>
      </c>
      <c r="B87" s="30" t="str">
        <f t="shared" si="1"/>
        <v>Wednesday</v>
      </c>
      <c r="C87" s="36">
        <f t="shared" si="14"/>
        <v>8</v>
      </c>
      <c r="D87" s="30"/>
      <c r="E87" s="31">
        <f t="shared" si="19"/>
        <v>6664</v>
      </c>
      <c r="F87" s="32">
        <f t="shared" si="15"/>
        <v>15475474</v>
      </c>
      <c r="G87" s="23">
        <v>124.0</v>
      </c>
      <c r="H87" s="24" t="s">
        <v>31</v>
      </c>
      <c r="I87" s="25">
        <f>IFERROR(VLOOKUP(H87,Volume_caminhao,2,0),0)</f>
        <v>833</v>
      </c>
      <c r="J87" s="25">
        <f t="shared" si="2"/>
        <v>49980</v>
      </c>
      <c r="K87" s="24">
        <f t="shared" si="3"/>
        <v>103292</v>
      </c>
      <c r="L87" s="25">
        <v>0.0</v>
      </c>
      <c r="M87" s="24">
        <f t="shared" si="4"/>
        <v>0</v>
      </c>
      <c r="N87" s="24">
        <f t="shared" si="5"/>
        <v>0</v>
      </c>
      <c r="O87" s="26">
        <v>0.12</v>
      </c>
      <c r="P87" s="24">
        <f t="shared" si="6"/>
        <v>0</v>
      </c>
      <c r="Q87" s="24">
        <f t="shared" si="7"/>
        <v>0</v>
      </c>
      <c r="R87" s="23">
        <f t="shared" si="16"/>
        <v>826336</v>
      </c>
      <c r="S87" s="33"/>
      <c r="T87" s="33"/>
      <c r="U87" s="33">
        <f t="shared" si="17"/>
        <v>43416</v>
      </c>
      <c r="V87" s="33">
        <v>130.0</v>
      </c>
      <c r="W87" s="23">
        <f t="shared" si="8"/>
        <v>6</v>
      </c>
      <c r="X87" s="23">
        <f t="shared" si="9"/>
        <v>39984</v>
      </c>
      <c r="Y87" s="33">
        <f t="shared" si="10"/>
        <v>866320</v>
      </c>
      <c r="Z87" s="33">
        <f t="shared" si="20"/>
        <v>909736</v>
      </c>
      <c r="AA87" s="27">
        <f t="shared" si="11"/>
        <v>8</v>
      </c>
      <c r="AB87" s="38">
        <f t="shared" si="12"/>
        <v>0</v>
      </c>
    </row>
    <row r="88" ht="14.25" customHeight="1">
      <c r="A88" s="29">
        <f t="shared" si="13"/>
        <v>45736</v>
      </c>
      <c r="B88" s="30" t="str">
        <f t="shared" si="1"/>
        <v>Thursday</v>
      </c>
      <c r="C88" s="36">
        <f t="shared" si="14"/>
        <v>8</v>
      </c>
      <c r="D88" s="30"/>
      <c r="E88" s="31">
        <f t="shared" si="19"/>
        <v>6664</v>
      </c>
      <c r="F88" s="32">
        <f t="shared" si="15"/>
        <v>30950948</v>
      </c>
      <c r="G88" s="23">
        <v>124.0</v>
      </c>
      <c r="H88" s="24" t="s">
        <v>31</v>
      </c>
      <c r="I88" s="25">
        <f>IFERROR(VLOOKUP(H88,Volume_caminhao,2,0),0)</f>
        <v>833</v>
      </c>
      <c r="J88" s="25">
        <f t="shared" si="2"/>
        <v>49980</v>
      </c>
      <c r="K88" s="24">
        <f t="shared" si="3"/>
        <v>103292</v>
      </c>
      <c r="L88" s="25">
        <v>0.0</v>
      </c>
      <c r="M88" s="24">
        <f t="shared" si="4"/>
        <v>0</v>
      </c>
      <c r="N88" s="24">
        <f t="shared" si="5"/>
        <v>0</v>
      </c>
      <c r="O88" s="26">
        <v>0.12</v>
      </c>
      <c r="P88" s="24">
        <f t="shared" si="6"/>
        <v>0</v>
      </c>
      <c r="Q88" s="24">
        <f t="shared" si="7"/>
        <v>0</v>
      </c>
      <c r="R88" s="23">
        <f t="shared" si="16"/>
        <v>826336</v>
      </c>
      <c r="S88" s="33"/>
      <c r="T88" s="33"/>
      <c r="U88" s="33">
        <f t="shared" si="17"/>
        <v>83400</v>
      </c>
      <c r="V88" s="33">
        <v>130.0</v>
      </c>
      <c r="W88" s="23">
        <f t="shared" si="8"/>
        <v>6</v>
      </c>
      <c r="X88" s="23">
        <f t="shared" si="9"/>
        <v>39984</v>
      </c>
      <c r="Y88" s="33">
        <f t="shared" si="10"/>
        <v>866320</v>
      </c>
      <c r="Z88" s="33">
        <f t="shared" si="20"/>
        <v>949720</v>
      </c>
      <c r="AA88" s="27">
        <f t="shared" si="11"/>
        <v>9</v>
      </c>
      <c r="AB88" s="38">
        <f t="shared" si="12"/>
        <v>0</v>
      </c>
    </row>
    <row r="89" ht="14.25" customHeight="1">
      <c r="A89" s="29">
        <f t="shared" si="13"/>
        <v>45737</v>
      </c>
      <c r="B89" s="30" t="str">
        <f t="shared" si="1"/>
        <v>Friday</v>
      </c>
      <c r="C89" s="36">
        <f t="shared" si="14"/>
        <v>9</v>
      </c>
      <c r="D89" s="30"/>
      <c r="E89" s="31">
        <f t="shared" si="19"/>
        <v>7497</v>
      </c>
      <c r="F89" s="32">
        <f t="shared" si="15"/>
        <v>61902729</v>
      </c>
      <c r="G89" s="23">
        <v>124.0</v>
      </c>
      <c r="H89" s="24" t="s">
        <v>31</v>
      </c>
      <c r="I89" s="25">
        <f>IFERROR(VLOOKUP(H89,Volume_caminhao,2,0),0)</f>
        <v>833</v>
      </c>
      <c r="J89" s="25">
        <f t="shared" si="2"/>
        <v>49980</v>
      </c>
      <c r="K89" s="24">
        <f t="shared" si="3"/>
        <v>103292</v>
      </c>
      <c r="L89" s="25">
        <v>0.0</v>
      </c>
      <c r="M89" s="24">
        <f t="shared" si="4"/>
        <v>0</v>
      </c>
      <c r="N89" s="24">
        <f t="shared" si="5"/>
        <v>0</v>
      </c>
      <c r="O89" s="26">
        <v>0.12</v>
      </c>
      <c r="P89" s="24">
        <f t="shared" si="6"/>
        <v>0</v>
      </c>
      <c r="Q89" s="24">
        <f t="shared" si="7"/>
        <v>0</v>
      </c>
      <c r="R89" s="23">
        <f t="shared" si="16"/>
        <v>929628</v>
      </c>
      <c r="S89" s="33"/>
      <c r="T89" s="33"/>
      <c r="U89" s="33">
        <f t="shared" si="17"/>
        <v>20092</v>
      </c>
      <c r="V89" s="33">
        <v>130.0</v>
      </c>
      <c r="W89" s="23">
        <f t="shared" si="8"/>
        <v>6</v>
      </c>
      <c r="X89" s="23">
        <f t="shared" si="9"/>
        <v>44982</v>
      </c>
      <c r="Y89" s="33">
        <f t="shared" si="10"/>
        <v>974610</v>
      </c>
      <c r="Z89" s="33">
        <f t="shared" si="20"/>
        <v>994702</v>
      </c>
      <c r="AA89" s="27">
        <f t="shared" si="11"/>
        <v>9</v>
      </c>
      <c r="AB89" s="38">
        <f t="shared" si="12"/>
        <v>-1</v>
      </c>
    </row>
    <row r="90" ht="14.25" customHeight="1">
      <c r="A90" s="29">
        <f t="shared" si="13"/>
        <v>45738</v>
      </c>
      <c r="B90" s="30" t="str">
        <f t="shared" si="1"/>
        <v>Saturday</v>
      </c>
      <c r="C90" s="30">
        <f t="shared" si="14"/>
        <v>0</v>
      </c>
      <c r="D90" s="30"/>
      <c r="E90" s="31">
        <f t="shared" si="19"/>
        <v>0</v>
      </c>
      <c r="F90" s="32">
        <f t="shared" si="15"/>
        <v>0</v>
      </c>
      <c r="G90" s="23">
        <v>124.0</v>
      </c>
      <c r="H90" s="24" t="s">
        <v>31</v>
      </c>
      <c r="I90" s="25">
        <f>IFERROR(VLOOKUP(H90,Volume_caminhao,2,0),0)</f>
        <v>833</v>
      </c>
      <c r="J90" s="25">
        <f t="shared" si="2"/>
        <v>49980</v>
      </c>
      <c r="K90" s="24">
        <f t="shared" si="3"/>
        <v>103292</v>
      </c>
      <c r="L90" s="25">
        <v>0.0</v>
      </c>
      <c r="M90" s="24">
        <f t="shared" si="4"/>
        <v>0</v>
      </c>
      <c r="N90" s="24">
        <f t="shared" si="5"/>
        <v>0</v>
      </c>
      <c r="O90" s="26">
        <v>0.12</v>
      </c>
      <c r="P90" s="24">
        <f t="shared" si="6"/>
        <v>0</v>
      </c>
      <c r="Q90" s="24">
        <f t="shared" si="7"/>
        <v>0</v>
      </c>
      <c r="R90" s="23">
        <f t="shared" si="16"/>
        <v>0</v>
      </c>
      <c r="S90" s="33"/>
      <c r="T90" s="33"/>
      <c r="U90" s="33">
        <f t="shared" si="17"/>
        <v>0</v>
      </c>
      <c r="V90" s="33">
        <v>130.0</v>
      </c>
      <c r="W90" s="23">
        <f t="shared" si="8"/>
        <v>6</v>
      </c>
      <c r="X90" s="23">
        <f t="shared" si="9"/>
        <v>0</v>
      </c>
      <c r="Y90" s="33">
        <f t="shared" si="10"/>
        <v>0</v>
      </c>
      <c r="Z90" s="33">
        <f t="shared" si="20"/>
        <v>994702</v>
      </c>
      <c r="AA90" s="27">
        <f t="shared" si="11"/>
        <v>9</v>
      </c>
      <c r="AB90" s="34">
        <f t="shared" si="12"/>
        <v>8</v>
      </c>
    </row>
    <row r="91" ht="14.25" customHeight="1">
      <c r="A91" s="29">
        <f t="shared" si="13"/>
        <v>45739</v>
      </c>
      <c r="B91" s="30" t="str">
        <f t="shared" si="1"/>
        <v>Sunday</v>
      </c>
      <c r="C91" s="30">
        <f t="shared" si="14"/>
        <v>0</v>
      </c>
      <c r="D91" s="30"/>
      <c r="E91" s="31">
        <f t="shared" si="19"/>
        <v>0</v>
      </c>
      <c r="F91" s="32">
        <f t="shared" si="15"/>
        <v>0</v>
      </c>
      <c r="G91" s="23">
        <v>124.0</v>
      </c>
      <c r="H91" s="24" t="s">
        <v>31</v>
      </c>
      <c r="I91" s="25">
        <f>IFERROR(VLOOKUP(H91,Volume_caminhao,2,0),0)</f>
        <v>833</v>
      </c>
      <c r="J91" s="25">
        <f t="shared" si="2"/>
        <v>49980</v>
      </c>
      <c r="K91" s="24">
        <f t="shared" si="3"/>
        <v>103292</v>
      </c>
      <c r="L91" s="25">
        <v>0.0</v>
      </c>
      <c r="M91" s="24">
        <f t="shared" si="4"/>
        <v>0</v>
      </c>
      <c r="N91" s="24">
        <f t="shared" si="5"/>
        <v>0</v>
      </c>
      <c r="O91" s="26">
        <v>0.12</v>
      </c>
      <c r="P91" s="24">
        <f t="shared" si="6"/>
        <v>0</v>
      </c>
      <c r="Q91" s="24">
        <f t="shared" si="7"/>
        <v>0</v>
      </c>
      <c r="R91" s="23">
        <f t="shared" si="16"/>
        <v>0</v>
      </c>
      <c r="S91" s="33"/>
      <c r="T91" s="33"/>
      <c r="U91" s="33">
        <f t="shared" si="17"/>
        <v>0</v>
      </c>
      <c r="V91" s="33">
        <v>130.0</v>
      </c>
      <c r="W91" s="23">
        <f t="shared" si="8"/>
        <v>6</v>
      </c>
      <c r="X91" s="23">
        <f t="shared" si="9"/>
        <v>0</v>
      </c>
      <c r="Y91" s="33">
        <f t="shared" si="10"/>
        <v>0</v>
      </c>
      <c r="Z91" s="33">
        <f t="shared" si="20"/>
        <v>994702</v>
      </c>
      <c r="AA91" s="27">
        <f t="shared" si="11"/>
        <v>9</v>
      </c>
      <c r="AB91" s="34">
        <f t="shared" si="12"/>
        <v>8</v>
      </c>
    </row>
    <row r="92" ht="14.25" customHeight="1">
      <c r="A92" s="29">
        <f t="shared" si="13"/>
        <v>45740</v>
      </c>
      <c r="B92" s="30" t="str">
        <f t="shared" si="1"/>
        <v>Monday</v>
      </c>
      <c r="C92" s="36">
        <f t="shared" si="14"/>
        <v>9</v>
      </c>
      <c r="D92" s="30"/>
      <c r="E92" s="31">
        <f t="shared" si="19"/>
        <v>7497</v>
      </c>
      <c r="F92" s="32">
        <f t="shared" si="15"/>
        <v>123805458</v>
      </c>
      <c r="G92" s="23">
        <v>124.0</v>
      </c>
      <c r="H92" s="24" t="s">
        <v>31</v>
      </c>
      <c r="I92" s="25">
        <f>IFERROR(VLOOKUP(H92,Volume_caminhao,2,0),0)</f>
        <v>833</v>
      </c>
      <c r="J92" s="25">
        <f t="shared" si="2"/>
        <v>49980</v>
      </c>
      <c r="K92" s="24">
        <f t="shared" si="3"/>
        <v>103292</v>
      </c>
      <c r="L92" s="25">
        <v>0.0</v>
      </c>
      <c r="M92" s="24">
        <f t="shared" si="4"/>
        <v>0</v>
      </c>
      <c r="N92" s="24">
        <f t="shared" si="5"/>
        <v>0</v>
      </c>
      <c r="O92" s="26">
        <v>0.12</v>
      </c>
      <c r="P92" s="24">
        <f t="shared" si="6"/>
        <v>0</v>
      </c>
      <c r="Q92" s="24">
        <f t="shared" si="7"/>
        <v>0</v>
      </c>
      <c r="R92" s="23">
        <f t="shared" si="16"/>
        <v>929628</v>
      </c>
      <c r="S92" s="33"/>
      <c r="T92" s="33"/>
      <c r="U92" s="33">
        <f t="shared" si="17"/>
        <v>65074</v>
      </c>
      <c r="V92" s="33">
        <v>130.0</v>
      </c>
      <c r="W92" s="23">
        <f t="shared" si="8"/>
        <v>6</v>
      </c>
      <c r="X92" s="23">
        <f t="shared" si="9"/>
        <v>44982</v>
      </c>
      <c r="Y92" s="33">
        <f t="shared" si="10"/>
        <v>974610</v>
      </c>
      <c r="Z92" s="33">
        <f t="shared" si="20"/>
        <v>1039684</v>
      </c>
      <c r="AA92" s="27">
        <f t="shared" si="11"/>
        <v>10</v>
      </c>
      <c r="AB92" s="38">
        <f t="shared" si="12"/>
        <v>0</v>
      </c>
    </row>
    <row r="93" ht="14.25" customHeight="1">
      <c r="A93" s="29">
        <f t="shared" si="13"/>
        <v>45741</v>
      </c>
      <c r="B93" s="30" t="str">
        <f t="shared" si="1"/>
        <v>Tuesday</v>
      </c>
      <c r="C93" s="36">
        <f t="shared" si="14"/>
        <v>10</v>
      </c>
      <c r="D93" s="30"/>
      <c r="E93" s="31">
        <f t="shared" si="19"/>
        <v>8330</v>
      </c>
      <c r="F93" s="32">
        <f t="shared" si="15"/>
        <v>247611749</v>
      </c>
      <c r="G93" s="23">
        <v>124.0</v>
      </c>
      <c r="H93" s="24" t="s">
        <v>31</v>
      </c>
      <c r="I93" s="25">
        <f>IFERROR(VLOOKUP(H93,Volume_caminhao,2,0),0)</f>
        <v>833</v>
      </c>
      <c r="J93" s="25">
        <f t="shared" si="2"/>
        <v>49980</v>
      </c>
      <c r="K93" s="24">
        <f t="shared" si="3"/>
        <v>103292</v>
      </c>
      <c r="L93" s="25">
        <v>0.0</v>
      </c>
      <c r="M93" s="24">
        <f t="shared" si="4"/>
        <v>0</v>
      </c>
      <c r="N93" s="24">
        <f t="shared" si="5"/>
        <v>0</v>
      </c>
      <c r="O93" s="26">
        <v>0.12</v>
      </c>
      <c r="P93" s="24">
        <f t="shared" si="6"/>
        <v>0</v>
      </c>
      <c r="Q93" s="24">
        <f t="shared" si="7"/>
        <v>0</v>
      </c>
      <c r="R93" s="23">
        <f t="shared" si="16"/>
        <v>1032920</v>
      </c>
      <c r="S93" s="33"/>
      <c r="T93" s="33"/>
      <c r="U93" s="33">
        <f t="shared" si="17"/>
        <v>6764</v>
      </c>
      <c r="V93" s="33">
        <v>130.0</v>
      </c>
      <c r="W93" s="23">
        <f t="shared" si="8"/>
        <v>6</v>
      </c>
      <c r="X93" s="23">
        <f t="shared" si="9"/>
        <v>49980</v>
      </c>
      <c r="Y93" s="33">
        <f t="shared" si="10"/>
        <v>1082900</v>
      </c>
      <c r="Z93" s="33">
        <f t="shared" si="20"/>
        <v>1089664</v>
      </c>
      <c r="AA93" s="27">
        <f t="shared" si="11"/>
        <v>10</v>
      </c>
      <c r="AB93" s="38">
        <f t="shared" si="12"/>
        <v>-1</v>
      </c>
    </row>
    <row r="94" ht="14.25" customHeight="1">
      <c r="A94" s="29">
        <f t="shared" si="13"/>
        <v>45742</v>
      </c>
      <c r="B94" s="30" t="str">
        <f t="shared" si="1"/>
        <v>Wednesday</v>
      </c>
      <c r="C94" s="36">
        <f t="shared" si="14"/>
        <v>10</v>
      </c>
      <c r="D94" s="30"/>
      <c r="E94" s="31">
        <f t="shared" si="19"/>
        <v>8330</v>
      </c>
      <c r="F94" s="32">
        <f t="shared" si="15"/>
        <v>495223498</v>
      </c>
      <c r="G94" s="23">
        <v>124.0</v>
      </c>
      <c r="H94" s="24" t="s">
        <v>31</v>
      </c>
      <c r="I94" s="25">
        <f>IFERROR(VLOOKUP(H94,Volume_caminhao,2,0),0)</f>
        <v>833</v>
      </c>
      <c r="J94" s="25">
        <f t="shared" si="2"/>
        <v>49980</v>
      </c>
      <c r="K94" s="24">
        <f t="shared" si="3"/>
        <v>103292</v>
      </c>
      <c r="L94" s="25">
        <v>0.0</v>
      </c>
      <c r="M94" s="24">
        <f t="shared" si="4"/>
        <v>0</v>
      </c>
      <c r="N94" s="24">
        <f t="shared" si="5"/>
        <v>0</v>
      </c>
      <c r="O94" s="26">
        <v>0.12</v>
      </c>
      <c r="P94" s="24">
        <f t="shared" si="6"/>
        <v>0</v>
      </c>
      <c r="Q94" s="24">
        <f t="shared" si="7"/>
        <v>0</v>
      </c>
      <c r="R94" s="23">
        <f t="shared" si="16"/>
        <v>1032920</v>
      </c>
      <c r="S94" s="33"/>
      <c r="T94" s="33"/>
      <c r="U94" s="33">
        <f t="shared" si="17"/>
        <v>56744</v>
      </c>
      <c r="V94" s="33">
        <v>130.0</v>
      </c>
      <c r="W94" s="23">
        <f t="shared" si="8"/>
        <v>6</v>
      </c>
      <c r="X94" s="23">
        <f t="shared" si="9"/>
        <v>49980</v>
      </c>
      <c r="Y94" s="33">
        <f t="shared" si="10"/>
        <v>1082900</v>
      </c>
      <c r="Z94" s="33">
        <f t="shared" si="20"/>
        <v>1139644</v>
      </c>
      <c r="AA94" s="27">
        <f t="shared" si="11"/>
        <v>11</v>
      </c>
      <c r="AB94" s="38">
        <f t="shared" si="12"/>
        <v>0</v>
      </c>
    </row>
    <row r="95" ht="14.25" customHeight="1">
      <c r="A95" s="29">
        <f t="shared" si="13"/>
        <v>45743</v>
      </c>
      <c r="B95" s="30" t="str">
        <f t="shared" si="1"/>
        <v>Thursday</v>
      </c>
      <c r="C95" s="36">
        <f t="shared" si="14"/>
        <v>11</v>
      </c>
      <c r="D95" s="30"/>
      <c r="E95" s="31">
        <f t="shared" si="19"/>
        <v>9163</v>
      </c>
      <c r="F95" s="32">
        <f t="shared" si="15"/>
        <v>990447829</v>
      </c>
      <c r="G95" s="23">
        <v>124.0</v>
      </c>
      <c r="H95" s="24" t="s">
        <v>31</v>
      </c>
      <c r="I95" s="25">
        <f>IFERROR(VLOOKUP(H95,Volume_caminhao,2,0),0)</f>
        <v>833</v>
      </c>
      <c r="J95" s="25">
        <f t="shared" si="2"/>
        <v>49980</v>
      </c>
      <c r="K95" s="24">
        <f t="shared" si="3"/>
        <v>103292</v>
      </c>
      <c r="L95" s="25">
        <v>0.0</v>
      </c>
      <c r="M95" s="24">
        <f t="shared" si="4"/>
        <v>0</v>
      </c>
      <c r="N95" s="24">
        <f t="shared" si="5"/>
        <v>0</v>
      </c>
      <c r="O95" s="26">
        <v>0.12</v>
      </c>
      <c r="P95" s="24">
        <f t="shared" si="6"/>
        <v>0</v>
      </c>
      <c r="Q95" s="24">
        <f t="shared" si="7"/>
        <v>0</v>
      </c>
      <c r="R95" s="23">
        <f t="shared" si="16"/>
        <v>1136212</v>
      </c>
      <c r="S95" s="33"/>
      <c r="T95" s="33"/>
      <c r="U95" s="33">
        <f t="shared" si="17"/>
        <v>3432</v>
      </c>
      <c r="V95" s="33">
        <v>130.0</v>
      </c>
      <c r="W95" s="23">
        <f t="shared" si="8"/>
        <v>6</v>
      </c>
      <c r="X95" s="23">
        <f t="shared" si="9"/>
        <v>54978</v>
      </c>
      <c r="Y95" s="33">
        <f t="shared" si="10"/>
        <v>1191190</v>
      </c>
      <c r="Z95" s="33">
        <f t="shared" si="20"/>
        <v>1194622</v>
      </c>
      <c r="AA95" s="27">
        <f t="shared" si="11"/>
        <v>11</v>
      </c>
      <c r="AB95" s="38">
        <f t="shared" si="12"/>
        <v>-1</v>
      </c>
    </row>
    <row r="96" ht="14.25" customHeight="1">
      <c r="A96" s="29">
        <f t="shared" si="13"/>
        <v>45744</v>
      </c>
      <c r="B96" s="30" t="str">
        <f t="shared" si="1"/>
        <v>Friday</v>
      </c>
      <c r="C96" s="36">
        <f t="shared" si="14"/>
        <v>11</v>
      </c>
      <c r="D96" s="30"/>
      <c r="E96" s="31">
        <f t="shared" si="19"/>
        <v>9163</v>
      </c>
      <c r="F96" s="32">
        <f t="shared" si="15"/>
        <v>1980895658</v>
      </c>
      <c r="G96" s="23">
        <v>124.0</v>
      </c>
      <c r="H96" s="24" t="s">
        <v>31</v>
      </c>
      <c r="I96" s="25">
        <f>IFERROR(VLOOKUP(H96,Volume_caminhao,2,0),0)</f>
        <v>833</v>
      </c>
      <c r="J96" s="25">
        <f t="shared" si="2"/>
        <v>49980</v>
      </c>
      <c r="K96" s="24">
        <f t="shared" si="3"/>
        <v>103292</v>
      </c>
      <c r="L96" s="25">
        <v>0.0</v>
      </c>
      <c r="M96" s="24">
        <f t="shared" si="4"/>
        <v>0</v>
      </c>
      <c r="N96" s="24">
        <f t="shared" si="5"/>
        <v>0</v>
      </c>
      <c r="O96" s="26">
        <v>0.12</v>
      </c>
      <c r="P96" s="24">
        <f t="shared" si="6"/>
        <v>0</v>
      </c>
      <c r="Q96" s="24">
        <f t="shared" si="7"/>
        <v>0</v>
      </c>
      <c r="R96" s="23">
        <f t="shared" si="16"/>
        <v>1136212</v>
      </c>
      <c r="S96" s="33"/>
      <c r="T96" s="33"/>
      <c r="U96" s="33">
        <f t="shared" si="17"/>
        <v>58410</v>
      </c>
      <c r="V96" s="33">
        <v>130.0</v>
      </c>
      <c r="W96" s="23">
        <f t="shared" si="8"/>
        <v>6</v>
      </c>
      <c r="X96" s="23">
        <f t="shared" si="9"/>
        <v>54978</v>
      </c>
      <c r="Y96" s="33">
        <f t="shared" si="10"/>
        <v>1191190</v>
      </c>
      <c r="Z96" s="33">
        <f t="shared" si="20"/>
        <v>1249600</v>
      </c>
      <c r="AA96" s="27">
        <f t="shared" si="11"/>
        <v>12</v>
      </c>
      <c r="AB96" s="38">
        <f t="shared" si="12"/>
        <v>0</v>
      </c>
    </row>
    <row r="97" ht="14.25" customHeight="1">
      <c r="A97" s="29">
        <f t="shared" si="13"/>
        <v>45745</v>
      </c>
      <c r="B97" s="30" t="str">
        <f t="shared" si="1"/>
        <v>Saturday</v>
      </c>
      <c r="C97" s="30">
        <f t="shared" si="14"/>
        <v>0</v>
      </c>
      <c r="D97" s="30"/>
      <c r="E97" s="31">
        <f t="shared" si="19"/>
        <v>0</v>
      </c>
      <c r="F97" s="32">
        <f t="shared" si="15"/>
        <v>0</v>
      </c>
      <c r="G97" s="23">
        <v>124.0</v>
      </c>
      <c r="H97" s="24" t="s">
        <v>31</v>
      </c>
      <c r="I97" s="25">
        <f>IFERROR(VLOOKUP(H97,Volume_caminhao,2,0),0)</f>
        <v>833</v>
      </c>
      <c r="J97" s="25">
        <f t="shared" si="2"/>
        <v>49980</v>
      </c>
      <c r="K97" s="24">
        <f t="shared" si="3"/>
        <v>103292</v>
      </c>
      <c r="L97" s="25">
        <v>0.0</v>
      </c>
      <c r="M97" s="24">
        <f t="shared" si="4"/>
        <v>0</v>
      </c>
      <c r="N97" s="24">
        <f t="shared" si="5"/>
        <v>0</v>
      </c>
      <c r="O97" s="26">
        <v>0.12</v>
      </c>
      <c r="P97" s="24">
        <f t="shared" si="6"/>
        <v>0</v>
      </c>
      <c r="Q97" s="24">
        <f t="shared" si="7"/>
        <v>0</v>
      </c>
      <c r="R97" s="23">
        <f t="shared" si="16"/>
        <v>0</v>
      </c>
      <c r="S97" s="33"/>
      <c r="T97" s="33"/>
      <c r="U97" s="33">
        <f t="shared" si="17"/>
        <v>0</v>
      </c>
      <c r="V97" s="33">
        <v>130.0</v>
      </c>
      <c r="W97" s="23">
        <f t="shared" si="8"/>
        <v>6</v>
      </c>
      <c r="X97" s="23">
        <f t="shared" si="9"/>
        <v>0</v>
      </c>
      <c r="Y97" s="33">
        <f t="shared" si="10"/>
        <v>0</v>
      </c>
      <c r="Z97" s="33">
        <f t="shared" si="20"/>
        <v>1249600</v>
      </c>
      <c r="AA97" s="27">
        <f t="shared" si="11"/>
        <v>12</v>
      </c>
      <c r="AB97" s="34">
        <f t="shared" si="12"/>
        <v>11</v>
      </c>
    </row>
    <row r="98" ht="14.25" customHeight="1">
      <c r="A98" s="29">
        <f t="shared" si="13"/>
        <v>45746</v>
      </c>
      <c r="B98" s="30" t="str">
        <f t="shared" si="1"/>
        <v>Sunday</v>
      </c>
      <c r="C98" s="30">
        <f t="shared" si="14"/>
        <v>0</v>
      </c>
      <c r="D98" s="30"/>
      <c r="E98" s="31">
        <f t="shared" si="19"/>
        <v>0</v>
      </c>
      <c r="F98" s="32">
        <f t="shared" si="15"/>
        <v>0</v>
      </c>
      <c r="G98" s="23">
        <v>124.0</v>
      </c>
      <c r="H98" s="24" t="s">
        <v>31</v>
      </c>
      <c r="I98" s="25">
        <f>IFERROR(VLOOKUP(H98,Volume_caminhao,2,0),0)</f>
        <v>833</v>
      </c>
      <c r="J98" s="25">
        <f t="shared" si="2"/>
        <v>49980</v>
      </c>
      <c r="K98" s="24">
        <f t="shared" si="3"/>
        <v>103292</v>
      </c>
      <c r="L98" s="25">
        <v>0.0</v>
      </c>
      <c r="M98" s="24">
        <f t="shared" si="4"/>
        <v>0</v>
      </c>
      <c r="N98" s="24">
        <f t="shared" si="5"/>
        <v>0</v>
      </c>
      <c r="O98" s="26">
        <v>0.12</v>
      </c>
      <c r="P98" s="24">
        <f t="shared" si="6"/>
        <v>0</v>
      </c>
      <c r="Q98" s="24">
        <f t="shared" si="7"/>
        <v>0</v>
      </c>
      <c r="R98" s="23">
        <f t="shared" si="16"/>
        <v>0</v>
      </c>
      <c r="S98" s="33"/>
      <c r="T98" s="33"/>
      <c r="U98" s="33">
        <f t="shared" si="17"/>
        <v>0</v>
      </c>
      <c r="V98" s="33">
        <v>130.0</v>
      </c>
      <c r="W98" s="23">
        <f t="shared" si="8"/>
        <v>6</v>
      </c>
      <c r="X98" s="23">
        <f t="shared" si="9"/>
        <v>0</v>
      </c>
      <c r="Y98" s="33">
        <f t="shared" si="10"/>
        <v>0</v>
      </c>
      <c r="Z98" s="33">
        <f t="shared" si="20"/>
        <v>1249600</v>
      </c>
      <c r="AA98" s="27">
        <f t="shared" si="11"/>
        <v>12</v>
      </c>
      <c r="AB98" s="34">
        <f t="shared" si="12"/>
        <v>11</v>
      </c>
    </row>
    <row r="99" ht="14.25" customHeight="1">
      <c r="A99" s="29">
        <f t="shared" si="13"/>
        <v>45747</v>
      </c>
      <c r="B99" s="30" t="str">
        <f t="shared" si="1"/>
        <v>Monday</v>
      </c>
      <c r="C99" s="36">
        <f t="shared" si="14"/>
        <v>12</v>
      </c>
      <c r="D99" s="30"/>
      <c r="E99" s="31">
        <f t="shared" si="19"/>
        <v>9996</v>
      </c>
      <c r="F99" s="32">
        <f t="shared" si="15"/>
        <v>3961792149</v>
      </c>
      <c r="G99" s="23">
        <v>124.0</v>
      </c>
      <c r="H99" s="24" t="s">
        <v>31</v>
      </c>
      <c r="I99" s="25">
        <f>IFERROR(VLOOKUP(H99,Volume_caminhao,2,0),0)</f>
        <v>833</v>
      </c>
      <c r="J99" s="25">
        <f t="shared" si="2"/>
        <v>49980</v>
      </c>
      <c r="K99" s="24">
        <f t="shared" si="3"/>
        <v>103292</v>
      </c>
      <c r="L99" s="25">
        <v>0.0</v>
      </c>
      <c r="M99" s="24">
        <f t="shared" si="4"/>
        <v>0</v>
      </c>
      <c r="N99" s="24">
        <f t="shared" si="5"/>
        <v>0</v>
      </c>
      <c r="O99" s="26">
        <v>0.12</v>
      </c>
      <c r="P99" s="24">
        <f t="shared" si="6"/>
        <v>0</v>
      </c>
      <c r="Q99" s="24">
        <f t="shared" si="7"/>
        <v>0</v>
      </c>
      <c r="R99" s="23">
        <f t="shared" si="16"/>
        <v>1239504</v>
      </c>
      <c r="S99" s="33"/>
      <c r="T99" s="33"/>
      <c r="U99" s="33">
        <f t="shared" si="17"/>
        <v>10096</v>
      </c>
      <c r="V99" s="33">
        <v>130.0</v>
      </c>
      <c r="W99" s="23">
        <f t="shared" si="8"/>
        <v>6</v>
      </c>
      <c r="X99" s="23">
        <f t="shared" si="9"/>
        <v>59976</v>
      </c>
      <c r="Y99" s="33">
        <f t="shared" si="10"/>
        <v>1299480</v>
      </c>
      <c r="Z99" s="33">
        <f t="shared" si="20"/>
        <v>1309576</v>
      </c>
      <c r="AA99" s="27">
        <f t="shared" si="11"/>
        <v>12</v>
      </c>
      <c r="AB99" s="38">
        <f t="shared" si="12"/>
        <v>-1</v>
      </c>
    </row>
    <row r="100" ht="14.25" customHeight="1">
      <c r="A100" s="50">
        <f t="shared" si="13"/>
        <v>45748</v>
      </c>
      <c r="B100" s="51" t="str">
        <f t="shared" si="1"/>
        <v>Tuesday</v>
      </c>
      <c r="C100" s="58">
        <f t="shared" si="14"/>
        <v>12</v>
      </c>
      <c r="D100" s="51"/>
      <c r="E100" s="52">
        <f t="shared" si="19"/>
        <v>9996</v>
      </c>
      <c r="F100" s="32">
        <f t="shared" si="15"/>
        <v>9996</v>
      </c>
      <c r="G100" s="53">
        <v>124.0</v>
      </c>
      <c r="H100" s="54" t="s">
        <v>31</v>
      </c>
      <c r="I100" s="55">
        <f>IFERROR(VLOOKUP(H100,Volume_caminhao,2,0),0)</f>
        <v>833</v>
      </c>
      <c r="J100" s="55">
        <f t="shared" si="2"/>
        <v>49980</v>
      </c>
      <c r="K100" s="54">
        <f t="shared" si="3"/>
        <v>103292</v>
      </c>
      <c r="L100" s="55">
        <v>0.0</v>
      </c>
      <c r="M100" s="54">
        <f t="shared" si="4"/>
        <v>0</v>
      </c>
      <c r="N100" s="54">
        <f t="shared" si="5"/>
        <v>0</v>
      </c>
      <c r="O100" s="56">
        <v>0.12</v>
      </c>
      <c r="P100" s="54">
        <f t="shared" si="6"/>
        <v>0</v>
      </c>
      <c r="Q100" s="54">
        <f t="shared" si="7"/>
        <v>0</v>
      </c>
      <c r="R100" s="53">
        <f t="shared" si="16"/>
        <v>1239504</v>
      </c>
      <c r="S100" s="57"/>
      <c r="T100" s="57"/>
      <c r="U100" s="57">
        <f t="shared" si="17"/>
        <v>70072</v>
      </c>
      <c r="V100" s="57">
        <v>130.0</v>
      </c>
      <c r="W100" s="53">
        <f t="shared" si="8"/>
        <v>6</v>
      </c>
      <c r="X100" s="53">
        <f t="shared" si="9"/>
        <v>59976</v>
      </c>
      <c r="Y100" s="57">
        <f t="shared" si="10"/>
        <v>1299480</v>
      </c>
      <c r="Z100" s="57">
        <f t="shared" si="20"/>
        <v>1369552</v>
      </c>
      <c r="AA100" s="27">
        <f t="shared" si="11"/>
        <v>13</v>
      </c>
      <c r="AB100" s="38">
        <f t="shared" si="12"/>
        <v>0</v>
      </c>
    </row>
    <row r="101" ht="14.25" customHeight="1">
      <c r="A101" s="50">
        <f t="shared" si="13"/>
        <v>45749</v>
      </c>
      <c r="B101" s="51" t="str">
        <f t="shared" si="1"/>
        <v>Wednesday</v>
      </c>
      <c r="C101" s="58">
        <f t="shared" si="14"/>
        <v>13</v>
      </c>
      <c r="D101" s="51"/>
      <c r="E101" s="52">
        <f t="shared" si="19"/>
        <v>10829</v>
      </c>
      <c r="F101" s="32">
        <f t="shared" si="15"/>
        <v>20825</v>
      </c>
      <c r="G101" s="53">
        <v>124.0</v>
      </c>
      <c r="H101" s="54" t="s">
        <v>31</v>
      </c>
      <c r="I101" s="55">
        <f>IFERROR(VLOOKUP(H101,Volume_caminhao,2,0),0)</f>
        <v>833</v>
      </c>
      <c r="J101" s="55">
        <f t="shared" si="2"/>
        <v>49980</v>
      </c>
      <c r="K101" s="54">
        <f t="shared" si="3"/>
        <v>103292</v>
      </c>
      <c r="L101" s="55">
        <v>0.0</v>
      </c>
      <c r="M101" s="54">
        <f t="shared" si="4"/>
        <v>0</v>
      </c>
      <c r="N101" s="54">
        <f t="shared" si="5"/>
        <v>0</v>
      </c>
      <c r="O101" s="56">
        <v>0.12</v>
      </c>
      <c r="P101" s="54">
        <f t="shared" si="6"/>
        <v>0</v>
      </c>
      <c r="Q101" s="54">
        <f t="shared" si="7"/>
        <v>0</v>
      </c>
      <c r="R101" s="53">
        <f t="shared" si="16"/>
        <v>1342796</v>
      </c>
      <c r="S101" s="57"/>
      <c r="T101" s="57"/>
      <c r="U101" s="57">
        <f t="shared" si="17"/>
        <v>26756</v>
      </c>
      <c r="V101" s="57">
        <v>130.0</v>
      </c>
      <c r="W101" s="53">
        <f t="shared" si="8"/>
        <v>6</v>
      </c>
      <c r="X101" s="53">
        <f t="shared" si="9"/>
        <v>64974</v>
      </c>
      <c r="Y101" s="57">
        <f t="shared" si="10"/>
        <v>1407770</v>
      </c>
      <c r="Z101" s="57">
        <f t="shared" si="20"/>
        <v>1434526</v>
      </c>
      <c r="AA101" s="27">
        <f t="shared" si="11"/>
        <v>13</v>
      </c>
      <c r="AB101" s="38">
        <f t="shared" si="12"/>
        <v>-1</v>
      </c>
    </row>
    <row r="102" ht="14.25" customHeight="1">
      <c r="A102" s="50">
        <f t="shared" si="13"/>
        <v>45750</v>
      </c>
      <c r="B102" s="51" t="str">
        <f t="shared" si="1"/>
        <v>Thursday</v>
      </c>
      <c r="C102" s="58">
        <f t="shared" si="14"/>
        <v>13</v>
      </c>
      <c r="D102" s="51"/>
      <c r="E102" s="52">
        <f t="shared" si="19"/>
        <v>10829</v>
      </c>
      <c r="F102" s="32">
        <f t="shared" si="15"/>
        <v>41650</v>
      </c>
      <c r="G102" s="53">
        <v>124.0</v>
      </c>
      <c r="H102" s="54" t="s">
        <v>31</v>
      </c>
      <c r="I102" s="55">
        <f>IFERROR(VLOOKUP(H102,Volume_caminhao,2,0),0)</f>
        <v>833</v>
      </c>
      <c r="J102" s="55">
        <f t="shared" si="2"/>
        <v>49980</v>
      </c>
      <c r="K102" s="54">
        <f t="shared" si="3"/>
        <v>103292</v>
      </c>
      <c r="L102" s="55">
        <v>0.0</v>
      </c>
      <c r="M102" s="54">
        <f t="shared" si="4"/>
        <v>0</v>
      </c>
      <c r="N102" s="54">
        <f t="shared" si="5"/>
        <v>0</v>
      </c>
      <c r="O102" s="56">
        <v>0.12</v>
      </c>
      <c r="P102" s="54">
        <f t="shared" si="6"/>
        <v>0</v>
      </c>
      <c r="Q102" s="54">
        <f t="shared" si="7"/>
        <v>0</v>
      </c>
      <c r="R102" s="53">
        <f t="shared" si="16"/>
        <v>1342796</v>
      </c>
      <c r="S102" s="57"/>
      <c r="T102" s="57"/>
      <c r="U102" s="57">
        <f t="shared" si="17"/>
        <v>91730</v>
      </c>
      <c r="V102" s="57">
        <v>130.0</v>
      </c>
      <c r="W102" s="53">
        <f t="shared" si="8"/>
        <v>6</v>
      </c>
      <c r="X102" s="53">
        <f t="shared" si="9"/>
        <v>64974</v>
      </c>
      <c r="Y102" s="57">
        <f t="shared" si="10"/>
        <v>1407770</v>
      </c>
      <c r="Z102" s="57">
        <f t="shared" si="20"/>
        <v>1499500</v>
      </c>
      <c r="AA102" s="27">
        <f t="shared" si="11"/>
        <v>14</v>
      </c>
      <c r="AB102" s="38">
        <f t="shared" si="12"/>
        <v>0</v>
      </c>
    </row>
    <row r="103" ht="14.25" customHeight="1">
      <c r="A103" s="50">
        <f t="shared" si="13"/>
        <v>45751</v>
      </c>
      <c r="B103" s="51" t="str">
        <f t="shared" si="1"/>
        <v>Friday</v>
      </c>
      <c r="C103" s="58">
        <f t="shared" si="14"/>
        <v>14</v>
      </c>
      <c r="D103" s="51"/>
      <c r="E103" s="52">
        <f t="shared" si="19"/>
        <v>11662</v>
      </c>
      <c r="F103" s="32">
        <f t="shared" si="15"/>
        <v>84133</v>
      </c>
      <c r="G103" s="53">
        <v>124.0</v>
      </c>
      <c r="H103" s="54" t="s">
        <v>31</v>
      </c>
      <c r="I103" s="55">
        <f>IFERROR(VLOOKUP(H103,Volume_caminhao,2,0),0)</f>
        <v>833</v>
      </c>
      <c r="J103" s="55">
        <f t="shared" si="2"/>
        <v>49980</v>
      </c>
      <c r="K103" s="54">
        <f t="shared" si="3"/>
        <v>103292</v>
      </c>
      <c r="L103" s="55">
        <v>0.0</v>
      </c>
      <c r="M103" s="54">
        <f t="shared" si="4"/>
        <v>0</v>
      </c>
      <c r="N103" s="54">
        <f t="shared" si="5"/>
        <v>0</v>
      </c>
      <c r="O103" s="56">
        <v>0.12</v>
      </c>
      <c r="P103" s="54">
        <f t="shared" si="6"/>
        <v>0</v>
      </c>
      <c r="Q103" s="54">
        <f t="shared" si="7"/>
        <v>0</v>
      </c>
      <c r="R103" s="53">
        <f t="shared" si="16"/>
        <v>1446088</v>
      </c>
      <c r="S103" s="57"/>
      <c r="T103" s="57"/>
      <c r="U103" s="57">
        <f t="shared" si="17"/>
        <v>53412</v>
      </c>
      <c r="V103" s="57">
        <v>130.0</v>
      </c>
      <c r="W103" s="53">
        <f t="shared" si="8"/>
        <v>6</v>
      </c>
      <c r="X103" s="53">
        <f t="shared" si="9"/>
        <v>69972</v>
      </c>
      <c r="Y103" s="57">
        <f t="shared" si="10"/>
        <v>1516060</v>
      </c>
      <c r="Z103" s="57">
        <f t="shared" si="20"/>
        <v>1569472</v>
      </c>
      <c r="AA103" s="27">
        <f t="shared" si="11"/>
        <v>15</v>
      </c>
      <c r="AB103" s="38">
        <f t="shared" si="12"/>
        <v>-1</v>
      </c>
    </row>
    <row r="104" ht="14.25" customHeight="1">
      <c r="A104" s="50">
        <f t="shared" si="13"/>
        <v>45752</v>
      </c>
      <c r="B104" s="51" t="str">
        <f t="shared" si="1"/>
        <v>Saturday</v>
      </c>
      <c r="C104" s="51">
        <f t="shared" si="14"/>
        <v>0</v>
      </c>
      <c r="D104" s="51"/>
      <c r="E104" s="52">
        <f t="shared" si="19"/>
        <v>0</v>
      </c>
      <c r="F104" s="32">
        <f t="shared" si="15"/>
        <v>0</v>
      </c>
      <c r="G104" s="53">
        <v>124.0</v>
      </c>
      <c r="H104" s="54" t="s">
        <v>31</v>
      </c>
      <c r="I104" s="55">
        <f>IFERROR(VLOOKUP(H104,Volume_caminhao,2,0),0)</f>
        <v>833</v>
      </c>
      <c r="J104" s="55">
        <f t="shared" si="2"/>
        <v>49980</v>
      </c>
      <c r="K104" s="54">
        <f t="shared" si="3"/>
        <v>103292</v>
      </c>
      <c r="L104" s="55">
        <v>0.0</v>
      </c>
      <c r="M104" s="54">
        <f t="shared" si="4"/>
        <v>0</v>
      </c>
      <c r="N104" s="54">
        <f t="shared" si="5"/>
        <v>0</v>
      </c>
      <c r="O104" s="56">
        <v>0.12</v>
      </c>
      <c r="P104" s="54">
        <f t="shared" si="6"/>
        <v>0</v>
      </c>
      <c r="Q104" s="54">
        <f t="shared" si="7"/>
        <v>0</v>
      </c>
      <c r="R104" s="53">
        <f t="shared" si="16"/>
        <v>0</v>
      </c>
      <c r="S104" s="57"/>
      <c r="T104" s="57"/>
      <c r="U104" s="57">
        <f t="shared" si="17"/>
        <v>0</v>
      </c>
      <c r="V104" s="57">
        <v>130.0</v>
      </c>
      <c r="W104" s="53">
        <f t="shared" si="8"/>
        <v>6</v>
      </c>
      <c r="X104" s="53">
        <f t="shared" si="9"/>
        <v>0</v>
      </c>
      <c r="Y104" s="57">
        <f t="shared" si="10"/>
        <v>0</v>
      </c>
      <c r="Z104" s="57">
        <f t="shared" si="20"/>
        <v>1569472</v>
      </c>
      <c r="AA104" s="27">
        <f t="shared" si="11"/>
        <v>15</v>
      </c>
      <c r="AB104" s="34">
        <f t="shared" si="12"/>
        <v>13</v>
      </c>
    </row>
    <row r="105" ht="14.25" customHeight="1">
      <c r="A105" s="50">
        <f t="shared" si="13"/>
        <v>45753</v>
      </c>
      <c r="B105" s="51" t="str">
        <f t="shared" si="1"/>
        <v>Sunday</v>
      </c>
      <c r="C105" s="51">
        <f t="shared" si="14"/>
        <v>0</v>
      </c>
      <c r="D105" s="51"/>
      <c r="E105" s="52">
        <f t="shared" si="19"/>
        <v>0</v>
      </c>
      <c r="F105" s="32">
        <f t="shared" si="15"/>
        <v>0</v>
      </c>
      <c r="G105" s="53">
        <v>124.0</v>
      </c>
      <c r="H105" s="54" t="s">
        <v>31</v>
      </c>
      <c r="I105" s="55">
        <f>IFERROR(VLOOKUP(H105,Volume_caminhao,2,0),0)</f>
        <v>833</v>
      </c>
      <c r="J105" s="55">
        <f t="shared" si="2"/>
        <v>49980</v>
      </c>
      <c r="K105" s="54">
        <f t="shared" si="3"/>
        <v>103292</v>
      </c>
      <c r="L105" s="55">
        <v>0.0</v>
      </c>
      <c r="M105" s="54">
        <f t="shared" si="4"/>
        <v>0</v>
      </c>
      <c r="N105" s="54">
        <f t="shared" si="5"/>
        <v>0</v>
      </c>
      <c r="O105" s="56">
        <v>0.12</v>
      </c>
      <c r="P105" s="54">
        <f t="shared" si="6"/>
        <v>0</v>
      </c>
      <c r="Q105" s="54">
        <f t="shared" si="7"/>
        <v>0</v>
      </c>
      <c r="R105" s="53">
        <f t="shared" si="16"/>
        <v>0</v>
      </c>
      <c r="S105" s="57"/>
      <c r="T105" s="57"/>
      <c r="U105" s="57">
        <f t="shared" si="17"/>
        <v>0</v>
      </c>
      <c r="V105" s="57">
        <v>130.0</v>
      </c>
      <c r="W105" s="53">
        <f t="shared" si="8"/>
        <v>6</v>
      </c>
      <c r="X105" s="53">
        <f t="shared" si="9"/>
        <v>0</v>
      </c>
      <c r="Y105" s="57">
        <f t="shared" si="10"/>
        <v>0</v>
      </c>
      <c r="Z105" s="57">
        <f t="shared" si="20"/>
        <v>1569472</v>
      </c>
      <c r="AA105" s="27">
        <f t="shared" si="11"/>
        <v>15</v>
      </c>
      <c r="AB105" s="34">
        <f t="shared" si="12"/>
        <v>13</v>
      </c>
    </row>
    <row r="106" ht="14.25" customHeight="1">
      <c r="A106" s="50">
        <f t="shared" si="13"/>
        <v>45754</v>
      </c>
      <c r="B106" s="51" t="str">
        <f t="shared" si="1"/>
        <v>Monday</v>
      </c>
      <c r="C106" s="58">
        <f t="shared" si="14"/>
        <v>15</v>
      </c>
      <c r="D106" s="51"/>
      <c r="E106" s="52">
        <f t="shared" si="19"/>
        <v>12495</v>
      </c>
      <c r="F106" s="32">
        <f t="shared" si="15"/>
        <v>169099</v>
      </c>
      <c r="G106" s="53">
        <v>124.0</v>
      </c>
      <c r="H106" s="54" t="s">
        <v>31</v>
      </c>
      <c r="I106" s="55">
        <f>IFERROR(VLOOKUP(H106,Volume_caminhao,2,0),0)</f>
        <v>833</v>
      </c>
      <c r="J106" s="55">
        <f t="shared" si="2"/>
        <v>49980</v>
      </c>
      <c r="K106" s="54">
        <f t="shared" si="3"/>
        <v>103292</v>
      </c>
      <c r="L106" s="55">
        <v>0.0</v>
      </c>
      <c r="M106" s="54">
        <f t="shared" si="4"/>
        <v>0</v>
      </c>
      <c r="N106" s="54">
        <f t="shared" si="5"/>
        <v>0</v>
      </c>
      <c r="O106" s="56">
        <v>0.12</v>
      </c>
      <c r="P106" s="54">
        <f t="shared" si="6"/>
        <v>0</v>
      </c>
      <c r="Q106" s="54">
        <f t="shared" si="7"/>
        <v>0</v>
      </c>
      <c r="R106" s="53">
        <f t="shared" si="16"/>
        <v>1549380</v>
      </c>
      <c r="S106" s="57"/>
      <c r="T106" s="57"/>
      <c r="U106" s="57">
        <f t="shared" si="17"/>
        <v>20092</v>
      </c>
      <c r="V106" s="57">
        <v>130.0</v>
      </c>
      <c r="W106" s="53">
        <f t="shared" si="8"/>
        <v>6</v>
      </c>
      <c r="X106" s="53">
        <f t="shared" si="9"/>
        <v>74970</v>
      </c>
      <c r="Y106" s="57">
        <f t="shared" si="10"/>
        <v>1624350</v>
      </c>
      <c r="Z106" s="57">
        <f t="shared" si="20"/>
        <v>1644442</v>
      </c>
      <c r="AA106" s="27">
        <f t="shared" si="11"/>
        <v>15</v>
      </c>
      <c r="AB106" s="38">
        <f t="shared" si="12"/>
        <v>-1</v>
      </c>
    </row>
    <row r="107" ht="14.25" customHeight="1">
      <c r="A107" s="50">
        <f t="shared" si="13"/>
        <v>45755</v>
      </c>
      <c r="B107" s="51" t="str">
        <f t="shared" si="1"/>
        <v>Tuesday</v>
      </c>
      <c r="C107" s="58">
        <f t="shared" si="14"/>
        <v>15</v>
      </c>
      <c r="D107" s="51"/>
      <c r="E107" s="52">
        <f t="shared" si="19"/>
        <v>12495</v>
      </c>
      <c r="F107" s="32">
        <f t="shared" si="15"/>
        <v>338198</v>
      </c>
      <c r="G107" s="53">
        <v>124.0</v>
      </c>
      <c r="H107" s="54" t="s">
        <v>31</v>
      </c>
      <c r="I107" s="55">
        <f>IFERROR(VLOOKUP(H107,Volume_caminhao,2,0),0)</f>
        <v>833</v>
      </c>
      <c r="J107" s="55">
        <f t="shared" si="2"/>
        <v>49980</v>
      </c>
      <c r="K107" s="54">
        <f t="shared" si="3"/>
        <v>103292</v>
      </c>
      <c r="L107" s="55">
        <v>0.0</v>
      </c>
      <c r="M107" s="54">
        <f t="shared" si="4"/>
        <v>0</v>
      </c>
      <c r="N107" s="54">
        <f t="shared" si="5"/>
        <v>0</v>
      </c>
      <c r="O107" s="56">
        <v>0.12</v>
      </c>
      <c r="P107" s="54">
        <f t="shared" si="6"/>
        <v>0</v>
      </c>
      <c r="Q107" s="54">
        <f t="shared" si="7"/>
        <v>0</v>
      </c>
      <c r="R107" s="53">
        <f t="shared" si="16"/>
        <v>1549380</v>
      </c>
      <c r="S107" s="57"/>
      <c r="T107" s="57"/>
      <c r="U107" s="57">
        <f t="shared" si="17"/>
        <v>95062</v>
      </c>
      <c r="V107" s="57">
        <v>130.0</v>
      </c>
      <c r="W107" s="53">
        <f t="shared" si="8"/>
        <v>6</v>
      </c>
      <c r="X107" s="53">
        <f t="shared" si="9"/>
        <v>74970</v>
      </c>
      <c r="Y107" s="57">
        <f t="shared" si="10"/>
        <v>1624350</v>
      </c>
      <c r="Z107" s="57">
        <f t="shared" si="20"/>
        <v>1719412</v>
      </c>
      <c r="AA107" s="27">
        <f t="shared" si="11"/>
        <v>16</v>
      </c>
      <c r="AB107" s="38">
        <f t="shared" si="12"/>
        <v>0</v>
      </c>
    </row>
    <row r="108" ht="14.25" customHeight="1">
      <c r="A108" s="50">
        <f t="shared" si="13"/>
        <v>45756</v>
      </c>
      <c r="B108" s="51" t="str">
        <f t="shared" si="1"/>
        <v>Wednesday</v>
      </c>
      <c r="C108" s="58">
        <f t="shared" si="14"/>
        <v>16</v>
      </c>
      <c r="D108" s="51"/>
      <c r="E108" s="52">
        <f t="shared" si="19"/>
        <v>13328</v>
      </c>
      <c r="F108" s="32">
        <f t="shared" si="15"/>
        <v>677229</v>
      </c>
      <c r="G108" s="53">
        <v>124.0</v>
      </c>
      <c r="H108" s="54" t="s">
        <v>31</v>
      </c>
      <c r="I108" s="55">
        <f>IFERROR(VLOOKUP(H108,Volume_caminhao,2,0),0)</f>
        <v>833</v>
      </c>
      <c r="J108" s="55">
        <f t="shared" si="2"/>
        <v>49980</v>
      </c>
      <c r="K108" s="54">
        <f t="shared" si="3"/>
        <v>103292</v>
      </c>
      <c r="L108" s="55">
        <v>0.0</v>
      </c>
      <c r="M108" s="54">
        <f t="shared" si="4"/>
        <v>0</v>
      </c>
      <c r="N108" s="54">
        <f t="shared" si="5"/>
        <v>0</v>
      </c>
      <c r="O108" s="56">
        <v>0.12</v>
      </c>
      <c r="P108" s="54">
        <f t="shared" si="6"/>
        <v>0</v>
      </c>
      <c r="Q108" s="54">
        <f t="shared" si="7"/>
        <v>0</v>
      </c>
      <c r="R108" s="53">
        <f t="shared" si="16"/>
        <v>1652672</v>
      </c>
      <c r="S108" s="57"/>
      <c r="T108" s="57"/>
      <c r="U108" s="57">
        <f t="shared" si="17"/>
        <v>66740</v>
      </c>
      <c r="V108" s="57">
        <v>130.0</v>
      </c>
      <c r="W108" s="53">
        <f t="shared" si="8"/>
        <v>6</v>
      </c>
      <c r="X108" s="53">
        <f t="shared" si="9"/>
        <v>79968</v>
      </c>
      <c r="Y108" s="57">
        <f t="shared" si="10"/>
        <v>1732640</v>
      </c>
      <c r="Z108" s="57">
        <f t="shared" si="20"/>
        <v>1799380</v>
      </c>
      <c r="AA108" s="27">
        <f t="shared" si="11"/>
        <v>17</v>
      </c>
      <c r="AB108" s="38">
        <f t="shared" si="12"/>
        <v>0</v>
      </c>
    </row>
    <row r="109" ht="14.25" customHeight="1">
      <c r="A109" s="50">
        <f t="shared" si="13"/>
        <v>45757</v>
      </c>
      <c r="B109" s="51" t="str">
        <f t="shared" si="1"/>
        <v>Thursday</v>
      </c>
      <c r="C109" s="58">
        <f t="shared" si="14"/>
        <v>17</v>
      </c>
      <c r="D109" s="51"/>
      <c r="E109" s="52">
        <f t="shared" si="19"/>
        <v>14161</v>
      </c>
      <c r="F109" s="32">
        <f t="shared" si="15"/>
        <v>1355291</v>
      </c>
      <c r="G109" s="53">
        <v>124.0</v>
      </c>
      <c r="H109" s="54" t="s">
        <v>31</v>
      </c>
      <c r="I109" s="55">
        <f>IFERROR(VLOOKUP(H109,Volume_caminhao,2,0),0)</f>
        <v>833</v>
      </c>
      <c r="J109" s="55">
        <f t="shared" si="2"/>
        <v>49980</v>
      </c>
      <c r="K109" s="54">
        <f t="shared" si="3"/>
        <v>103292</v>
      </c>
      <c r="L109" s="55">
        <v>0.0</v>
      </c>
      <c r="M109" s="54">
        <f t="shared" si="4"/>
        <v>0</v>
      </c>
      <c r="N109" s="54">
        <f t="shared" si="5"/>
        <v>0</v>
      </c>
      <c r="O109" s="56">
        <v>0.12</v>
      </c>
      <c r="P109" s="54">
        <f t="shared" si="6"/>
        <v>0</v>
      </c>
      <c r="Q109" s="54">
        <f t="shared" si="7"/>
        <v>0</v>
      </c>
      <c r="R109" s="53">
        <f t="shared" si="16"/>
        <v>1755964</v>
      </c>
      <c r="S109" s="57"/>
      <c r="T109" s="57" t="str">
        <f>T78</f>
        <v/>
      </c>
      <c r="U109" s="57">
        <f t="shared" si="17"/>
        <v>43416</v>
      </c>
      <c r="V109" s="57">
        <v>130.0</v>
      </c>
      <c r="W109" s="53">
        <f t="shared" si="8"/>
        <v>6</v>
      </c>
      <c r="X109" s="53">
        <f t="shared" si="9"/>
        <v>84966</v>
      </c>
      <c r="Y109" s="57">
        <f t="shared" si="10"/>
        <v>1840930</v>
      </c>
      <c r="Z109" s="57">
        <f t="shared" si="20"/>
        <v>1884346</v>
      </c>
      <c r="AA109" s="27">
        <f t="shared" si="11"/>
        <v>18</v>
      </c>
      <c r="AB109" s="38">
        <f t="shared" si="12"/>
        <v>-1</v>
      </c>
      <c r="AD109" s="43"/>
      <c r="AE109" s="43"/>
      <c r="AF109" s="43"/>
      <c r="AG109" s="43"/>
      <c r="AH109" s="43"/>
    </row>
    <row r="110" ht="14.25" customHeight="1">
      <c r="A110" s="50">
        <f t="shared" si="13"/>
        <v>45758</v>
      </c>
      <c r="B110" s="51" t="str">
        <f t="shared" si="1"/>
        <v>Friday</v>
      </c>
      <c r="C110" s="58">
        <f t="shared" si="14"/>
        <v>18</v>
      </c>
      <c r="D110" s="51"/>
      <c r="E110" s="52">
        <f t="shared" si="19"/>
        <v>14994</v>
      </c>
      <c r="F110" s="32">
        <f t="shared" si="15"/>
        <v>2711415</v>
      </c>
      <c r="G110" s="53">
        <v>124.0</v>
      </c>
      <c r="H110" s="54" t="s">
        <v>31</v>
      </c>
      <c r="I110" s="55">
        <f>IFERROR(VLOOKUP(H110,Volume_caminhao,2,0),0)</f>
        <v>833</v>
      </c>
      <c r="J110" s="55">
        <f t="shared" si="2"/>
        <v>49980</v>
      </c>
      <c r="K110" s="54">
        <f t="shared" si="3"/>
        <v>103292</v>
      </c>
      <c r="L110" s="55">
        <v>0.0</v>
      </c>
      <c r="M110" s="54">
        <f t="shared" si="4"/>
        <v>0</v>
      </c>
      <c r="N110" s="54">
        <f t="shared" si="5"/>
        <v>0</v>
      </c>
      <c r="O110" s="56">
        <v>0.12</v>
      </c>
      <c r="P110" s="54">
        <f t="shared" si="6"/>
        <v>0</v>
      </c>
      <c r="Q110" s="54">
        <f t="shared" si="7"/>
        <v>0</v>
      </c>
      <c r="R110" s="53">
        <f t="shared" si="16"/>
        <v>1859256</v>
      </c>
      <c r="S110" s="57"/>
      <c r="T110" s="57"/>
      <c r="U110" s="57">
        <f t="shared" si="17"/>
        <v>25090</v>
      </c>
      <c r="V110" s="57">
        <v>130.0</v>
      </c>
      <c r="W110" s="53">
        <f t="shared" si="8"/>
        <v>6</v>
      </c>
      <c r="X110" s="53">
        <f t="shared" si="9"/>
        <v>89964</v>
      </c>
      <c r="Y110" s="57">
        <f t="shared" si="10"/>
        <v>1949220</v>
      </c>
      <c r="Z110" s="57">
        <f t="shared" si="20"/>
        <v>1974310</v>
      </c>
      <c r="AA110" s="27">
        <f t="shared" si="11"/>
        <v>19</v>
      </c>
      <c r="AB110" s="38">
        <f t="shared" si="12"/>
        <v>-1</v>
      </c>
    </row>
    <row r="111" ht="14.25" customHeight="1">
      <c r="A111" s="50">
        <f t="shared" si="13"/>
        <v>45759</v>
      </c>
      <c r="B111" s="51" t="str">
        <f t="shared" si="1"/>
        <v>Saturday</v>
      </c>
      <c r="C111" s="51">
        <f t="shared" si="14"/>
        <v>0</v>
      </c>
      <c r="D111" s="51"/>
      <c r="E111" s="52">
        <f t="shared" si="19"/>
        <v>0</v>
      </c>
      <c r="F111" s="32">
        <f t="shared" si="15"/>
        <v>0</v>
      </c>
      <c r="G111" s="53">
        <v>124.0</v>
      </c>
      <c r="H111" s="54" t="s">
        <v>31</v>
      </c>
      <c r="I111" s="55">
        <f>IFERROR(VLOOKUP(H111,Volume_caminhao,2,0),0)</f>
        <v>833</v>
      </c>
      <c r="J111" s="55">
        <f t="shared" si="2"/>
        <v>49980</v>
      </c>
      <c r="K111" s="54">
        <f t="shared" si="3"/>
        <v>103292</v>
      </c>
      <c r="L111" s="55">
        <v>0.0</v>
      </c>
      <c r="M111" s="54">
        <f t="shared" si="4"/>
        <v>0</v>
      </c>
      <c r="N111" s="54">
        <f t="shared" si="5"/>
        <v>0</v>
      </c>
      <c r="O111" s="56">
        <v>0.12</v>
      </c>
      <c r="P111" s="54">
        <f t="shared" si="6"/>
        <v>0</v>
      </c>
      <c r="Q111" s="54">
        <f t="shared" si="7"/>
        <v>0</v>
      </c>
      <c r="R111" s="53">
        <f t="shared" si="16"/>
        <v>0</v>
      </c>
      <c r="S111" s="57"/>
      <c r="T111" s="57"/>
      <c r="U111" s="57">
        <f t="shared" si="17"/>
        <v>0</v>
      </c>
      <c r="V111" s="57">
        <v>130.0</v>
      </c>
      <c r="W111" s="53">
        <f t="shared" si="8"/>
        <v>6</v>
      </c>
      <c r="X111" s="53">
        <f t="shared" si="9"/>
        <v>0</v>
      </c>
      <c r="Y111" s="57">
        <f t="shared" si="10"/>
        <v>0</v>
      </c>
      <c r="Z111" s="57">
        <f t="shared" si="20"/>
        <v>1974310</v>
      </c>
      <c r="AA111" s="27">
        <f t="shared" si="11"/>
        <v>19</v>
      </c>
      <c r="AB111" s="34">
        <f t="shared" si="12"/>
        <v>17</v>
      </c>
    </row>
    <row r="112" ht="14.25" customHeight="1">
      <c r="A112" s="50">
        <f t="shared" si="13"/>
        <v>45760</v>
      </c>
      <c r="B112" s="51" t="str">
        <f t="shared" si="1"/>
        <v>Sunday</v>
      </c>
      <c r="C112" s="51">
        <f t="shared" si="14"/>
        <v>0</v>
      </c>
      <c r="D112" s="51"/>
      <c r="E112" s="52">
        <f t="shared" si="19"/>
        <v>0</v>
      </c>
      <c r="F112" s="32">
        <f t="shared" si="15"/>
        <v>0</v>
      </c>
      <c r="G112" s="53">
        <v>124.0</v>
      </c>
      <c r="H112" s="54" t="s">
        <v>31</v>
      </c>
      <c r="I112" s="55">
        <f>IFERROR(VLOOKUP(H112,Volume_caminhao,2,0),0)</f>
        <v>833</v>
      </c>
      <c r="J112" s="55">
        <f t="shared" si="2"/>
        <v>49980</v>
      </c>
      <c r="K112" s="54">
        <f t="shared" si="3"/>
        <v>103292</v>
      </c>
      <c r="L112" s="55">
        <v>0.0</v>
      </c>
      <c r="M112" s="54">
        <f t="shared" si="4"/>
        <v>0</v>
      </c>
      <c r="N112" s="54">
        <f t="shared" si="5"/>
        <v>0</v>
      </c>
      <c r="O112" s="56">
        <v>0.12</v>
      </c>
      <c r="P112" s="54">
        <f t="shared" si="6"/>
        <v>0</v>
      </c>
      <c r="Q112" s="54">
        <f t="shared" si="7"/>
        <v>0</v>
      </c>
      <c r="R112" s="53">
        <f t="shared" si="16"/>
        <v>0</v>
      </c>
      <c r="S112" s="57"/>
      <c r="T112" s="57"/>
      <c r="U112" s="57">
        <f t="shared" si="17"/>
        <v>0</v>
      </c>
      <c r="V112" s="57">
        <v>130.0</v>
      </c>
      <c r="W112" s="53">
        <f t="shared" si="8"/>
        <v>6</v>
      </c>
      <c r="X112" s="53">
        <f t="shared" si="9"/>
        <v>0</v>
      </c>
      <c r="Y112" s="57">
        <f t="shared" si="10"/>
        <v>0</v>
      </c>
      <c r="Z112" s="57">
        <f t="shared" si="20"/>
        <v>1974310</v>
      </c>
      <c r="AA112" s="27">
        <f t="shared" si="11"/>
        <v>19</v>
      </c>
      <c r="AB112" s="34">
        <f t="shared" si="12"/>
        <v>17</v>
      </c>
    </row>
    <row r="113" ht="14.25" customHeight="1">
      <c r="A113" s="50">
        <f t="shared" si="13"/>
        <v>45761</v>
      </c>
      <c r="B113" s="51" t="str">
        <f t="shared" si="1"/>
        <v>Monday</v>
      </c>
      <c r="C113" s="58">
        <f t="shared" si="14"/>
        <v>19</v>
      </c>
      <c r="D113" s="51"/>
      <c r="E113" s="52">
        <f t="shared" si="19"/>
        <v>15827</v>
      </c>
      <c r="F113" s="32">
        <f t="shared" si="15"/>
        <v>5423663</v>
      </c>
      <c r="G113" s="53">
        <v>124.0</v>
      </c>
      <c r="H113" s="54" t="s">
        <v>31</v>
      </c>
      <c r="I113" s="55">
        <f>IFERROR(VLOOKUP(H113,Volume_caminhao,2,0),0)</f>
        <v>833</v>
      </c>
      <c r="J113" s="55">
        <f t="shared" si="2"/>
        <v>49980</v>
      </c>
      <c r="K113" s="54">
        <f t="shared" si="3"/>
        <v>103292</v>
      </c>
      <c r="L113" s="55">
        <v>0.0</v>
      </c>
      <c r="M113" s="54">
        <f t="shared" si="4"/>
        <v>0</v>
      </c>
      <c r="N113" s="54">
        <f t="shared" si="5"/>
        <v>0</v>
      </c>
      <c r="O113" s="56">
        <v>0.12</v>
      </c>
      <c r="P113" s="54">
        <f t="shared" si="6"/>
        <v>0</v>
      </c>
      <c r="Q113" s="54">
        <f t="shared" si="7"/>
        <v>0</v>
      </c>
      <c r="R113" s="53">
        <f t="shared" si="16"/>
        <v>1962548</v>
      </c>
      <c r="S113" s="57"/>
      <c r="T113" s="57"/>
      <c r="U113" s="57">
        <f t="shared" si="17"/>
        <v>11762</v>
      </c>
      <c r="V113" s="57">
        <v>130.0</v>
      </c>
      <c r="W113" s="53">
        <f t="shared" si="8"/>
        <v>6</v>
      </c>
      <c r="X113" s="53">
        <f t="shared" si="9"/>
        <v>94962</v>
      </c>
      <c r="Y113" s="57">
        <f t="shared" si="10"/>
        <v>2057510</v>
      </c>
      <c r="Z113" s="57">
        <f t="shared" si="20"/>
        <v>2069272</v>
      </c>
      <c r="AA113" s="27">
        <f t="shared" si="11"/>
        <v>20</v>
      </c>
      <c r="AB113" s="38">
        <f t="shared" si="12"/>
        <v>-1</v>
      </c>
    </row>
    <row r="114" ht="14.25" customHeight="1">
      <c r="A114" s="50">
        <f t="shared" si="13"/>
        <v>45762</v>
      </c>
      <c r="B114" s="51" t="str">
        <f t="shared" si="1"/>
        <v>Tuesday</v>
      </c>
      <c r="C114" s="58">
        <f t="shared" si="14"/>
        <v>20</v>
      </c>
      <c r="D114" s="51"/>
      <c r="E114" s="52">
        <f t="shared" si="19"/>
        <v>16660</v>
      </c>
      <c r="F114" s="32">
        <f t="shared" si="15"/>
        <v>10848159</v>
      </c>
      <c r="G114" s="53">
        <v>124.0</v>
      </c>
      <c r="H114" s="54" t="s">
        <v>31</v>
      </c>
      <c r="I114" s="55">
        <f>IFERROR(VLOOKUP(H114,Volume_caminhao,2,0),0)</f>
        <v>833</v>
      </c>
      <c r="J114" s="55">
        <f t="shared" si="2"/>
        <v>49980</v>
      </c>
      <c r="K114" s="54">
        <f t="shared" si="3"/>
        <v>103292</v>
      </c>
      <c r="L114" s="55">
        <v>0.0</v>
      </c>
      <c r="M114" s="54">
        <f t="shared" si="4"/>
        <v>0</v>
      </c>
      <c r="N114" s="54">
        <f t="shared" si="5"/>
        <v>0</v>
      </c>
      <c r="O114" s="56">
        <v>0.12</v>
      </c>
      <c r="P114" s="54">
        <f t="shared" si="6"/>
        <v>0</v>
      </c>
      <c r="Q114" s="54">
        <f t="shared" si="7"/>
        <v>0</v>
      </c>
      <c r="R114" s="53">
        <f t="shared" si="16"/>
        <v>2065840</v>
      </c>
      <c r="S114" s="57"/>
      <c r="T114" s="57"/>
      <c r="U114" s="57">
        <f t="shared" si="17"/>
        <v>3432</v>
      </c>
      <c r="V114" s="57">
        <v>130.0</v>
      </c>
      <c r="W114" s="53">
        <f t="shared" si="8"/>
        <v>6</v>
      </c>
      <c r="X114" s="53">
        <f t="shared" si="9"/>
        <v>99960</v>
      </c>
      <c r="Y114" s="57">
        <f t="shared" si="10"/>
        <v>2165800</v>
      </c>
      <c r="Z114" s="57">
        <f t="shared" si="20"/>
        <v>2169232</v>
      </c>
      <c r="AA114" s="27">
        <f t="shared" si="11"/>
        <v>20</v>
      </c>
      <c r="AB114" s="38">
        <f t="shared" si="12"/>
        <v>-1</v>
      </c>
    </row>
    <row r="115" ht="14.25" customHeight="1">
      <c r="A115" s="50">
        <f t="shared" si="13"/>
        <v>45763</v>
      </c>
      <c r="B115" s="51" t="str">
        <f t="shared" si="1"/>
        <v>Wednesday</v>
      </c>
      <c r="C115" s="58">
        <f t="shared" si="14"/>
        <v>20</v>
      </c>
      <c r="D115" s="51"/>
      <c r="E115" s="52">
        <f t="shared" si="19"/>
        <v>16660</v>
      </c>
      <c r="F115" s="32">
        <f t="shared" si="15"/>
        <v>21696318</v>
      </c>
      <c r="G115" s="53">
        <v>124.0</v>
      </c>
      <c r="H115" s="54" t="s">
        <v>31</v>
      </c>
      <c r="I115" s="55">
        <f>IFERROR(VLOOKUP(H115,Volume_caminhao,2,0),0)</f>
        <v>833</v>
      </c>
      <c r="J115" s="55">
        <f t="shared" si="2"/>
        <v>49980</v>
      </c>
      <c r="K115" s="54">
        <f t="shared" si="3"/>
        <v>103292</v>
      </c>
      <c r="L115" s="55">
        <v>0.0</v>
      </c>
      <c r="M115" s="54">
        <f t="shared" si="4"/>
        <v>0</v>
      </c>
      <c r="N115" s="54">
        <f t="shared" si="5"/>
        <v>0</v>
      </c>
      <c r="O115" s="56">
        <v>0.12</v>
      </c>
      <c r="P115" s="54">
        <f t="shared" si="6"/>
        <v>0</v>
      </c>
      <c r="Q115" s="54">
        <f t="shared" si="7"/>
        <v>0</v>
      </c>
      <c r="R115" s="53">
        <f t="shared" si="16"/>
        <v>2065840</v>
      </c>
      <c r="S115" s="57"/>
      <c r="T115" s="57"/>
      <c r="U115" s="57">
        <f t="shared" si="17"/>
        <v>103392</v>
      </c>
      <c r="V115" s="57">
        <v>130.0</v>
      </c>
      <c r="W115" s="53">
        <f t="shared" si="8"/>
        <v>6</v>
      </c>
      <c r="X115" s="53">
        <f t="shared" si="9"/>
        <v>99960</v>
      </c>
      <c r="Y115" s="57">
        <f t="shared" si="10"/>
        <v>2165800</v>
      </c>
      <c r="Z115" s="57">
        <f t="shared" si="20"/>
        <v>2269192</v>
      </c>
      <c r="AA115" s="27">
        <f t="shared" si="11"/>
        <v>20</v>
      </c>
      <c r="AB115" s="38">
        <f t="shared" si="12"/>
        <v>0</v>
      </c>
    </row>
    <row r="116" ht="14.25" customHeight="1">
      <c r="A116" s="50">
        <f t="shared" si="13"/>
        <v>45764</v>
      </c>
      <c r="B116" s="51" t="str">
        <f t="shared" si="1"/>
        <v>Thursday</v>
      </c>
      <c r="C116" s="58">
        <f t="shared" si="14"/>
        <v>20</v>
      </c>
      <c r="D116" s="51"/>
      <c r="E116" s="52">
        <f t="shared" si="19"/>
        <v>16660</v>
      </c>
      <c r="F116" s="32">
        <f t="shared" si="15"/>
        <v>43392636</v>
      </c>
      <c r="G116" s="53">
        <v>124.0</v>
      </c>
      <c r="H116" s="54" t="s">
        <v>31</v>
      </c>
      <c r="I116" s="55">
        <f>IFERROR(VLOOKUP(H116,Volume_caminhao,2,0),0)</f>
        <v>833</v>
      </c>
      <c r="J116" s="55">
        <f t="shared" si="2"/>
        <v>49980</v>
      </c>
      <c r="K116" s="54">
        <f t="shared" si="3"/>
        <v>103292</v>
      </c>
      <c r="L116" s="55">
        <v>0.0</v>
      </c>
      <c r="M116" s="54">
        <f t="shared" si="4"/>
        <v>0</v>
      </c>
      <c r="N116" s="54">
        <f t="shared" si="5"/>
        <v>0</v>
      </c>
      <c r="O116" s="56">
        <v>0.12</v>
      </c>
      <c r="P116" s="54">
        <f t="shared" si="6"/>
        <v>0</v>
      </c>
      <c r="Q116" s="54">
        <f t="shared" si="7"/>
        <v>0</v>
      </c>
      <c r="R116" s="53">
        <f t="shared" si="16"/>
        <v>2065840</v>
      </c>
      <c r="S116" s="57"/>
      <c r="T116" s="57"/>
      <c r="U116" s="57">
        <f t="shared" si="17"/>
        <v>203352</v>
      </c>
      <c r="V116" s="57">
        <v>130.0</v>
      </c>
      <c r="W116" s="53">
        <f t="shared" si="8"/>
        <v>6</v>
      </c>
      <c r="X116" s="53">
        <f t="shared" si="9"/>
        <v>99960</v>
      </c>
      <c r="Y116" s="57">
        <f t="shared" si="10"/>
        <v>2165800</v>
      </c>
      <c r="Z116" s="57">
        <f t="shared" si="20"/>
        <v>2369152</v>
      </c>
      <c r="AA116" s="27">
        <f t="shared" si="11"/>
        <v>20</v>
      </c>
      <c r="AB116" s="38">
        <f t="shared" si="12"/>
        <v>1</v>
      </c>
    </row>
    <row r="117" ht="14.25" customHeight="1">
      <c r="A117" s="50">
        <f t="shared" si="13"/>
        <v>45765</v>
      </c>
      <c r="B117" s="51" t="str">
        <f t="shared" si="1"/>
        <v>Friday</v>
      </c>
      <c r="C117" s="58">
        <f t="shared" si="14"/>
        <v>20</v>
      </c>
      <c r="D117" s="51"/>
      <c r="E117" s="52">
        <f t="shared" si="19"/>
        <v>16660</v>
      </c>
      <c r="F117" s="32">
        <f t="shared" si="15"/>
        <v>86785272</v>
      </c>
      <c r="G117" s="53">
        <v>124.0</v>
      </c>
      <c r="H117" s="54" t="s">
        <v>31</v>
      </c>
      <c r="I117" s="55">
        <f>IFERROR(VLOOKUP(H117,Volume_caminhao,2,0),0)</f>
        <v>833</v>
      </c>
      <c r="J117" s="55">
        <f t="shared" si="2"/>
        <v>49980</v>
      </c>
      <c r="K117" s="54">
        <f t="shared" si="3"/>
        <v>103292</v>
      </c>
      <c r="L117" s="55">
        <v>0.0</v>
      </c>
      <c r="M117" s="54">
        <f t="shared" si="4"/>
        <v>0</v>
      </c>
      <c r="N117" s="54">
        <f t="shared" si="5"/>
        <v>0</v>
      </c>
      <c r="O117" s="56">
        <v>0.12</v>
      </c>
      <c r="P117" s="54">
        <f t="shared" si="6"/>
        <v>0</v>
      </c>
      <c r="Q117" s="54">
        <f t="shared" si="7"/>
        <v>0</v>
      </c>
      <c r="R117" s="53">
        <f t="shared" si="16"/>
        <v>2065840</v>
      </c>
      <c r="S117" s="57"/>
      <c r="T117" s="57"/>
      <c r="U117" s="57">
        <f t="shared" si="17"/>
        <v>303312</v>
      </c>
      <c r="V117" s="57">
        <v>130.0</v>
      </c>
      <c r="W117" s="53">
        <f t="shared" si="8"/>
        <v>6</v>
      </c>
      <c r="X117" s="53">
        <f t="shared" si="9"/>
        <v>99960</v>
      </c>
      <c r="Y117" s="57">
        <f t="shared" si="10"/>
        <v>2165800</v>
      </c>
      <c r="Z117" s="57">
        <f t="shared" si="20"/>
        <v>2469112</v>
      </c>
      <c r="AA117" s="27">
        <f t="shared" si="11"/>
        <v>20</v>
      </c>
      <c r="AB117" s="38">
        <f t="shared" si="12"/>
        <v>1</v>
      </c>
    </row>
    <row r="118" ht="14.25" customHeight="1">
      <c r="A118" s="50">
        <f t="shared" si="13"/>
        <v>45766</v>
      </c>
      <c r="B118" s="51" t="str">
        <f t="shared" si="1"/>
        <v>Saturday</v>
      </c>
      <c r="C118" s="51">
        <f t="shared" si="14"/>
        <v>0</v>
      </c>
      <c r="D118" s="51"/>
      <c r="E118" s="52">
        <f t="shared" si="19"/>
        <v>0</v>
      </c>
      <c r="F118" s="32">
        <f t="shared" si="15"/>
        <v>0</v>
      </c>
      <c r="G118" s="53">
        <v>124.0</v>
      </c>
      <c r="H118" s="54" t="s">
        <v>31</v>
      </c>
      <c r="I118" s="55">
        <f>IFERROR(VLOOKUP(H118,Volume_caminhao,2,0),0)</f>
        <v>833</v>
      </c>
      <c r="J118" s="55">
        <f t="shared" si="2"/>
        <v>49980</v>
      </c>
      <c r="K118" s="54">
        <f t="shared" si="3"/>
        <v>103292</v>
      </c>
      <c r="L118" s="55">
        <v>0.0</v>
      </c>
      <c r="M118" s="54">
        <f t="shared" si="4"/>
        <v>0</v>
      </c>
      <c r="N118" s="54">
        <f t="shared" si="5"/>
        <v>0</v>
      </c>
      <c r="O118" s="56">
        <v>0.12</v>
      </c>
      <c r="P118" s="54">
        <f t="shared" si="6"/>
        <v>0</v>
      </c>
      <c r="Q118" s="54">
        <f t="shared" si="7"/>
        <v>0</v>
      </c>
      <c r="R118" s="53">
        <f t="shared" si="16"/>
        <v>0</v>
      </c>
      <c r="S118" s="57"/>
      <c r="T118" s="57"/>
      <c r="U118" s="57">
        <f t="shared" si="17"/>
        <v>0</v>
      </c>
      <c r="V118" s="57">
        <v>130.0</v>
      </c>
      <c r="W118" s="53">
        <f t="shared" si="8"/>
        <v>6</v>
      </c>
      <c r="X118" s="53">
        <f t="shared" si="9"/>
        <v>0</v>
      </c>
      <c r="Y118" s="57">
        <f t="shared" si="10"/>
        <v>0</v>
      </c>
      <c r="Z118" s="57">
        <f t="shared" si="20"/>
        <v>2469112</v>
      </c>
      <c r="AA118" s="27">
        <f t="shared" si="11"/>
        <v>20</v>
      </c>
      <c r="AB118" s="34">
        <f t="shared" si="12"/>
        <v>21</v>
      </c>
    </row>
    <row r="119" ht="14.25" customHeight="1">
      <c r="A119" s="50">
        <f t="shared" si="13"/>
        <v>45767</v>
      </c>
      <c r="B119" s="51" t="str">
        <f t="shared" si="1"/>
        <v>Sunday</v>
      </c>
      <c r="C119" s="51">
        <f t="shared" si="14"/>
        <v>0</v>
      </c>
      <c r="D119" s="51"/>
      <c r="E119" s="52">
        <f t="shared" si="19"/>
        <v>0</v>
      </c>
      <c r="F119" s="32">
        <f t="shared" si="15"/>
        <v>0</v>
      </c>
      <c r="G119" s="53">
        <v>124.0</v>
      </c>
      <c r="H119" s="54" t="s">
        <v>31</v>
      </c>
      <c r="I119" s="55">
        <f>IFERROR(VLOOKUP(H119,Volume_caminhao,2,0),0)</f>
        <v>833</v>
      </c>
      <c r="J119" s="55">
        <f t="shared" si="2"/>
        <v>49980</v>
      </c>
      <c r="K119" s="54">
        <f t="shared" si="3"/>
        <v>103292</v>
      </c>
      <c r="L119" s="55">
        <v>0.0</v>
      </c>
      <c r="M119" s="54">
        <f t="shared" si="4"/>
        <v>0</v>
      </c>
      <c r="N119" s="54">
        <f t="shared" si="5"/>
        <v>0</v>
      </c>
      <c r="O119" s="56">
        <v>0.12</v>
      </c>
      <c r="P119" s="54">
        <f t="shared" si="6"/>
        <v>0</v>
      </c>
      <c r="Q119" s="54">
        <f t="shared" si="7"/>
        <v>0</v>
      </c>
      <c r="R119" s="53">
        <f t="shared" si="16"/>
        <v>0</v>
      </c>
      <c r="S119" s="57"/>
      <c r="T119" s="57"/>
      <c r="U119" s="57">
        <f t="shared" si="17"/>
        <v>0</v>
      </c>
      <c r="V119" s="57">
        <v>130.0</v>
      </c>
      <c r="W119" s="53">
        <f t="shared" si="8"/>
        <v>6</v>
      </c>
      <c r="X119" s="53">
        <f t="shared" si="9"/>
        <v>0</v>
      </c>
      <c r="Y119" s="57">
        <f t="shared" si="10"/>
        <v>0</v>
      </c>
      <c r="Z119" s="57">
        <f t="shared" si="20"/>
        <v>2469112</v>
      </c>
      <c r="AA119" s="27">
        <f t="shared" si="11"/>
        <v>20</v>
      </c>
      <c r="AB119" s="34">
        <f t="shared" si="12"/>
        <v>21</v>
      </c>
    </row>
    <row r="120" ht="14.25" customHeight="1">
      <c r="A120" s="50">
        <f t="shared" si="13"/>
        <v>45768</v>
      </c>
      <c r="B120" s="51" t="str">
        <f t="shared" si="1"/>
        <v>Monday</v>
      </c>
      <c r="C120" s="58">
        <f t="shared" si="14"/>
        <v>20</v>
      </c>
      <c r="D120" s="51"/>
      <c r="E120" s="52">
        <f t="shared" si="19"/>
        <v>16660</v>
      </c>
      <c r="F120" s="32">
        <f t="shared" si="15"/>
        <v>173570544</v>
      </c>
      <c r="G120" s="53">
        <v>124.0</v>
      </c>
      <c r="H120" s="54" t="s">
        <v>31</v>
      </c>
      <c r="I120" s="55">
        <f>IFERROR(VLOOKUP(H120,Volume_caminhao,2,0),0)</f>
        <v>833</v>
      </c>
      <c r="J120" s="55">
        <f t="shared" si="2"/>
        <v>49980</v>
      </c>
      <c r="K120" s="54">
        <f t="shared" si="3"/>
        <v>103292</v>
      </c>
      <c r="L120" s="55">
        <v>0.0</v>
      </c>
      <c r="M120" s="54">
        <f t="shared" si="4"/>
        <v>0</v>
      </c>
      <c r="N120" s="54">
        <f t="shared" si="5"/>
        <v>0</v>
      </c>
      <c r="O120" s="56">
        <v>0.12</v>
      </c>
      <c r="P120" s="54">
        <f t="shared" si="6"/>
        <v>0</v>
      </c>
      <c r="Q120" s="54">
        <f t="shared" si="7"/>
        <v>0</v>
      </c>
      <c r="R120" s="53">
        <f t="shared" si="16"/>
        <v>2065840</v>
      </c>
      <c r="S120" s="57"/>
      <c r="T120" s="57"/>
      <c r="U120" s="57">
        <f t="shared" si="17"/>
        <v>403272</v>
      </c>
      <c r="V120" s="57">
        <v>130.0</v>
      </c>
      <c r="W120" s="53">
        <f t="shared" si="8"/>
        <v>6</v>
      </c>
      <c r="X120" s="53">
        <f t="shared" si="9"/>
        <v>99960</v>
      </c>
      <c r="Y120" s="57">
        <f t="shared" si="10"/>
        <v>2165800</v>
      </c>
      <c r="Z120" s="57">
        <f t="shared" si="20"/>
        <v>2569072</v>
      </c>
      <c r="AA120" s="27">
        <f t="shared" si="11"/>
        <v>20</v>
      </c>
      <c r="AB120" s="38">
        <f t="shared" si="12"/>
        <v>2</v>
      </c>
    </row>
    <row r="121" ht="14.25" customHeight="1">
      <c r="A121" s="50">
        <f t="shared" si="13"/>
        <v>45769</v>
      </c>
      <c r="B121" s="51" t="str">
        <f t="shared" si="1"/>
        <v>Tuesday</v>
      </c>
      <c r="C121" s="58">
        <f t="shared" si="14"/>
        <v>20</v>
      </c>
      <c r="D121" s="51"/>
      <c r="E121" s="52">
        <f t="shared" si="19"/>
        <v>16660</v>
      </c>
      <c r="F121" s="32">
        <f t="shared" si="15"/>
        <v>347141088</v>
      </c>
      <c r="G121" s="53">
        <v>124.0</v>
      </c>
      <c r="H121" s="54" t="s">
        <v>31</v>
      </c>
      <c r="I121" s="55">
        <f>IFERROR(VLOOKUP(H121,Volume_caminhao,2,0),0)</f>
        <v>833</v>
      </c>
      <c r="J121" s="55">
        <f t="shared" si="2"/>
        <v>49980</v>
      </c>
      <c r="K121" s="54">
        <f t="shared" si="3"/>
        <v>103292</v>
      </c>
      <c r="L121" s="55">
        <v>0.0</v>
      </c>
      <c r="M121" s="54">
        <f t="shared" si="4"/>
        <v>0</v>
      </c>
      <c r="N121" s="54">
        <f t="shared" si="5"/>
        <v>0</v>
      </c>
      <c r="O121" s="56">
        <v>0.12</v>
      </c>
      <c r="P121" s="54">
        <f t="shared" si="6"/>
        <v>0</v>
      </c>
      <c r="Q121" s="54">
        <f t="shared" si="7"/>
        <v>0</v>
      </c>
      <c r="R121" s="53">
        <f t="shared" si="16"/>
        <v>2065840</v>
      </c>
      <c r="S121" s="57"/>
      <c r="T121" s="57"/>
      <c r="U121" s="57">
        <f t="shared" si="17"/>
        <v>503232</v>
      </c>
      <c r="V121" s="57">
        <v>130.0</v>
      </c>
      <c r="W121" s="53">
        <f t="shared" si="8"/>
        <v>6</v>
      </c>
      <c r="X121" s="53">
        <f t="shared" si="9"/>
        <v>99960</v>
      </c>
      <c r="Y121" s="57">
        <f t="shared" si="10"/>
        <v>2165800</v>
      </c>
      <c r="Z121" s="57">
        <f t="shared" si="20"/>
        <v>2669032</v>
      </c>
      <c r="AA121" s="27">
        <f t="shared" si="11"/>
        <v>20</v>
      </c>
      <c r="AB121" s="38">
        <f t="shared" si="12"/>
        <v>3</v>
      </c>
    </row>
    <row r="122" ht="14.25" customHeight="1">
      <c r="A122" s="50">
        <f t="shared" si="13"/>
        <v>45770</v>
      </c>
      <c r="B122" s="51" t="str">
        <f t="shared" si="1"/>
        <v>Wednesday</v>
      </c>
      <c r="C122" s="58">
        <f t="shared" si="14"/>
        <v>20</v>
      </c>
      <c r="D122" s="51"/>
      <c r="E122" s="52">
        <f t="shared" si="19"/>
        <v>16660</v>
      </c>
      <c r="F122" s="32">
        <f t="shared" si="15"/>
        <v>694282176</v>
      </c>
      <c r="G122" s="53">
        <v>124.0</v>
      </c>
      <c r="H122" s="54" t="s">
        <v>31</v>
      </c>
      <c r="I122" s="55">
        <f>IFERROR(VLOOKUP(H122,Volume_caminhao,2,0),0)</f>
        <v>833</v>
      </c>
      <c r="J122" s="55">
        <f t="shared" si="2"/>
        <v>49980</v>
      </c>
      <c r="K122" s="54">
        <f t="shared" si="3"/>
        <v>103292</v>
      </c>
      <c r="L122" s="55">
        <v>0.0</v>
      </c>
      <c r="M122" s="54">
        <f t="shared" si="4"/>
        <v>0</v>
      </c>
      <c r="N122" s="54">
        <f t="shared" si="5"/>
        <v>0</v>
      </c>
      <c r="O122" s="56">
        <v>0.12</v>
      </c>
      <c r="P122" s="54">
        <f t="shared" si="6"/>
        <v>0</v>
      </c>
      <c r="Q122" s="54">
        <f t="shared" si="7"/>
        <v>0</v>
      </c>
      <c r="R122" s="53">
        <f t="shared" si="16"/>
        <v>2065840</v>
      </c>
      <c r="S122" s="57"/>
      <c r="T122" s="57"/>
      <c r="U122" s="57">
        <f t="shared" si="17"/>
        <v>603192</v>
      </c>
      <c r="V122" s="57">
        <v>130.0</v>
      </c>
      <c r="W122" s="53">
        <f t="shared" si="8"/>
        <v>6</v>
      </c>
      <c r="X122" s="53">
        <f t="shared" si="9"/>
        <v>99960</v>
      </c>
      <c r="Y122" s="57">
        <f t="shared" si="10"/>
        <v>2165800</v>
      </c>
      <c r="Z122" s="57">
        <f t="shared" si="20"/>
        <v>2768992</v>
      </c>
      <c r="AA122" s="27">
        <f t="shared" si="11"/>
        <v>20</v>
      </c>
      <c r="AB122" s="38">
        <f t="shared" si="12"/>
        <v>4</v>
      </c>
    </row>
    <row r="123" ht="14.25" customHeight="1">
      <c r="A123" s="50">
        <f t="shared" si="13"/>
        <v>45771</v>
      </c>
      <c r="B123" s="51" t="str">
        <f t="shared" si="1"/>
        <v>Thursday</v>
      </c>
      <c r="C123" s="58">
        <f t="shared" si="14"/>
        <v>20</v>
      </c>
      <c r="D123" s="51"/>
      <c r="E123" s="52">
        <f t="shared" si="19"/>
        <v>16660</v>
      </c>
      <c r="F123" s="32">
        <f t="shared" si="15"/>
        <v>1388564352</v>
      </c>
      <c r="G123" s="53">
        <v>124.0</v>
      </c>
      <c r="H123" s="54" t="s">
        <v>31</v>
      </c>
      <c r="I123" s="55">
        <f>IFERROR(VLOOKUP(H123,Volume_caminhao,2,0),0)</f>
        <v>833</v>
      </c>
      <c r="J123" s="55">
        <f t="shared" si="2"/>
        <v>49980</v>
      </c>
      <c r="K123" s="54">
        <f t="shared" si="3"/>
        <v>103292</v>
      </c>
      <c r="L123" s="55">
        <v>0.0</v>
      </c>
      <c r="M123" s="54">
        <f t="shared" si="4"/>
        <v>0</v>
      </c>
      <c r="N123" s="54">
        <f t="shared" si="5"/>
        <v>0</v>
      </c>
      <c r="O123" s="56">
        <v>0.12</v>
      </c>
      <c r="P123" s="54">
        <f t="shared" si="6"/>
        <v>0</v>
      </c>
      <c r="Q123" s="54">
        <f t="shared" si="7"/>
        <v>0</v>
      </c>
      <c r="R123" s="53">
        <f t="shared" si="16"/>
        <v>2065840</v>
      </c>
      <c r="S123" s="57"/>
      <c r="T123" s="57"/>
      <c r="U123" s="57">
        <f t="shared" si="17"/>
        <v>703152</v>
      </c>
      <c r="V123" s="57">
        <v>130.0</v>
      </c>
      <c r="W123" s="53">
        <f t="shared" si="8"/>
        <v>6</v>
      </c>
      <c r="X123" s="53">
        <f t="shared" si="9"/>
        <v>99960</v>
      </c>
      <c r="Y123" s="57">
        <f t="shared" si="10"/>
        <v>2165800</v>
      </c>
      <c r="Z123" s="57">
        <f t="shared" si="20"/>
        <v>2868952</v>
      </c>
      <c r="AA123" s="27">
        <f t="shared" si="11"/>
        <v>20</v>
      </c>
      <c r="AB123" s="38">
        <f t="shared" si="12"/>
        <v>5</v>
      </c>
    </row>
    <row r="124" ht="14.25" customHeight="1">
      <c r="A124" s="50">
        <f t="shared" si="13"/>
        <v>45772</v>
      </c>
      <c r="B124" s="51" t="str">
        <f t="shared" si="1"/>
        <v>Friday</v>
      </c>
      <c r="C124" s="58">
        <f t="shared" si="14"/>
        <v>20</v>
      </c>
      <c r="D124" s="51"/>
      <c r="E124" s="52">
        <f t="shared" si="19"/>
        <v>16660</v>
      </c>
      <c r="F124" s="32">
        <f t="shared" si="15"/>
        <v>2777128704</v>
      </c>
      <c r="G124" s="53">
        <v>124.0</v>
      </c>
      <c r="H124" s="54" t="s">
        <v>31</v>
      </c>
      <c r="I124" s="55">
        <f>IFERROR(VLOOKUP(H124,Volume_caminhao,2,0),0)</f>
        <v>833</v>
      </c>
      <c r="J124" s="55">
        <f t="shared" si="2"/>
        <v>49980</v>
      </c>
      <c r="K124" s="54">
        <f t="shared" si="3"/>
        <v>103292</v>
      </c>
      <c r="L124" s="55">
        <v>0.0</v>
      </c>
      <c r="M124" s="54">
        <f t="shared" si="4"/>
        <v>0</v>
      </c>
      <c r="N124" s="54">
        <f t="shared" si="5"/>
        <v>0</v>
      </c>
      <c r="O124" s="56">
        <v>0.12</v>
      </c>
      <c r="P124" s="54">
        <f t="shared" si="6"/>
        <v>0</v>
      </c>
      <c r="Q124" s="54">
        <f t="shared" si="7"/>
        <v>0</v>
      </c>
      <c r="R124" s="53">
        <f t="shared" si="16"/>
        <v>2065840</v>
      </c>
      <c r="S124" s="57"/>
      <c r="T124" s="57"/>
      <c r="U124" s="57">
        <f t="shared" si="17"/>
        <v>803112</v>
      </c>
      <c r="V124" s="57">
        <v>130.0</v>
      </c>
      <c r="W124" s="53">
        <f t="shared" si="8"/>
        <v>6</v>
      </c>
      <c r="X124" s="53">
        <f t="shared" si="9"/>
        <v>99960</v>
      </c>
      <c r="Y124" s="57">
        <f t="shared" si="10"/>
        <v>2165800</v>
      </c>
      <c r="Z124" s="57">
        <f t="shared" si="20"/>
        <v>2968912</v>
      </c>
      <c r="AA124" s="27">
        <f t="shared" si="11"/>
        <v>20</v>
      </c>
      <c r="AB124" s="38">
        <f t="shared" si="12"/>
        <v>6</v>
      </c>
    </row>
    <row r="125" ht="14.25" customHeight="1">
      <c r="A125" s="50">
        <f t="shared" si="13"/>
        <v>45773</v>
      </c>
      <c r="B125" s="51" t="str">
        <f t="shared" si="1"/>
        <v>Saturday</v>
      </c>
      <c r="C125" s="51">
        <f t="shared" si="14"/>
        <v>0</v>
      </c>
      <c r="D125" s="51"/>
      <c r="E125" s="52">
        <f t="shared" si="19"/>
        <v>0</v>
      </c>
      <c r="F125" s="32">
        <f t="shared" si="15"/>
        <v>0</v>
      </c>
      <c r="G125" s="53">
        <v>124.0</v>
      </c>
      <c r="H125" s="54" t="s">
        <v>31</v>
      </c>
      <c r="I125" s="55">
        <f>IFERROR(VLOOKUP(H125,Volume_caminhao,2,0),0)</f>
        <v>833</v>
      </c>
      <c r="J125" s="55">
        <f t="shared" si="2"/>
        <v>49980</v>
      </c>
      <c r="K125" s="54">
        <f t="shared" si="3"/>
        <v>103292</v>
      </c>
      <c r="L125" s="55">
        <v>0.0</v>
      </c>
      <c r="M125" s="54">
        <f t="shared" si="4"/>
        <v>0</v>
      </c>
      <c r="N125" s="54">
        <f t="shared" si="5"/>
        <v>0</v>
      </c>
      <c r="O125" s="56">
        <v>0.12</v>
      </c>
      <c r="P125" s="54">
        <f t="shared" si="6"/>
        <v>0</v>
      </c>
      <c r="Q125" s="54">
        <f t="shared" si="7"/>
        <v>0</v>
      </c>
      <c r="R125" s="53">
        <f t="shared" si="16"/>
        <v>0</v>
      </c>
      <c r="S125" s="57"/>
      <c r="T125" s="57"/>
      <c r="U125" s="57">
        <f t="shared" si="17"/>
        <v>0</v>
      </c>
      <c r="V125" s="57">
        <v>130.0</v>
      </c>
      <c r="W125" s="53">
        <f t="shared" si="8"/>
        <v>6</v>
      </c>
      <c r="X125" s="53">
        <f t="shared" si="9"/>
        <v>0</v>
      </c>
      <c r="Y125" s="57">
        <f t="shared" si="10"/>
        <v>0</v>
      </c>
      <c r="Z125" s="57">
        <f t="shared" si="20"/>
        <v>2968912</v>
      </c>
      <c r="AA125" s="27">
        <f t="shared" si="11"/>
        <v>20</v>
      </c>
      <c r="AB125" s="34">
        <f t="shared" si="12"/>
        <v>26</v>
      </c>
    </row>
    <row r="126" ht="14.25" customHeight="1">
      <c r="A126" s="50">
        <f t="shared" si="13"/>
        <v>45774</v>
      </c>
      <c r="B126" s="51" t="str">
        <f t="shared" si="1"/>
        <v>Sunday</v>
      </c>
      <c r="C126" s="51">
        <f t="shared" si="14"/>
        <v>0</v>
      </c>
      <c r="D126" s="51"/>
      <c r="E126" s="52">
        <f t="shared" si="19"/>
        <v>0</v>
      </c>
      <c r="F126" s="32">
        <f t="shared" si="15"/>
        <v>0</v>
      </c>
      <c r="G126" s="53">
        <v>124.0</v>
      </c>
      <c r="H126" s="54" t="s">
        <v>31</v>
      </c>
      <c r="I126" s="55">
        <f>IFERROR(VLOOKUP(H126,Volume_caminhao,2,0),0)</f>
        <v>833</v>
      </c>
      <c r="J126" s="55">
        <f t="shared" si="2"/>
        <v>49980</v>
      </c>
      <c r="K126" s="54">
        <f t="shared" si="3"/>
        <v>103292</v>
      </c>
      <c r="L126" s="55">
        <v>0.0</v>
      </c>
      <c r="M126" s="54">
        <f t="shared" si="4"/>
        <v>0</v>
      </c>
      <c r="N126" s="54">
        <f t="shared" si="5"/>
        <v>0</v>
      </c>
      <c r="O126" s="56">
        <v>0.12</v>
      </c>
      <c r="P126" s="54">
        <f t="shared" si="6"/>
        <v>0</v>
      </c>
      <c r="Q126" s="54">
        <f t="shared" si="7"/>
        <v>0</v>
      </c>
      <c r="R126" s="53">
        <f t="shared" si="16"/>
        <v>0</v>
      </c>
      <c r="S126" s="57"/>
      <c r="T126" s="57"/>
      <c r="U126" s="57">
        <f t="shared" si="17"/>
        <v>0</v>
      </c>
      <c r="V126" s="57">
        <v>130.0</v>
      </c>
      <c r="W126" s="53">
        <f t="shared" si="8"/>
        <v>6</v>
      </c>
      <c r="X126" s="53">
        <f t="shared" si="9"/>
        <v>0</v>
      </c>
      <c r="Y126" s="57">
        <f t="shared" si="10"/>
        <v>0</v>
      </c>
      <c r="Z126" s="57">
        <f t="shared" si="20"/>
        <v>2968912</v>
      </c>
      <c r="AA126" s="27">
        <f t="shared" si="11"/>
        <v>20</v>
      </c>
      <c r="AB126" s="34">
        <f t="shared" si="12"/>
        <v>26</v>
      </c>
    </row>
    <row r="127" ht="14.25" customHeight="1">
      <c r="A127" s="50">
        <f t="shared" si="13"/>
        <v>45775</v>
      </c>
      <c r="B127" s="51" t="str">
        <f t="shared" si="1"/>
        <v>Monday</v>
      </c>
      <c r="C127" s="58">
        <f t="shared" si="14"/>
        <v>20</v>
      </c>
      <c r="D127" s="51"/>
      <c r="E127" s="52">
        <f t="shared" si="19"/>
        <v>16660</v>
      </c>
      <c r="F127" s="32">
        <f t="shared" si="15"/>
        <v>5554257408</v>
      </c>
      <c r="G127" s="53">
        <v>124.0</v>
      </c>
      <c r="H127" s="54" t="s">
        <v>31</v>
      </c>
      <c r="I127" s="55">
        <f>IFERROR(VLOOKUP(H127,Volume_caminhao,2,0),0)</f>
        <v>833</v>
      </c>
      <c r="J127" s="55">
        <f t="shared" si="2"/>
        <v>49980</v>
      </c>
      <c r="K127" s="54">
        <f t="shared" si="3"/>
        <v>103292</v>
      </c>
      <c r="L127" s="55">
        <v>0.0</v>
      </c>
      <c r="M127" s="54">
        <f t="shared" si="4"/>
        <v>0</v>
      </c>
      <c r="N127" s="54">
        <f t="shared" si="5"/>
        <v>0</v>
      </c>
      <c r="O127" s="56">
        <v>0.12</v>
      </c>
      <c r="P127" s="54">
        <f t="shared" si="6"/>
        <v>0</v>
      </c>
      <c r="Q127" s="54">
        <f t="shared" si="7"/>
        <v>0</v>
      </c>
      <c r="R127" s="53">
        <f t="shared" si="16"/>
        <v>2065840</v>
      </c>
      <c r="S127" s="57"/>
      <c r="T127" s="57"/>
      <c r="U127" s="57">
        <f t="shared" si="17"/>
        <v>903072</v>
      </c>
      <c r="V127" s="57">
        <v>130.0</v>
      </c>
      <c r="W127" s="53">
        <f t="shared" si="8"/>
        <v>6</v>
      </c>
      <c r="X127" s="53">
        <f t="shared" si="9"/>
        <v>99960</v>
      </c>
      <c r="Y127" s="57">
        <f t="shared" si="10"/>
        <v>2165800</v>
      </c>
      <c r="Z127" s="57">
        <f t="shared" si="20"/>
        <v>3068872</v>
      </c>
      <c r="AA127" s="27">
        <f t="shared" si="11"/>
        <v>20</v>
      </c>
      <c r="AB127" s="38">
        <f t="shared" si="12"/>
        <v>7</v>
      </c>
    </row>
    <row r="128" ht="14.25" customHeight="1">
      <c r="A128" s="50">
        <f t="shared" si="13"/>
        <v>45776</v>
      </c>
      <c r="B128" s="51" t="str">
        <f t="shared" si="1"/>
        <v>Tuesday</v>
      </c>
      <c r="C128" s="58">
        <f t="shared" si="14"/>
        <v>20</v>
      </c>
      <c r="D128" s="51"/>
      <c r="E128" s="52">
        <f t="shared" si="19"/>
        <v>16660</v>
      </c>
      <c r="F128" s="32">
        <f t="shared" si="15"/>
        <v>11108514816</v>
      </c>
      <c r="G128" s="53">
        <v>124.0</v>
      </c>
      <c r="H128" s="54" t="s">
        <v>31</v>
      </c>
      <c r="I128" s="55">
        <f>IFERROR(VLOOKUP(H128,Volume_caminhao,2,0),0)</f>
        <v>833</v>
      </c>
      <c r="J128" s="55">
        <f t="shared" si="2"/>
        <v>49980</v>
      </c>
      <c r="K128" s="54">
        <f t="shared" si="3"/>
        <v>103292</v>
      </c>
      <c r="L128" s="55">
        <v>0.0</v>
      </c>
      <c r="M128" s="54">
        <f t="shared" si="4"/>
        <v>0</v>
      </c>
      <c r="N128" s="54">
        <f t="shared" si="5"/>
        <v>0</v>
      </c>
      <c r="O128" s="56">
        <v>0.12</v>
      </c>
      <c r="P128" s="54">
        <f t="shared" si="6"/>
        <v>0</v>
      </c>
      <c r="Q128" s="54">
        <f t="shared" si="7"/>
        <v>0</v>
      </c>
      <c r="R128" s="53">
        <f t="shared" si="16"/>
        <v>2065840</v>
      </c>
      <c r="S128" s="57"/>
      <c r="T128" s="57"/>
      <c r="U128" s="57">
        <f t="shared" si="17"/>
        <v>1003032</v>
      </c>
      <c r="V128" s="57">
        <v>130.0</v>
      </c>
      <c r="W128" s="53">
        <f t="shared" si="8"/>
        <v>6</v>
      </c>
      <c r="X128" s="53">
        <f t="shared" si="9"/>
        <v>99960</v>
      </c>
      <c r="Y128" s="57">
        <f t="shared" si="10"/>
        <v>2165800</v>
      </c>
      <c r="Z128" s="57">
        <f t="shared" si="20"/>
        <v>3168832</v>
      </c>
      <c r="AA128" s="27">
        <f t="shared" si="11"/>
        <v>20</v>
      </c>
      <c r="AB128" s="38">
        <f t="shared" si="12"/>
        <v>8</v>
      </c>
    </row>
    <row r="129" ht="14.25" customHeight="1">
      <c r="A129" s="50">
        <f t="shared" si="13"/>
        <v>45777</v>
      </c>
      <c r="B129" s="51" t="str">
        <f t="shared" si="1"/>
        <v>Wednesday</v>
      </c>
      <c r="C129" s="58">
        <f t="shared" si="14"/>
        <v>20</v>
      </c>
      <c r="D129" s="51"/>
      <c r="E129" s="52">
        <f t="shared" si="19"/>
        <v>16660</v>
      </c>
      <c r="F129" s="32">
        <f t="shared" si="15"/>
        <v>22217029632</v>
      </c>
      <c r="G129" s="53">
        <v>124.0</v>
      </c>
      <c r="H129" s="54" t="s">
        <v>31</v>
      </c>
      <c r="I129" s="55">
        <f>IFERROR(VLOOKUP(H129,Volume_caminhao,2,0),0)</f>
        <v>833</v>
      </c>
      <c r="J129" s="55">
        <f t="shared" si="2"/>
        <v>49980</v>
      </c>
      <c r="K129" s="54">
        <f t="shared" si="3"/>
        <v>103292</v>
      </c>
      <c r="L129" s="55">
        <v>0.0</v>
      </c>
      <c r="M129" s="54">
        <f t="shared" si="4"/>
        <v>0</v>
      </c>
      <c r="N129" s="54">
        <f t="shared" si="5"/>
        <v>0</v>
      </c>
      <c r="O129" s="56">
        <v>0.12</v>
      </c>
      <c r="P129" s="54">
        <f t="shared" si="6"/>
        <v>0</v>
      </c>
      <c r="Q129" s="54">
        <f t="shared" si="7"/>
        <v>0</v>
      </c>
      <c r="R129" s="53">
        <f t="shared" si="16"/>
        <v>2065840</v>
      </c>
      <c r="S129" s="57"/>
      <c r="T129" s="57"/>
      <c r="U129" s="57">
        <f t="shared" si="17"/>
        <v>1102992</v>
      </c>
      <c r="V129" s="57">
        <v>130.0</v>
      </c>
      <c r="W129" s="53">
        <f t="shared" si="8"/>
        <v>6</v>
      </c>
      <c r="X129" s="53">
        <f t="shared" si="9"/>
        <v>99960</v>
      </c>
      <c r="Y129" s="57">
        <f t="shared" si="10"/>
        <v>2165800</v>
      </c>
      <c r="Z129" s="57">
        <f t="shared" si="20"/>
        <v>3268792</v>
      </c>
      <c r="AA129" s="27">
        <f t="shared" si="11"/>
        <v>20</v>
      </c>
      <c r="AB129" s="38">
        <f t="shared" si="12"/>
        <v>9</v>
      </c>
    </row>
    <row r="130" ht="14.25" customHeight="1">
      <c r="A130" s="29">
        <f t="shared" si="13"/>
        <v>45778</v>
      </c>
      <c r="B130" s="30" t="str">
        <f t="shared" si="1"/>
        <v>Thursday</v>
      </c>
      <c r="C130" s="36">
        <f t="shared" si="14"/>
        <v>20</v>
      </c>
      <c r="D130" s="30"/>
      <c r="E130" s="31">
        <f t="shared" si="19"/>
        <v>16660</v>
      </c>
      <c r="F130" s="32">
        <f t="shared" si="15"/>
        <v>16660</v>
      </c>
      <c r="G130" s="23">
        <v>124.0</v>
      </c>
      <c r="H130" s="24" t="s">
        <v>31</v>
      </c>
      <c r="I130" s="25">
        <f>IFERROR(VLOOKUP(H130,Volume_caminhao,2,0),0)</f>
        <v>833</v>
      </c>
      <c r="J130" s="25">
        <f t="shared" si="2"/>
        <v>49980</v>
      </c>
      <c r="K130" s="24">
        <f t="shared" si="3"/>
        <v>103292</v>
      </c>
      <c r="L130" s="25">
        <v>0.0</v>
      </c>
      <c r="M130" s="24">
        <f t="shared" si="4"/>
        <v>0</v>
      </c>
      <c r="N130" s="24">
        <f t="shared" si="5"/>
        <v>0</v>
      </c>
      <c r="O130" s="26">
        <v>0.12</v>
      </c>
      <c r="P130" s="24">
        <f t="shared" si="6"/>
        <v>0</v>
      </c>
      <c r="Q130" s="24">
        <f t="shared" si="7"/>
        <v>0</v>
      </c>
      <c r="R130" s="23">
        <f t="shared" si="16"/>
        <v>2065840</v>
      </c>
      <c r="S130" s="33"/>
      <c r="T130" s="33"/>
      <c r="U130" s="33">
        <f t="shared" si="17"/>
        <v>1202952</v>
      </c>
      <c r="V130" s="33">
        <v>130.0</v>
      </c>
      <c r="W130" s="23">
        <f t="shared" si="8"/>
        <v>6</v>
      </c>
      <c r="X130" s="23">
        <f t="shared" si="9"/>
        <v>99960</v>
      </c>
      <c r="Y130" s="33">
        <f t="shared" si="10"/>
        <v>2165800</v>
      </c>
      <c r="Z130" s="33">
        <f t="shared" si="20"/>
        <v>3368752</v>
      </c>
      <c r="AA130" s="27">
        <f t="shared" si="11"/>
        <v>20</v>
      </c>
      <c r="AB130" s="38">
        <f t="shared" si="12"/>
        <v>9</v>
      </c>
    </row>
    <row r="131" ht="14.25" customHeight="1">
      <c r="A131" s="29">
        <f t="shared" si="13"/>
        <v>45779</v>
      </c>
      <c r="B131" s="30" t="str">
        <f t="shared" si="1"/>
        <v>Friday</v>
      </c>
      <c r="C131" s="36">
        <f t="shared" si="14"/>
        <v>20</v>
      </c>
      <c r="D131" s="30"/>
      <c r="E131" s="31">
        <f t="shared" si="19"/>
        <v>16660</v>
      </c>
      <c r="F131" s="32">
        <f t="shared" si="15"/>
        <v>33320</v>
      </c>
      <c r="G131" s="23">
        <v>124.0</v>
      </c>
      <c r="H131" s="24" t="s">
        <v>31</v>
      </c>
      <c r="I131" s="25">
        <f>IFERROR(VLOOKUP(H131,Volume_caminhao,2,0),0)</f>
        <v>833</v>
      </c>
      <c r="J131" s="25">
        <f t="shared" si="2"/>
        <v>49980</v>
      </c>
      <c r="K131" s="24">
        <f t="shared" si="3"/>
        <v>103292</v>
      </c>
      <c r="L131" s="25">
        <v>0.0</v>
      </c>
      <c r="M131" s="24">
        <f t="shared" si="4"/>
        <v>0</v>
      </c>
      <c r="N131" s="24">
        <f t="shared" si="5"/>
        <v>0</v>
      </c>
      <c r="O131" s="26">
        <v>0.12</v>
      </c>
      <c r="P131" s="24">
        <f t="shared" si="6"/>
        <v>0</v>
      </c>
      <c r="Q131" s="24">
        <f t="shared" si="7"/>
        <v>0</v>
      </c>
      <c r="R131" s="23">
        <f t="shared" si="16"/>
        <v>2065840</v>
      </c>
      <c r="S131" s="33"/>
      <c r="T131" s="33"/>
      <c r="U131" s="33">
        <f t="shared" si="17"/>
        <v>1302912</v>
      </c>
      <c r="V131" s="33">
        <v>130.0</v>
      </c>
      <c r="W131" s="23">
        <f t="shared" si="8"/>
        <v>6</v>
      </c>
      <c r="X131" s="23">
        <f t="shared" si="9"/>
        <v>99960</v>
      </c>
      <c r="Y131" s="33">
        <f t="shared" si="10"/>
        <v>2165800</v>
      </c>
      <c r="Z131" s="33">
        <f t="shared" si="20"/>
        <v>3468712</v>
      </c>
      <c r="AA131" s="27">
        <f t="shared" si="11"/>
        <v>20</v>
      </c>
      <c r="AB131" s="38">
        <f t="shared" si="12"/>
        <v>10</v>
      </c>
    </row>
    <row r="132" ht="14.25" customHeight="1">
      <c r="A132" s="29">
        <f t="shared" si="13"/>
        <v>45780</v>
      </c>
      <c r="B132" s="30" t="str">
        <f t="shared" si="1"/>
        <v>Saturday</v>
      </c>
      <c r="C132" s="30">
        <f t="shared" si="14"/>
        <v>0</v>
      </c>
      <c r="D132" s="30"/>
      <c r="E132" s="31">
        <f t="shared" si="19"/>
        <v>0</v>
      </c>
      <c r="F132" s="32">
        <f t="shared" si="15"/>
        <v>0</v>
      </c>
      <c r="G132" s="23">
        <v>124.0</v>
      </c>
      <c r="H132" s="24" t="s">
        <v>31</v>
      </c>
      <c r="I132" s="25">
        <f>IFERROR(VLOOKUP(H132,Volume_caminhao,2,0),0)</f>
        <v>833</v>
      </c>
      <c r="J132" s="25">
        <f t="shared" si="2"/>
        <v>49980</v>
      </c>
      <c r="K132" s="24">
        <f t="shared" si="3"/>
        <v>103292</v>
      </c>
      <c r="L132" s="25">
        <v>0.0</v>
      </c>
      <c r="M132" s="24">
        <f t="shared" si="4"/>
        <v>0</v>
      </c>
      <c r="N132" s="24">
        <f t="shared" si="5"/>
        <v>0</v>
      </c>
      <c r="O132" s="26">
        <v>0.12</v>
      </c>
      <c r="P132" s="24">
        <f t="shared" si="6"/>
        <v>0</v>
      </c>
      <c r="Q132" s="24">
        <f t="shared" si="7"/>
        <v>0</v>
      </c>
      <c r="R132" s="23">
        <f t="shared" si="16"/>
        <v>0</v>
      </c>
      <c r="S132" s="33"/>
      <c r="T132" s="33"/>
      <c r="U132" s="33">
        <f t="shared" si="17"/>
        <v>0</v>
      </c>
      <c r="V132" s="33">
        <v>130.0</v>
      </c>
      <c r="W132" s="23">
        <f t="shared" si="8"/>
        <v>6</v>
      </c>
      <c r="X132" s="23">
        <f t="shared" si="9"/>
        <v>0</v>
      </c>
      <c r="Y132" s="33">
        <f t="shared" si="10"/>
        <v>0</v>
      </c>
      <c r="Z132" s="33">
        <f t="shared" si="20"/>
        <v>3468712</v>
      </c>
      <c r="AA132" s="27">
        <f t="shared" si="11"/>
        <v>20</v>
      </c>
      <c r="AB132" s="34">
        <f t="shared" si="12"/>
        <v>30</v>
      </c>
    </row>
    <row r="133" ht="14.25" customHeight="1">
      <c r="A133" s="29">
        <f t="shared" si="13"/>
        <v>45781</v>
      </c>
      <c r="B133" s="30" t="str">
        <f t="shared" si="1"/>
        <v>Sunday</v>
      </c>
      <c r="C133" s="30">
        <f t="shared" si="14"/>
        <v>0</v>
      </c>
      <c r="D133" s="30"/>
      <c r="E133" s="31">
        <f t="shared" si="19"/>
        <v>0</v>
      </c>
      <c r="F133" s="32">
        <f t="shared" si="15"/>
        <v>0</v>
      </c>
      <c r="G133" s="23">
        <v>124.0</v>
      </c>
      <c r="H133" s="24" t="s">
        <v>31</v>
      </c>
      <c r="I133" s="25">
        <f>IFERROR(VLOOKUP(H133,Volume_caminhao,2,0),0)</f>
        <v>833</v>
      </c>
      <c r="J133" s="25">
        <f t="shared" si="2"/>
        <v>49980</v>
      </c>
      <c r="K133" s="24">
        <f t="shared" si="3"/>
        <v>103292</v>
      </c>
      <c r="L133" s="25">
        <v>0.0</v>
      </c>
      <c r="M133" s="24">
        <f t="shared" si="4"/>
        <v>0</v>
      </c>
      <c r="N133" s="24">
        <f t="shared" si="5"/>
        <v>0</v>
      </c>
      <c r="O133" s="26">
        <v>0.12</v>
      </c>
      <c r="P133" s="24">
        <f t="shared" si="6"/>
        <v>0</v>
      </c>
      <c r="Q133" s="24">
        <f t="shared" si="7"/>
        <v>0</v>
      </c>
      <c r="R133" s="23">
        <f t="shared" si="16"/>
        <v>0</v>
      </c>
      <c r="S133" s="33"/>
      <c r="T133" s="33"/>
      <c r="U133" s="33">
        <f t="shared" si="17"/>
        <v>0</v>
      </c>
      <c r="V133" s="33">
        <v>130.0</v>
      </c>
      <c r="W133" s="23">
        <f t="shared" si="8"/>
        <v>6</v>
      </c>
      <c r="X133" s="23">
        <f t="shared" si="9"/>
        <v>0</v>
      </c>
      <c r="Y133" s="33">
        <f t="shared" si="10"/>
        <v>0</v>
      </c>
      <c r="Z133" s="33">
        <f t="shared" si="20"/>
        <v>3468712</v>
      </c>
      <c r="AA133" s="27">
        <f t="shared" si="11"/>
        <v>20</v>
      </c>
      <c r="AB133" s="34">
        <f t="shared" si="12"/>
        <v>30</v>
      </c>
    </row>
    <row r="134" ht="14.25" customHeight="1">
      <c r="A134" s="29">
        <f t="shared" si="13"/>
        <v>45782</v>
      </c>
      <c r="B134" s="30" t="str">
        <f t="shared" si="1"/>
        <v>Monday</v>
      </c>
      <c r="C134" s="36">
        <f t="shared" si="14"/>
        <v>20</v>
      </c>
      <c r="D134" s="30"/>
      <c r="E134" s="31">
        <f t="shared" si="19"/>
        <v>16660</v>
      </c>
      <c r="F134" s="32">
        <f t="shared" si="15"/>
        <v>66640</v>
      </c>
      <c r="G134" s="23">
        <v>124.0</v>
      </c>
      <c r="H134" s="24" t="s">
        <v>31</v>
      </c>
      <c r="I134" s="25">
        <f>IFERROR(VLOOKUP(H134,Volume_caminhao,2,0),0)</f>
        <v>833</v>
      </c>
      <c r="J134" s="25">
        <f t="shared" si="2"/>
        <v>49980</v>
      </c>
      <c r="K134" s="24">
        <f t="shared" si="3"/>
        <v>103292</v>
      </c>
      <c r="L134" s="25">
        <v>0.0</v>
      </c>
      <c r="M134" s="24">
        <f t="shared" si="4"/>
        <v>0</v>
      </c>
      <c r="N134" s="24">
        <f t="shared" si="5"/>
        <v>0</v>
      </c>
      <c r="O134" s="26">
        <v>0.12</v>
      </c>
      <c r="P134" s="24">
        <f t="shared" si="6"/>
        <v>0</v>
      </c>
      <c r="Q134" s="24">
        <f t="shared" si="7"/>
        <v>0</v>
      </c>
      <c r="R134" s="23">
        <f t="shared" si="16"/>
        <v>2065840</v>
      </c>
      <c r="S134" s="33"/>
      <c r="T134" s="33"/>
      <c r="U134" s="33">
        <f t="shared" si="17"/>
        <v>1402872</v>
      </c>
      <c r="V134" s="33">
        <v>130.0</v>
      </c>
      <c r="W134" s="23">
        <f t="shared" si="8"/>
        <v>6</v>
      </c>
      <c r="X134" s="23">
        <f t="shared" si="9"/>
        <v>99960</v>
      </c>
      <c r="Y134" s="33">
        <f t="shared" si="10"/>
        <v>2165800</v>
      </c>
      <c r="Z134" s="33">
        <f t="shared" si="20"/>
        <v>3568672</v>
      </c>
      <c r="AA134" s="27">
        <f t="shared" si="11"/>
        <v>20</v>
      </c>
      <c r="AB134" s="38">
        <f t="shared" si="12"/>
        <v>10</v>
      </c>
    </row>
    <row r="135" ht="14.25" customHeight="1">
      <c r="A135" s="29">
        <f t="shared" si="13"/>
        <v>45783</v>
      </c>
      <c r="B135" s="30" t="str">
        <f t="shared" si="1"/>
        <v>Tuesday</v>
      </c>
      <c r="C135" s="36">
        <f t="shared" si="14"/>
        <v>20</v>
      </c>
      <c r="D135" s="30"/>
      <c r="E135" s="31">
        <f t="shared" si="19"/>
        <v>16660</v>
      </c>
      <c r="F135" s="32">
        <f t="shared" si="15"/>
        <v>133280</v>
      </c>
      <c r="G135" s="23">
        <v>124.0</v>
      </c>
      <c r="H135" s="24" t="s">
        <v>31</v>
      </c>
      <c r="I135" s="25">
        <f>IFERROR(VLOOKUP(H135,Volume_caminhao,2,0),0)</f>
        <v>833</v>
      </c>
      <c r="J135" s="25">
        <f t="shared" si="2"/>
        <v>49980</v>
      </c>
      <c r="K135" s="24">
        <f t="shared" si="3"/>
        <v>103292</v>
      </c>
      <c r="L135" s="25">
        <v>0.0</v>
      </c>
      <c r="M135" s="24">
        <f t="shared" si="4"/>
        <v>0</v>
      </c>
      <c r="N135" s="24">
        <f t="shared" si="5"/>
        <v>0</v>
      </c>
      <c r="O135" s="26">
        <v>0.12</v>
      </c>
      <c r="P135" s="24">
        <f t="shared" si="6"/>
        <v>0</v>
      </c>
      <c r="Q135" s="24">
        <f t="shared" si="7"/>
        <v>0</v>
      </c>
      <c r="R135" s="23">
        <f t="shared" si="16"/>
        <v>2065840</v>
      </c>
      <c r="S135" s="33"/>
      <c r="T135" s="33"/>
      <c r="U135" s="33">
        <f t="shared" si="17"/>
        <v>1502832</v>
      </c>
      <c r="V135" s="33">
        <v>130.0</v>
      </c>
      <c r="W135" s="23">
        <f t="shared" si="8"/>
        <v>6</v>
      </c>
      <c r="X135" s="23">
        <f t="shared" si="9"/>
        <v>99960</v>
      </c>
      <c r="Y135" s="33">
        <f t="shared" si="10"/>
        <v>2165800</v>
      </c>
      <c r="Z135" s="33">
        <f t="shared" si="20"/>
        <v>3668632</v>
      </c>
      <c r="AA135" s="27">
        <f t="shared" si="11"/>
        <v>20</v>
      </c>
      <c r="AB135" s="38">
        <f t="shared" si="12"/>
        <v>10</v>
      </c>
    </row>
    <row r="136" ht="14.25" customHeight="1">
      <c r="A136" s="29">
        <f t="shared" si="13"/>
        <v>45784</v>
      </c>
      <c r="B136" s="30" t="str">
        <f t="shared" si="1"/>
        <v>Wednesday</v>
      </c>
      <c r="C136" s="36">
        <f t="shared" si="14"/>
        <v>20</v>
      </c>
      <c r="D136" s="30"/>
      <c r="E136" s="31">
        <f t="shared" si="19"/>
        <v>16660</v>
      </c>
      <c r="F136" s="32">
        <f t="shared" si="15"/>
        <v>266560</v>
      </c>
      <c r="G136" s="23">
        <v>124.0</v>
      </c>
      <c r="H136" s="24" t="s">
        <v>31</v>
      </c>
      <c r="I136" s="25">
        <f>IFERROR(VLOOKUP(H136,Volume_caminhao,2,0),0)</f>
        <v>833</v>
      </c>
      <c r="J136" s="25">
        <f t="shared" si="2"/>
        <v>49980</v>
      </c>
      <c r="K136" s="24">
        <f t="shared" si="3"/>
        <v>103292</v>
      </c>
      <c r="L136" s="25">
        <v>0.0</v>
      </c>
      <c r="M136" s="24">
        <f t="shared" si="4"/>
        <v>0</v>
      </c>
      <c r="N136" s="24">
        <f t="shared" si="5"/>
        <v>0</v>
      </c>
      <c r="O136" s="26">
        <v>0.12</v>
      </c>
      <c r="P136" s="24">
        <f t="shared" si="6"/>
        <v>0</v>
      </c>
      <c r="Q136" s="24">
        <f t="shared" si="7"/>
        <v>0</v>
      </c>
      <c r="R136" s="23">
        <f t="shared" si="16"/>
        <v>2065840</v>
      </c>
      <c r="S136" s="33"/>
      <c r="T136" s="33"/>
      <c r="U136" s="33">
        <f t="shared" si="17"/>
        <v>1602792</v>
      </c>
      <c r="V136" s="33">
        <v>130.0</v>
      </c>
      <c r="W136" s="23">
        <f t="shared" si="8"/>
        <v>6</v>
      </c>
      <c r="X136" s="23">
        <f t="shared" si="9"/>
        <v>99960</v>
      </c>
      <c r="Y136" s="33">
        <f t="shared" si="10"/>
        <v>2165800</v>
      </c>
      <c r="Z136" s="33">
        <f t="shared" si="20"/>
        <v>3768592</v>
      </c>
      <c r="AA136" s="27">
        <f t="shared" si="11"/>
        <v>20</v>
      </c>
      <c r="AB136" s="38">
        <f t="shared" si="12"/>
        <v>10</v>
      </c>
    </row>
    <row r="137" ht="14.25" customHeight="1">
      <c r="A137" s="29">
        <f t="shared" si="13"/>
        <v>45785</v>
      </c>
      <c r="B137" s="30" t="str">
        <f t="shared" si="1"/>
        <v>Thursday</v>
      </c>
      <c r="C137" s="36">
        <f t="shared" si="14"/>
        <v>20</v>
      </c>
      <c r="D137" s="30"/>
      <c r="E137" s="31">
        <f t="shared" si="19"/>
        <v>16660</v>
      </c>
      <c r="F137" s="32">
        <f t="shared" si="15"/>
        <v>533120</v>
      </c>
      <c r="G137" s="23">
        <v>124.0</v>
      </c>
      <c r="H137" s="24" t="s">
        <v>31</v>
      </c>
      <c r="I137" s="25">
        <f>IFERROR(VLOOKUP(H137,Volume_caminhao,2,0),0)</f>
        <v>833</v>
      </c>
      <c r="J137" s="25">
        <f t="shared" si="2"/>
        <v>49980</v>
      </c>
      <c r="K137" s="24">
        <f t="shared" si="3"/>
        <v>103292</v>
      </c>
      <c r="L137" s="25">
        <v>0.0</v>
      </c>
      <c r="M137" s="24">
        <f t="shared" si="4"/>
        <v>0</v>
      </c>
      <c r="N137" s="24">
        <f t="shared" si="5"/>
        <v>0</v>
      </c>
      <c r="O137" s="26">
        <v>0.12</v>
      </c>
      <c r="P137" s="24">
        <f t="shared" si="6"/>
        <v>0</v>
      </c>
      <c r="Q137" s="24">
        <f t="shared" si="7"/>
        <v>0</v>
      </c>
      <c r="R137" s="23">
        <f t="shared" si="16"/>
        <v>2065840</v>
      </c>
      <c r="S137" s="33"/>
      <c r="T137" s="33"/>
      <c r="U137" s="33">
        <f t="shared" si="17"/>
        <v>1702752</v>
      </c>
      <c r="V137" s="33">
        <v>130.0</v>
      </c>
      <c r="W137" s="23">
        <f t="shared" si="8"/>
        <v>6</v>
      </c>
      <c r="X137" s="23">
        <f t="shared" si="9"/>
        <v>99960</v>
      </c>
      <c r="Y137" s="33">
        <f t="shared" si="10"/>
        <v>2165800</v>
      </c>
      <c r="Z137" s="33">
        <f t="shared" si="20"/>
        <v>3868552</v>
      </c>
      <c r="AA137" s="27">
        <f t="shared" si="11"/>
        <v>20</v>
      </c>
      <c r="AB137" s="38">
        <f t="shared" si="12"/>
        <v>10</v>
      </c>
    </row>
    <row r="138" ht="14.25" customHeight="1">
      <c r="A138" s="29">
        <f t="shared" si="13"/>
        <v>45786</v>
      </c>
      <c r="B138" s="30" t="str">
        <f t="shared" si="1"/>
        <v>Friday</v>
      </c>
      <c r="C138" s="36">
        <f t="shared" si="14"/>
        <v>20</v>
      </c>
      <c r="D138" s="30"/>
      <c r="E138" s="31">
        <f t="shared" si="19"/>
        <v>16660</v>
      </c>
      <c r="F138" s="32">
        <f t="shared" si="15"/>
        <v>1066240</v>
      </c>
      <c r="G138" s="23">
        <v>124.0</v>
      </c>
      <c r="H138" s="24" t="s">
        <v>31</v>
      </c>
      <c r="I138" s="25">
        <f>IFERROR(VLOOKUP(H138,Volume_caminhao,2,0),0)</f>
        <v>833</v>
      </c>
      <c r="J138" s="25">
        <f t="shared" si="2"/>
        <v>49980</v>
      </c>
      <c r="K138" s="24">
        <f t="shared" si="3"/>
        <v>103292</v>
      </c>
      <c r="L138" s="25">
        <v>0.0</v>
      </c>
      <c r="M138" s="24">
        <f t="shared" si="4"/>
        <v>0</v>
      </c>
      <c r="N138" s="24">
        <f t="shared" si="5"/>
        <v>0</v>
      </c>
      <c r="O138" s="26">
        <v>0.12</v>
      </c>
      <c r="P138" s="24">
        <f t="shared" si="6"/>
        <v>0</v>
      </c>
      <c r="Q138" s="24">
        <f t="shared" si="7"/>
        <v>0</v>
      </c>
      <c r="R138" s="23">
        <f t="shared" si="16"/>
        <v>2065840</v>
      </c>
      <c r="S138" s="33"/>
      <c r="T138" s="33"/>
      <c r="U138" s="33">
        <f t="shared" si="17"/>
        <v>1802712</v>
      </c>
      <c r="V138" s="33">
        <v>130.0</v>
      </c>
      <c r="W138" s="23">
        <f t="shared" si="8"/>
        <v>6</v>
      </c>
      <c r="X138" s="23">
        <f t="shared" si="9"/>
        <v>99960</v>
      </c>
      <c r="Y138" s="33">
        <f t="shared" si="10"/>
        <v>2165800</v>
      </c>
      <c r="Z138" s="33">
        <f t="shared" si="20"/>
        <v>3968512</v>
      </c>
      <c r="AA138" s="27">
        <f t="shared" si="11"/>
        <v>20</v>
      </c>
      <c r="AB138" s="38">
        <f t="shared" si="12"/>
        <v>10</v>
      </c>
    </row>
    <row r="139" ht="14.25" customHeight="1">
      <c r="A139" s="29">
        <f t="shared" si="13"/>
        <v>45787</v>
      </c>
      <c r="B139" s="30" t="str">
        <f t="shared" si="1"/>
        <v>Saturday</v>
      </c>
      <c r="C139" s="30">
        <f t="shared" si="14"/>
        <v>0</v>
      </c>
      <c r="D139" s="30"/>
      <c r="E139" s="31">
        <f t="shared" si="19"/>
        <v>0</v>
      </c>
      <c r="F139" s="32">
        <f t="shared" si="15"/>
        <v>0</v>
      </c>
      <c r="G139" s="23">
        <v>124.0</v>
      </c>
      <c r="H139" s="24" t="s">
        <v>31</v>
      </c>
      <c r="I139" s="25">
        <f>IFERROR(VLOOKUP(H139,Volume_caminhao,2,0),0)</f>
        <v>833</v>
      </c>
      <c r="J139" s="25">
        <f t="shared" si="2"/>
        <v>49980</v>
      </c>
      <c r="K139" s="24">
        <f t="shared" si="3"/>
        <v>103292</v>
      </c>
      <c r="L139" s="25">
        <v>0.0</v>
      </c>
      <c r="M139" s="24">
        <f t="shared" si="4"/>
        <v>0</v>
      </c>
      <c r="N139" s="24">
        <f t="shared" si="5"/>
        <v>0</v>
      </c>
      <c r="O139" s="26">
        <v>0.12</v>
      </c>
      <c r="P139" s="24">
        <f t="shared" si="6"/>
        <v>0</v>
      </c>
      <c r="Q139" s="24">
        <f t="shared" si="7"/>
        <v>0</v>
      </c>
      <c r="R139" s="23">
        <f t="shared" si="16"/>
        <v>0</v>
      </c>
      <c r="S139" s="33"/>
      <c r="T139" s="33"/>
      <c r="U139" s="33">
        <f t="shared" si="17"/>
        <v>0</v>
      </c>
      <c r="V139" s="33">
        <v>130.0</v>
      </c>
      <c r="W139" s="23">
        <f t="shared" si="8"/>
        <v>6</v>
      </c>
      <c r="X139" s="23">
        <f t="shared" si="9"/>
        <v>0</v>
      </c>
      <c r="Y139" s="33">
        <f t="shared" si="10"/>
        <v>0</v>
      </c>
      <c r="Z139" s="33">
        <f t="shared" si="20"/>
        <v>3968512</v>
      </c>
      <c r="AA139" s="27">
        <f t="shared" si="11"/>
        <v>20</v>
      </c>
      <c r="AB139" s="34">
        <f t="shared" si="12"/>
        <v>35</v>
      </c>
    </row>
    <row r="140" ht="14.25" customHeight="1">
      <c r="A140" s="29">
        <f t="shared" si="13"/>
        <v>45788</v>
      </c>
      <c r="B140" s="30" t="str">
        <f t="shared" si="1"/>
        <v>Sunday</v>
      </c>
      <c r="C140" s="30">
        <f t="shared" si="14"/>
        <v>0</v>
      </c>
      <c r="D140" s="30"/>
      <c r="E140" s="31">
        <f t="shared" si="19"/>
        <v>0</v>
      </c>
      <c r="F140" s="32">
        <f t="shared" si="15"/>
        <v>0</v>
      </c>
      <c r="G140" s="23">
        <v>124.0</v>
      </c>
      <c r="H140" s="24" t="s">
        <v>31</v>
      </c>
      <c r="I140" s="25">
        <f>IFERROR(VLOOKUP(H140,Volume_caminhao,2,0),0)</f>
        <v>833</v>
      </c>
      <c r="J140" s="25">
        <f t="shared" si="2"/>
        <v>49980</v>
      </c>
      <c r="K140" s="24">
        <f t="shared" si="3"/>
        <v>103292</v>
      </c>
      <c r="L140" s="25">
        <v>0.0</v>
      </c>
      <c r="M140" s="24">
        <f t="shared" si="4"/>
        <v>0</v>
      </c>
      <c r="N140" s="24">
        <f t="shared" si="5"/>
        <v>0</v>
      </c>
      <c r="O140" s="26">
        <v>0.12</v>
      </c>
      <c r="P140" s="24">
        <f t="shared" si="6"/>
        <v>0</v>
      </c>
      <c r="Q140" s="24">
        <f t="shared" si="7"/>
        <v>0</v>
      </c>
      <c r="R140" s="23">
        <f t="shared" si="16"/>
        <v>0</v>
      </c>
      <c r="S140" s="33"/>
      <c r="T140" s="33"/>
      <c r="U140" s="33">
        <f t="shared" si="17"/>
        <v>0</v>
      </c>
      <c r="V140" s="33">
        <v>130.0</v>
      </c>
      <c r="W140" s="23">
        <f t="shared" si="8"/>
        <v>6</v>
      </c>
      <c r="X140" s="23">
        <f t="shared" si="9"/>
        <v>0</v>
      </c>
      <c r="Y140" s="33">
        <f t="shared" si="10"/>
        <v>0</v>
      </c>
      <c r="Z140" s="33">
        <f t="shared" si="20"/>
        <v>3968512</v>
      </c>
      <c r="AA140" s="27">
        <f t="shared" si="11"/>
        <v>20</v>
      </c>
      <c r="AB140" s="34">
        <f t="shared" si="12"/>
        <v>35</v>
      </c>
    </row>
    <row r="141" ht="14.25" customHeight="1">
      <c r="A141" s="39">
        <f t="shared" si="13"/>
        <v>45789</v>
      </c>
      <c r="B141" s="40" t="str">
        <f t="shared" si="1"/>
        <v>Monday</v>
      </c>
      <c r="C141" s="36">
        <f t="shared" si="14"/>
        <v>20</v>
      </c>
      <c r="D141" s="40"/>
      <c r="E141" s="31">
        <f t="shared" si="19"/>
        <v>16660</v>
      </c>
      <c r="F141" s="32">
        <f t="shared" si="15"/>
        <v>2132480</v>
      </c>
      <c r="G141" s="23">
        <v>124.0</v>
      </c>
      <c r="H141" s="24" t="s">
        <v>31</v>
      </c>
      <c r="I141" s="25">
        <f>IFERROR(VLOOKUP(H141,Volume_caminhao,2,0),0)</f>
        <v>833</v>
      </c>
      <c r="J141" s="25">
        <f t="shared" si="2"/>
        <v>49980</v>
      </c>
      <c r="K141" s="24">
        <f t="shared" si="3"/>
        <v>103292</v>
      </c>
      <c r="L141" s="25">
        <v>0.0</v>
      </c>
      <c r="M141" s="24">
        <f t="shared" si="4"/>
        <v>0</v>
      </c>
      <c r="N141" s="24">
        <f t="shared" si="5"/>
        <v>0</v>
      </c>
      <c r="O141" s="26">
        <v>0.12</v>
      </c>
      <c r="P141" s="24">
        <f t="shared" si="6"/>
        <v>0</v>
      </c>
      <c r="Q141" s="24">
        <f t="shared" si="7"/>
        <v>0</v>
      </c>
      <c r="R141" s="23">
        <f t="shared" si="16"/>
        <v>2065840</v>
      </c>
      <c r="S141" s="42"/>
      <c r="T141" s="42" t="str">
        <f>T109</f>
        <v/>
      </c>
      <c r="U141" s="33">
        <f t="shared" si="17"/>
        <v>1902672</v>
      </c>
      <c r="V141" s="33">
        <v>130.0</v>
      </c>
      <c r="W141" s="23">
        <f t="shared" si="8"/>
        <v>6</v>
      </c>
      <c r="X141" s="23">
        <f t="shared" si="9"/>
        <v>99960</v>
      </c>
      <c r="Y141" s="33">
        <f t="shared" si="10"/>
        <v>2165800</v>
      </c>
      <c r="Z141" s="42">
        <f t="shared" si="20"/>
        <v>4068472</v>
      </c>
      <c r="AA141" s="27">
        <f t="shared" si="11"/>
        <v>20</v>
      </c>
      <c r="AB141" s="38">
        <f t="shared" si="12"/>
        <v>10</v>
      </c>
      <c r="AD141" s="43"/>
      <c r="AE141" s="43"/>
      <c r="AF141" s="43"/>
      <c r="AG141" s="43"/>
      <c r="AH141" s="43"/>
    </row>
    <row r="142" ht="14.25" customHeight="1">
      <c r="A142" s="29">
        <f t="shared" si="13"/>
        <v>45790</v>
      </c>
      <c r="B142" s="30" t="str">
        <f t="shared" si="1"/>
        <v>Tuesday</v>
      </c>
      <c r="C142" s="36">
        <f t="shared" si="14"/>
        <v>20</v>
      </c>
      <c r="D142" s="30"/>
      <c r="E142" s="31">
        <f t="shared" si="19"/>
        <v>16660</v>
      </c>
      <c r="F142" s="32">
        <f t="shared" si="15"/>
        <v>4264960</v>
      </c>
      <c r="G142" s="23">
        <v>124.0</v>
      </c>
      <c r="H142" s="24" t="s">
        <v>31</v>
      </c>
      <c r="I142" s="25">
        <f>IFERROR(VLOOKUP(H142,Volume_caminhao,2,0),0)</f>
        <v>833</v>
      </c>
      <c r="J142" s="25">
        <f t="shared" si="2"/>
        <v>49980</v>
      </c>
      <c r="K142" s="24">
        <f t="shared" si="3"/>
        <v>103292</v>
      </c>
      <c r="L142" s="25">
        <v>0.0</v>
      </c>
      <c r="M142" s="24">
        <f t="shared" si="4"/>
        <v>0</v>
      </c>
      <c r="N142" s="24">
        <f t="shared" si="5"/>
        <v>0</v>
      </c>
      <c r="O142" s="26">
        <v>0.12</v>
      </c>
      <c r="P142" s="24">
        <f t="shared" si="6"/>
        <v>0</v>
      </c>
      <c r="Q142" s="24">
        <f t="shared" si="7"/>
        <v>0</v>
      </c>
      <c r="R142" s="23">
        <f t="shared" si="16"/>
        <v>2065840</v>
      </c>
      <c r="S142" s="33"/>
      <c r="T142" s="33"/>
      <c r="U142" s="33">
        <f t="shared" si="17"/>
        <v>2002632</v>
      </c>
      <c r="V142" s="33">
        <v>130.0</v>
      </c>
      <c r="W142" s="23">
        <f t="shared" si="8"/>
        <v>6</v>
      </c>
      <c r="X142" s="23">
        <f t="shared" si="9"/>
        <v>99960</v>
      </c>
      <c r="Y142" s="33">
        <f t="shared" si="10"/>
        <v>2165800</v>
      </c>
      <c r="Z142" s="33">
        <f t="shared" si="20"/>
        <v>4168432</v>
      </c>
      <c r="AA142" s="27">
        <f t="shared" si="11"/>
        <v>20</v>
      </c>
      <c r="AB142" s="38">
        <f t="shared" si="12"/>
        <v>10</v>
      </c>
    </row>
    <row r="143" ht="14.25" customHeight="1">
      <c r="A143" s="29">
        <f t="shared" si="13"/>
        <v>45791</v>
      </c>
      <c r="B143" s="30" t="str">
        <f t="shared" si="1"/>
        <v>Wednesday</v>
      </c>
      <c r="C143" s="36">
        <f t="shared" si="14"/>
        <v>20</v>
      </c>
      <c r="D143" s="30"/>
      <c r="E143" s="31">
        <f t="shared" si="19"/>
        <v>16660</v>
      </c>
      <c r="F143" s="32">
        <f t="shared" si="15"/>
        <v>8529920</v>
      </c>
      <c r="G143" s="23">
        <v>124.0</v>
      </c>
      <c r="H143" s="24" t="s">
        <v>31</v>
      </c>
      <c r="I143" s="25">
        <f>IFERROR(VLOOKUP(H143,Volume_caminhao,2,0),0)</f>
        <v>833</v>
      </c>
      <c r="J143" s="25">
        <f t="shared" si="2"/>
        <v>49980</v>
      </c>
      <c r="K143" s="24">
        <f t="shared" si="3"/>
        <v>103292</v>
      </c>
      <c r="L143" s="25">
        <v>0.0</v>
      </c>
      <c r="M143" s="24">
        <f t="shared" si="4"/>
        <v>0</v>
      </c>
      <c r="N143" s="24">
        <f t="shared" si="5"/>
        <v>0</v>
      </c>
      <c r="O143" s="26">
        <v>0.12</v>
      </c>
      <c r="P143" s="24">
        <f t="shared" si="6"/>
        <v>0</v>
      </c>
      <c r="Q143" s="24">
        <f t="shared" si="7"/>
        <v>0</v>
      </c>
      <c r="R143" s="23">
        <f t="shared" si="16"/>
        <v>2065840</v>
      </c>
      <c r="S143" s="33"/>
      <c r="T143" s="33"/>
      <c r="U143" s="33">
        <f t="shared" si="17"/>
        <v>2102592</v>
      </c>
      <c r="V143" s="33">
        <v>130.0</v>
      </c>
      <c r="W143" s="23">
        <f t="shared" si="8"/>
        <v>6</v>
      </c>
      <c r="X143" s="23">
        <f t="shared" si="9"/>
        <v>99960</v>
      </c>
      <c r="Y143" s="33">
        <f t="shared" si="10"/>
        <v>2165800</v>
      </c>
      <c r="Z143" s="33">
        <f t="shared" si="20"/>
        <v>4268392</v>
      </c>
      <c r="AA143" s="27">
        <f t="shared" si="11"/>
        <v>20</v>
      </c>
      <c r="AB143" s="38">
        <f t="shared" si="12"/>
        <v>10</v>
      </c>
    </row>
    <row r="144" ht="14.25" customHeight="1">
      <c r="A144" s="29">
        <f t="shared" si="13"/>
        <v>45792</v>
      </c>
      <c r="B144" s="30" t="str">
        <f t="shared" si="1"/>
        <v>Thursday</v>
      </c>
      <c r="C144" s="36">
        <f t="shared" si="14"/>
        <v>20</v>
      </c>
      <c r="D144" s="30"/>
      <c r="E144" s="31">
        <f t="shared" si="19"/>
        <v>16660</v>
      </c>
      <c r="F144" s="32">
        <f t="shared" si="15"/>
        <v>17059840</v>
      </c>
      <c r="G144" s="23">
        <v>124.0</v>
      </c>
      <c r="H144" s="24" t="s">
        <v>31</v>
      </c>
      <c r="I144" s="25">
        <f>IFERROR(VLOOKUP(H144,Volume_caminhao,2,0),0)</f>
        <v>833</v>
      </c>
      <c r="J144" s="25">
        <f t="shared" si="2"/>
        <v>49980</v>
      </c>
      <c r="K144" s="24">
        <f t="shared" si="3"/>
        <v>103292</v>
      </c>
      <c r="L144" s="25">
        <v>0.0</v>
      </c>
      <c r="M144" s="24">
        <f t="shared" si="4"/>
        <v>0</v>
      </c>
      <c r="N144" s="24">
        <f t="shared" si="5"/>
        <v>0</v>
      </c>
      <c r="O144" s="26">
        <v>0.12</v>
      </c>
      <c r="P144" s="24">
        <f t="shared" si="6"/>
        <v>0</v>
      </c>
      <c r="Q144" s="24">
        <f t="shared" si="7"/>
        <v>0</v>
      </c>
      <c r="R144" s="23">
        <f t="shared" si="16"/>
        <v>2065840</v>
      </c>
      <c r="S144" s="33"/>
      <c r="T144" s="33"/>
      <c r="U144" s="33">
        <f t="shared" si="17"/>
        <v>2202552</v>
      </c>
      <c r="V144" s="33">
        <v>130.0</v>
      </c>
      <c r="W144" s="23">
        <f t="shared" si="8"/>
        <v>6</v>
      </c>
      <c r="X144" s="23">
        <f t="shared" si="9"/>
        <v>99960</v>
      </c>
      <c r="Y144" s="33">
        <f t="shared" si="10"/>
        <v>2165800</v>
      </c>
      <c r="Z144" s="33">
        <f t="shared" si="20"/>
        <v>4368352</v>
      </c>
      <c r="AA144" s="27">
        <f t="shared" si="11"/>
        <v>20</v>
      </c>
      <c r="AB144" s="38">
        <f t="shared" si="12"/>
        <v>10</v>
      </c>
    </row>
    <row r="145" ht="14.25" customHeight="1">
      <c r="A145" s="29">
        <f t="shared" si="13"/>
        <v>45793</v>
      </c>
      <c r="B145" s="30" t="str">
        <f t="shared" si="1"/>
        <v>Friday</v>
      </c>
      <c r="C145" s="36">
        <f t="shared" si="14"/>
        <v>20</v>
      </c>
      <c r="D145" s="30"/>
      <c r="E145" s="31">
        <f t="shared" si="19"/>
        <v>16660</v>
      </c>
      <c r="F145" s="32">
        <f t="shared" si="15"/>
        <v>34119680</v>
      </c>
      <c r="G145" s="23">
        <v>124.0</v>
      </c>
      <c r="H145" s="24" t="s">
        <v>31</v>
      </c>
      <c r="I145" s="25">
        <f>IFERROR(VLOOKUP(H145,Volume_caminhao,2,0),0)</f>
        <v>833</v>
      </c>
      <c r="J145" s="25">
        <f t="shared" si="2"/>
        <v>49980</v>
      </c>
      <c r="K145" s="24">
        <f t="shared" si="3"/>
        <v>103292</v>
      </c>
      <c r="L145" s="25">
        <v>0.0</v>
      </c>
      <c r="M145" s="24">
        <f t="shared" si="4"/>
        <v>0</v>
      </c>
      <c r="N145" s="24">
        <f t="shared" si="5"/>
        <v>0</v>
      </c>
      <c r="O145" s="26">
        <v>0.12</v>
      </c>
      <c r="P145" s="24">
        <f t="shared" si="6"/>
        <v>0</v>
      </c>
      <c r="Q145" s="24">
        <f t="shared" si="7"/>
        <v>0</v>
      </c>
      <c r="R145" s="23">
        <f t="shared" si="16"/>
        <v>2065840</v>
      </c>
      <c r="S145" s="33"/>
      <c r="T145" s="33"/>
      <c r="U145" s="33">
        <f t="shared" si="17"/>
        <v>2302512</v>
      </c>
      <c r="V145" s="33">
        <v>130.0</v>
      </c>
      <c r="W145" s="23">
        <f t="shared" si="8"/>
        <v>6</v>
      </c>
      <c r="X145" s="23">
        <f t="shared" si="9"/>
        <v>99960</v>
      </c>
      <c r="Y145" s="33">
        <f t="shared" si="10"/>
        <v>2165800</v>
      </c>
      <c r="Z145" s="33">
        <f t="shared" si="20"/>
        <v>4468312</v>
      </c>
      <c r="AA145" s="27">
        <f t="shared" si="11"/>
        <v>20</v>
      </c>
      <c r="AB145" s="38">
        <f t="shared" si="12"/>
        <v>10</v>
      </c>
    </row>
    <row r="146" ht="14.25" customHeight="1">
      <c r="A146" s="29">
        <f t="shared" si="13"/>
        <v>45794</v>
      </c>
      <c r="B146" s="30" t="str">
        <f t="shared" si="1"/>
        <v>Saturday</v>
      </c>
      <c r="C146" s="30">
        <f t="shared" si="14"/>
        <v>0</v>
      </c>
      <c r="D146" s="30"/>
      <c r="E146" s="31">
        <f t="shared" si="19"/>
        <v>0</v>
      </c>
      <c r="F146" s="32">
        <f t="shared" si="15"/>
        <v>0</v>
      </c>
      <c r="G146" s="23">
        <v>124.0</v>
      </c>
      <c r="H146" s="24" t="s">
        <v>31</v>
      </c>
      <c r="I146" s="25">
        <f>IFERROR(VLOOKUP(H146,Volume_caminhao,2,0),0)</f>
        <v>833</v>
      </c>
      <c r="J146" s="25">
        <f t="shared" si="2"/>
        <v>49980</v>
      </c>
      <c r="K146" s="24">
        <f t="shared" si="3"/>
        <v>103292</v>
      </c>
      <c r="L146" s="25">
        <v>0.0</v>
      </c>
      <c r="M146" s="24">
        <f t="shared" si="4"/>
        <v>0</v>
      </c>
      <c r="N146" s="24">
        <f t="shared" si="5"/>
        <v>0</v>
      </c>
      <c r="O146" s="26">
        <v>0.12</v>
      </c>
      <c r="P146" s="24">
        <f t="shared" si="6"/>
        <v>0</v>
      </c>
      <c r="Q146" s="24">
        <f t="shared" si="7"/>
        <v>0</v>
      </c>
      <c r="R146" s="23">
        <f t="shared" si="16"/>
        <v>0</v>
      </c>
      <c r="S146" s="33"/>
      <c r="T146" s="33"/>
      <c r="U146" s="33">
        <f t="shared" si="17"/>
        <v>0</v>
      </c>
      <c r="V146" s="33">
        <v>130.0</v>
      </c>
      <c r="W146" s="23">
        <f t="shared" si="8"/>
        <v>6</v>
      </c>
      <c r="X146" s="23">
        <f t="shared" si="9"/>
        <v>0</v>
      </c>
      <c r="Y146" s="33">
        <f t="shared" si="10"/>
        <v>0</v>
      </c>
      <c r="Z146" s="33">
        <f t="shared" si="20"/>
        <v>4468312</v>
      </c>
      <c r="AA146" s="27">
        <f t="shared" si="11"/>
        <v>20</v>
      </c>
      <c r="AB146" s="34">
        <f t="shared" si="12"/>
        <v>39</v>
      </c>
    </row>
    <row r="147" ht="14.25" customHeight="1">
      <c r="A147" s="29">
        <f t="shared" si="13"/>
        <v>45795</v>
      </c>
      <c r="B147" s="30" t="str">
        <f t="shared" si="1"/>
        <v>Sunday</v>
      </c>
      <c r="C147" s="30">
        <f t="shared" si="14"/>
        <v>0</v>
      </c>
      <c r="D147" s="30"/>
      <c r="E147" s="31">
        <f t="shared" si="19"/>
        <v>0</v>
      </c>
      <c r="F147" s="32">
        <f t="shared" si="15"/>
        <v>0</v>
      </c>
      <c r="G147" s="23">
        <v>124.0</v>
      </c>
      <c r="H147" s="24" t="s">
        <v>31</v>
      </c>
      <c r="I147" s="25">
        <f>IFERROR(VLOOKUP(H147,Volume_caminhao,2,0),0)</f>
        <v>833</v>
      </c>
      <c r="J147" s="25">
        <f t="shared" si="2"/>
        <v>49980</v>
      </c>
      <c r="K147" s="24">
        <f t="shared" si="3"/>
        <v>103292</v>
      </c>
      <c r="L147" s="25">
        <v>0.0</v>
      </c>
      <c r="M147" s="24">
        <f t="shared" si="4"/>
        <v>0</v>
      </c>
      <c r="N147" s="24">
        <f t="shared" si="5"/>
        <v>0</v>
      </c>
      <c r="O147" s="26">
        <v>0.12</v>
      </c>
      <c r="P147" s="24">
        <f t="shared" si="6"/>
        <v>0</v>
      </c>
      <c r="Q147" s="24">
        <f t="shared" si="7"/>
        <v>0</v>
      </c>
      <c r="R147" s="23">
        <f t="shared" si="16"/>
        <v>0</v>
      </c>
      <c r="S147" s="33"/>
      <c r="T147" s="33"/>
      <c r="U147" s="33">
        <f t="shared" si="17"/>
        <v>0</v>
      </c>
      <c r="V147" s="33">
        <v>130.0</v>
      </c>
      <c r="W147" s="23">
        <f t="shared" si="8"/>
        <v>6</v>
      </c>
      <c r="X147" s="23">
        <f t="shared" si="9"/>
        <v>0</v>
      </c>
      <c r="Y147" s="33">
        <f t="shared" si="10"/>
        <v>0</v>
      </c>
      <c r="Z147" s="33">
        <f t="shared" si="20"/>
        <v>4468312</v>
      </c>
      <c r="AA147" s="27">
        <f t="shared" si="11"/>
        <v>20</v>
      </c>
      <c r="AB147" s="34">
        <f t="shared" si="12"/>
        <v>39</v>
      </c>
    </row>
    <row r="148" ht="14.25" customHeight="1">
      <c r="A148" s="29">
        <f t="shared" si="13"/>
        <v>45796</v>
      </c>
      <c r="B148" s="30" t="str">
        <f t="shared" si="1"/>
        <v>Monday</v>
      </c>
      <c r="C148" s="36">
        <f t="shared" si="14"/>
        <v>20</v>
      </c>
      <c r="D148" s="30"/>
      <c r="E148" s="31">
        <f t="shared" si="19"/>
        <v>16660</v>
      </c>
      <c r="F148" s="32">
        <f t="shared" si="15"/>
        <v>68239360</v>
      </c>
      <c r="G148" s="23">
        <v>124.0</v>
      </c>
      <c r="H148" s="24" t="s">
        <v>31</v>
      </c>
      <c r="I148" s="25">
        <f>IFERROR(VLOOKUP(H148,Volume_caminhao,2,0),0)</f>
        <v>833</v>
      </c>
      <c r="J148" s="25">
        <f t="shared" si="2"/>
        <v>49980</v>
      </c>
      <c r="K148" s="24">
        <f t="shared" si="3"/>
        <v>103292</v>
      </c>
      <c r="L148" s="25">
        <v>0.0</v>
      </c>
      <c r="M148" s="24">
        <f t="shared" si="4"/>
        <v>0</v>
      </c>
      <c r="N148" s="24">
        <f t="shared" si="5"/>
        <v>0</v>
      </c>
      <c r="O148" s="26">
        <v>0.12</v>
      </c>
      <c r="P148" s="24">
        <f t="shared" si="6"/>
        <v>0</v>
      </c>
      <c r="Q148" s="24">
        <f t="shared" si="7"/>
        <v>0</v>
      </c>
      <c r="R148" s="23">
        <f t="shared" si="16"/>
        <v>2065840</v>
      </c>
      <c r="S148" s="33"/>
      <c r="T148" s="33"/>
      <c r="U148" s="33">
        <f t="shared" si="17"/>
        <v>2402472</v>
      </c>
      <c r="V148" s="33">
        <v>130.0</v>
      </c>
      <c r="W148" s="23">
        <f t="shared" si="8"/>
        <v>6</v>
      </c>
      <c r="X148" s="23">
        <f t="shared" si="9"/>
        <v>99960</v>
      </c>
      <c r="Y148" s="33">
        <f t="shared" si="10"/>
        <v>2165800</v>
      </c>
      <c r="Z148" s="33">
        <f t="shared" si="20"/>
        <v>4568272</v>
      </c>
      <c r="AA148" s="27">
        <f t="shared" si="11"/>
        <v>20</v>
      </c>
      <c r="AB148" s="38">
        <f t="shared" si="12"/>
        <v>10</v>
      </c>
    </row>
    <row r="149" ht="14.25" customHeight="1">
      <c r="A149" s="29">
        <f t="shared" si="13"/>
        <v>45797</v>
      </c>
      <c r="B149" s="30" t="str">
        <f t="shared" si="1"/>
        <v>Tuesday</v>
      </c>
      <c r="C149" s="36">
        <f t="shared" si="14"/>
        <v>20</v>
      </c>
      <c r="D149" s="30"/>
      <c r="E149" s="31">
        <f t="shared" si="19"/>
        <v>16660</v>
      </c>
      <c r="F149" s="32">
        <f t="shared" si="15"/>
        <v>136478720</v>
      </c>
      <c r="G149" s="23">
        <v>124.0</v>
      </c>
      <c r="H149" s="24" t="s">
        <v>31</v>
      </c>
      <c r="I149" s="25">
        <f>IFERROR(VLOOKUP(H149,Volume_caminhao,2,0),0)</f>
        <v>833</v>
      </c>
      <c r="J149" s="25">
        <f t="shared" si="2"/>
        <v>49980</v>
      </c>
      <c r="K149" s="24">
        <f t="shared" si="3"/>
        <v>103292</v>
      </c>
      <c r="L149" s="25">
        <v>0.0</v>
      </c>
      <c r="M149" s="24">
        <f t="shared" si="4"/>
        <v>0</v>
      </c>
      <c r="N149" s="24">
        <f t="shared" si="5"/>
        <v>0</v>
      </c>
      <c r="O149" s="26">
        <v>0.12</v>
      </c>
      <c r="P149" s="24">
        <f t="shared" si="6"/>
        <v>0</v>
      </c>
      <c r="Q149" s="24">
        <f t="shared" si="7"/>
        <v>0</v>
      </c>
      <c r="R149" s="23">
        <f t="shared" si="16"/>
        <v>2065840</v>
      </c>
      <c r="S149" s="33"/>
      <c r="T149" s="33"/>
      <c r="U149" s="33">
        <f t="shared" si="17"/>
        <v>2502432</v>
      </c>
      <c r="V149" s="33">
        <v>130.0</v>
      </c>
      <c r="W149" s="23">
        <f t="shared" si="8"/>
        <v>6</v>
      </c>
      <c r="X149" s="23">
        <f t="shared" si="9"/>
        <v>99960</v>
      </c>
      <c r="Y149" s="33">
        <f t="shared" si="10"/>
        <v>2165800</v>
      </c>
      <c r="Z149" s="33">
        <f t="shared" si="20"/>
        <v>4668232</v>
      </c>
      <c r="AA149" s="27">
        <f t="shared" si="11"/>
        <v>20</v>
      </c>
      <c r="AB149" s="38">
        <f t="shared" si="12"/>
        <v>10</v>
      </c>
    </row>
    <row r="150" ht="14.25" customHeight="1">
      <c r="A150" s="29">
        <f t="shared" si="13"/>
        <v>45798</v>
      </c>
      <c r="B150" s="30" t="str">
        <f t="shared" si="1"/>
        <v>Wednesday</v>
      </c>
      <c r="C150" s="36">
        <f t="shared" si="14"/>
        <v>20</v>
      </c>
      <c r="D150" s="30"/>
      <c r="E150" s="31">
        <f t="shared" si="19"/>
        <v>16660</v>
      </c>
      <c r="F150" s="32">
        <f t="shared" si="15"/>
        <v>272957440</v>
      </c>
      <c r="G150" s="23">
        <v>124.0</v>
      </c>
      <c r="H150" s="24" t="s">
        <v>31</v>
      </c>
      <c r="I150" s="25">
        <f>IFERROR(VLOOKUP(H150,Volume_caminhao,2,0),0)</f>
        <v>833</v>
      </c>
      <c r="J150" s="25">
        <f t="shared" si="2"/>
        <v>49980</v>
      </c>
      <c r="K150" s="24">
        <f t="shared" si="3"/>
        <v>103292</v>
      </c>
      <c r="L150" s="25">
        <v>0.0</v>
      </c>
      <c r="M150" s="24">
        <f t="shared" si="4"/>
        <v>0</v>
      </c>
      <c r="N150" s="24">
        <f t="shared" si="5"/>
        <v>0</v>
      </c>
      <c r="O150" s="26">
        <v>0.12</v>
      </c>
      <c r="P150" s="24">
        <f t="shared" si="6"/>
        <v>0</v>
      </c>
      <c r="Q150" s="24">
        <f t="shared" si="7"/>
        <v>0</v>
      </c>
      <c r="R150" s="23">
        <f t="shared" si="16"/>
        <v>2065840</v>
      </c>
      <c r="S150" s="33"/>
      <c r="T150" s="33"/>
      <c r="U150" s="33">
        <f t="shared" si="17"/>
        <v>2602392</v>
      </c>
      <c r="V150" s="33">
        <v>130.0</v>
      </c>
      <c r="W150" s="23">
        <f t="shared" si="8"/>
        <v>6</v>
      </c>
      <c r="X150" s="23">
        <f t="shared" si="9"/>
        <v>99960</v>
      </c>
      <c r="Y150" s="33">
        <f t="shared" si="10"/>
        <v>2165800</v>
      </c>
      <c r="Z150" s="33">
        <f t="shared" si="20"/>
        <v>4768192</v>
      </c>
      <c r="AA150" s="27">
        <f t="shared" si="11"/>
        <v>20</v>
      </c>
      <c r="AB150" s="38">
        <f t="shared" si="12"/>
        <v>10</v>
      </c>
    </row>
    <row r="151" ht="14.25" customHeight="1">
      <c r="A151" s="29">
        <f t="shared" si="13"/>
        <v>45799</v>
      </c>
      <c r="B151" s="30" t="str">
        <f t="shared" si="1"/>
        <v>Thursday</v>
      </c>
      <c r="C151" s="36">
        <f t="shared" si="14"/>
        <v>20</v>
      </c>
      <c r="D151" s="30"/>
      <c r="E151" s="31">
        <f t="shared" si="19"/>
        <v>16660</v>
      </c>
      <c r="F151" s="32">
        <f t="shared" si="15"/>
        <v>545914880</v>
      </c>
      <c r="G151" s="23">
        <v>124.0</v>
      </c>
      <c r="H151" s="24" t="s">
        <v>31</v>
      </c>
      <c r="I151" s="25">
        <f>IFERROR(VLOOKUP(H151,Volume_caminhao,2,0),0)</f>
        <v>833</v>
      </c>
      <c r="J151" s="25">
        <f t="shared" si="2"/>
        <v>49980</v>
      </c>
      <c r="K151" s="24">
        <f t="shared" si="3"/>
        <v>103292</v>
      </c>
      <c r="L151" s="25">
        <v>0.0</v>
      </c>
      <c r="M151" s="24">
        <f t="shared" si="4"/>
        <v>0</v>
      </c>
      <c r="N151" s="24">
        <f t="shared" si="5"/>
        <v>0</v>
      </c>
      <c r="O151" s="26">
        <v>0.12</v>
      </c>
      <c r="P151" s="24">
        <f t="shared" si="6"/>
        <v>0</v>
      </c>
      <c r="Q151" s="24">
        <f t="shared" si="7"/>
        <v>0</v>
      </c>
      <c r="R151" s="23">
        <f t="shared" si="16"/>
        <v>2065840</v>
      </c>
      <c r="S151" s="33"/>
      <c r="T151" s="33"/>
      <c r="U151" s="33">
        <f t="shared" si="17"/>
        <v>2702352</v>
      </c>
      <c r="V151" s="33">
        <v>130.0</v>
      </c>
      <c r="W151" s="23">
        <f t="shared" si="8"/>
        <v>6</v>
      </c>
      <c r="X151" s="23">
        <f t="shared" si="9"/>
        <v>99960</v>
      </c>
      <c r="Y151" s="33">
        <f t="shared" si="10"/>
        <v>2165800</v>
      </c>
      <c r="Z151" s="33">
        <f t="shared" si="20"/>
        <v>4868152</v>
      </c>
      <c r="AA151" s="27">
        <f t="shared" si="11"/>
        <v>20</v>
      </c>
      <c r="AB151" s="38">
        <f t="shared" si="12"/>
        <v>10</v>
      </c>
    </row>
    <row r="152" ht="14.25" customHeight="1">
      <c r="A152" s="29">
        <f t="shared" si="13"/>
        <v>45800</v>
      </c>
      <c r="B152" s="30" t="str">
        <f t="shared" si="1"/>
        <v>Friday</v>
      </c>
      <c r="C152" s="36">
        <f t="shared" si="14"/>
        <v>20</v>
      </c>
      <c r="D152" s="30"/>
      <c r="E152" s="31">
        <f t="shared" si="19"/>
        <v>16660</v>
      </c>
      <c r="F152" s="32">
        <f t="shared" si="15"/>
        <v>1091829760</v>
      </c>
      <c r="G152" s="23">
        <v>124.0</v>
      </c>
      <c r="H152" s="24" t="s">
        <v>31</v>
      </c>
      <c r="I152" s="25">
        <f>IFERROR(VLOOKUP(H152,Volume_caminhao,2,0),0)</f>
        <v>833</v>
      </c>
      <c r="J152" s="25">
        <f t="shared" si="2"/>
        <v>49980</v>
      </c>
      <c r="K152" s="24">
        <f t="shared" si="3"/>
        <v>103292</v>
      </c>
      <c r="L152" s="25">
        <v>0.0</v>
      </c>
      <c r="M152" s="24">
        <f t="shared" si="4"/>
        <v>0</v>
      </c>
      <c r="N152" s="24">
        <f t="shared" si="5"/>
        <v>0</v>
      </c>
      <c r="O152" s="26">
        <v>0.12</v>
      </c>
      <c r="P152" s="24">
        <f t="shared" si="6"/>
        <v>0</v>
      </c>
      <c r="Q152" s="24">
        <f t="shared" si="7"/>
        <v>0</v>
      </c>
      <c r="R152" s="23">
        <f t="shared" si="16"/>
        <v>2065840</v>
      </c>
      <c r="S152" s="33"/>
      <c r="T152" s="33"/>
      <c r="U152" s="33">
        <f t="shared" si="17"/>
        <v>2802312</v>
      </c>
      <c r="V152" s="33">
        <v>130.0</v>
      </c>
      <c r="W152" s="23">
        <f t="shared" si="8"/>
        <v>6</v>
      </c>
      <c r="X152" s="23">
        <f t="shared" si="9"/>
        <v>99960</v>
      </c>
      <c r="Y152" s="33">
        <f t="shared" si="10"/>
        <v>2165800</v>
      </c>
      <c r="Z152" s="33">
        <f t="shared" si="20"/>
        <v>4968112</v>
      </c>
      <c r="AA152" s="27">
        <f t="shared" si="11"/>
        <v>20</v>
      </c>
      <c r="AB152" s="38">
        <f t="shared" si="12"/>
        <v>10</v>
      </c>
    </row>
    <row r="153" ht="14.25" customHeight="1">
      <c r="A153" s="29">
        <f t="shared" si="13"/>
        <v>45801</v>
      </c>
      <c r="B153" s="30" t="str">
        <f t="shared" si="1"/>
        <v>Saturday</v>
      </c>
      <c r="C153" s="30">
        <f t="shared" si="14"/>
        <v>0</v>
      </c>
      <c r="D153" s="30"/>
      <c r="E153" s="31">
        <f t="shared" si="19"/>
        <v>0</v>
      </c>
      <c r="F153" s="32">
        <f t="shared" si="15"/>
        <v>0</v>
      </c>
      <c r="G153" s="23">
        <v>124.0</v>
      </c>
      <c r="H153" s="24" t="s">
        <v>31</v>
      </c>
      <c r="I153" s="25">
        <f>IFERROR(VLOOKUP(H153,Volume_caminhao,2,0),0)</f>
        <v>833</v>
      </c>
      <c r="J153" s="25">
        <f t="shared" si="2"/>
        <v>49980</v>
      </c>
      <c r="K153" s="24">
        <f t="shared" si="3"/>
        <v>103292</v>
      </c>
      <c r="L153" s="25">
        <v>0.0</v>
      </c>
      <c r="M153" s="24">
        <f t="shared" si="4"/>
        <v>0</v>
      </c>
      <c r="N153" s="24">
        <f t="shared" si="5"/>
        <v>0</v>
      </c>
      <c r="O153" s="26">
        <v>0.12</v>
      </c>
      <c r="P153" s="24">
        <f t="shared" si="6"/>
        <v>0</v>
      </c>
      <c r="Q153" s="24">
        <f t="shared" si="7"/>
        <v>0</v>
      </c>
      <c r="R153" s="23">
        <f t="shared" si="16"/>
        <v>0</v>
      </c>
      <c r="S153" s="33"/>
      <c r="T153" s="33"/>
      <c r="U153" s="33">
        <f t="shared" si="17"/>
        <v>0</v>
      </c>
      <c r="V153" s="33">
        <v>130.0</v>
      </c>
      <c r="W153" s="23">
        <f t="shared" si="8"/>
        <v>6</v>
      </c>
      <c r="X153" s="23">
        <f t="shared" si="9"/>
        <v>0</v>
      </c>
      <c r="Y153" s="33">
        <f t="shared" si="10"/>
        <v>0</v>
      </c>
      <c r="Z153" s="33">
        <f t="shared" si="20"/>
        <v>4968112</v>
      </c>
      <c r="AA153" s="27">
        <f t="shared" si="11"/>
        <v>20</v>
      </c>
      <c r="AB153" s="34">
        <f t="shared" si="12"/>
        <v>44</v>
      </c>
    </row>
    <row r="154" ht="14.25" customHeight="1">
      <c r="A154" s="29">
        <f t="shared" si="13"/>
        <v>45802</v>
      </c>
      <c r="B154" s="30" t="str">
        <f t="shared" si="1"/>
        <v>Sunday</v>
      </c>
      <c r="C154" s="30">
        <f t="shared" si="14"/>
        <v>0</v>
      </c>
      <c r="D154" s="30"/>
      <c r="E154" s="31">
        <f t="shared" si="19"/>
        <v>0</v>
      </c>
      <c r="F154" s="32">
        <f t="shared" si="15"/>
        <v>0</v>
      </c>
      <c r="G154" s="23">
        <v>124.0</v>
      </c>
      <c r="H154" s="24" t="s">
        <v>31</v>
      </c>
      <c r="I154" s="25">
        <f>IFERROR(VLOOKUP(H154,Volume_caminhao,2,0),0)</f>
        <v>833</v>
      </c>
      <c r="J154" s="25">
        <f t="shared" si="2"/>
        <v>49980</v>
      </c>
      <c r="K154" s="24">
        <f t="shared" si="3"/>
        <v>103292</v>
      </c>
      <c r="L154" s="25">
        <v>0.0</v>
      </c>
      <c r="M154" s="24">
        <f t="shared" si="4"/>
        <v>0</v>
      </c>
      <c r="N154" s="24">
        <f t="shared" si="5"/>
        <v>0</v>
      </c>
      <c r="O154" s="26">
        <v>0.12</v>
      </c>
      <c r="P154" s="24">
        <f t="shared" si="6"/>
        <v>0</v>
      </c>
      <c r="Q154" s="24">
        <f t="shared" si="7"/>
        <v>0</v>
      </c>
      <c r="R154" s="23">
        <f t="shared" si="16"/>
        <v>0</v>
      </c>
      <c r="S154" s="33"/>
      <c r="T154" s="33"/>
      <c r="U154" s="33">
        <f t="shared" si="17"/>
        <v>0</v>
      </c>
      <c r="V154" s="33">
        <v>130.0</v>
      </c>
      <c r="W154" s="23">
        <f t="shared" si="8"/>
        <v>6</v>
      </c>
      <c r="X154" s="23">
        <f t="shared" si="9"/>
        <v>0</v>
      </c>
      <c r="Y154" s="33">
        <f t="shared" si="10"/>
        <v>0</v>
      </c>
      <c r="Z154" s="33">
        <f t="shared" si="20"/>
        <v>4968112</v>
      </c>
      <c r="AA154" s="27">
        <f t="shared" si="11"/>
        <v>20</v>
      </c>
      <c r="AB154" s="34">
        <f t="shared" si="12"/>
        <v>44</v>
      </c>
    </row>
    <row r="155" ht="14.25" customHeight="1">
      <c r="A155" s="29">
        <f t="shared" si="13"/>
        <v>45803</v>
      </c>
      <c r="B155" s="30" t="str">
        <f t="shared" si="1"/>
        <v>Monday</v>
      </c>
      <c r="C155" s="36">
        <f t="shared" si="14"/>
        <v>20</v>
      </c>
      <c r="D155" s="30"/>
      <c r="E155" s="31">
        <f t="shared" si="19"/>
        <v>16660</v>
      </c>
      <c r="F155" s="32">
        <f t="shared" si="15"/>
        <v>2183659520</v>
      </c>
      <c r="G155" s="23">
        <v>124.0</v>
      </c>
      <c r="H155" s="24" t="s">
        <v>31</v>
      </c>
      <c r="I155" s="25">
        <f>IFERROR(VLOOKUP(H155,Volume_caminhao,2,0),0)</f>
        <v>833</v>
      </c>
      <c r="J155" s="25">
        <f t="shared" si="2"/>
        <v>49980</v>
      </c>
      <c r="K155" s="24">
        <f t="shared" si="3"/>
        <v>103292</v>
      </c>
      <c r="L155" s="25">
        <v>0.0</v>
      </c>
      <c r="M155" s="24">
        <f t="shared" si="4"/>
        <v>0</v>
      </c>
      <c r="N155" s="24">
        <f t="shared" si="5"/>
        <v>0</v>
      </c>
      <c r="O155" s="26">
        <v>0.12</v>
      </c>
      <c r="P155" s="24">
        <f t="shared" si="6"/>
        <v>0</v>
      </c>
      <c r="Q155" s="24">
        <f t="shared" si="7"/>
        <v>0</v>
      </c>
      <c r="R155" s="23">
        <f t="shared" si="16"/>
        <v>2065840</v>
      </c>
      <c r="S155" s="33"/>
      <c r="T155" s="33"/>
      <c r="U155" s="33">
        <f t="shared" si="17"/>
        <v>2902272</v>
      </c>
      <c r="V155" s="33">
        <v>130.0</v>
      </c>
      <c r="W155" s="23">
        <f t="shared" si="8"/>
        <v>6</v>
      </c>
      <c r="X155" s="23">
        <f t="shared" si="9"/>
        <v>99960</v>
      </c>
      <c r="Y155" s="33">
        <f t="shared" si="10"/>
        <v>2165800</v>
      </c>
      <c r="Z155" s="33">
        <f t="shared" si="20"/>
        <v>5068072</v>
      </c>
      <c r="AA155" s="27">
        <f t="shared" si="11"/>
        <v>20</v>
      </c>
      <c r="AB155" s="38">
        <f t="shared" si="12"/>
        <v>10</v>
      </c>
    </row>
    <row r="156" ht="14.25" customHeight="1">
      <c r="A156" s="29">
        <f t="shared" si="13"/>
        <v>45804</v>
      </c>
      <c r="B156" s="30" t="str">
        <f t="shared" si="1"/>
        <v>Tuesday</v>
      </c>
      <c r="C156" s="36">
        <f t="shared" si="14"/>
        <v>20</v>
      </c>
      <c r="D156" s="30"/>
      <c r="E156" s="31">
        <f t="shared" si="19"/>
        <v>16660</v>
      </c>
      <c r="F156" s="32">
        <f t="shared" si="15"/>
        <v>4367319040</v>
      </c>
      <c r="G156" s="23">
        <v>124.0</v>
      </c>
      <c r="H156" s="24" t="s">
        <v>31</v>
      </c>
      <c r="I156" s="25">
        <f>IFERROR(VLOOKUP(H156,Volume_caminhao,2,0),0)</f>
        <v>833</v>
      </c>
      <c r="J156" s="25">
        <f t="shared" si="2"/>
        <v>49980</v>
      </c>
      <c r="K156" s="24">
        <f t="shared" si="3"/>
        <v>103292</v>
      </c>
      <c r="L156" s="25">
        <v>0.0</v>
      </c>
      <c r="M156" s="24">
        <f t="shared" si="4"/>
        <v>0</v>
      </c>
      <c r="N156" s="24">
        <f t="shared" si="5"/>
        <v>0</v>
      </c>
      <c r="O156" s="26">
        <v>0.12</v>
      </c>
      <c r="P156" s="24">
        <f t="shared" si="6"/>
        <v>0</v>
      </c>
      <c r="Q156" s="24">
        <f t="shared" si="7"/>
        <v>0</v>
      </c>
      <c r="R156" s="23">
        <f t="shared" si="16"/>
        <v>2065840</v>
      </c>
      <c r="S156" s="33"/>
      <c r="T156" s="33"/>
      <c r="U156" s="33">
        <f t="shared" si="17"/>
        <v>3002232</v>
      </c>
      <c r="V156" s="33">
        <v>130.0</v>
      </c>
      <c r="W156" s="23">
        <f t="shared" si="8"/>
        <v>6</v>
      </c>
      <c r="X156" s="23">
        <f t="shared" si="9"/>
        <v>99960</v>
      </c>
      <c r="Y156" s="33">
        <f t="shared" si="10"/>
        <v>2165800</v>
      </c>
      <c r="Z156" s="33">
        <f t="shared" si="20"/>
        <v>5168032</v>
      </c>
      <c r="AA156" s="27">
        <f t="shared" si="11"/>
        <v>20</v>
      </c>
      <c r="AB156" s="38">
        <f t="shared" si="12"/>
        <v>10</v>
      </c>
    </row>
    <row r="157" ht="14.25" customHeight="1">
      <c r="A157" s="29">
        <f t="shared" si="13"/>
        <v>45805</v>
      </c>
      <c r="B157" s="30" t="str">
        <f t="shared" si="1"/>
        <v>Wednesday</v>
      </c>
      <c r="C157" s="36">
        <f t="shared" si="14"/>
        <v>20</v>
      </c>
      <c r="D157" s="30"/>
      <c r="E157" s="31">
        <f t="shared" si="19"/>
        <v>16660</v>
      </c>
      <c r="F157" s="32">
        <f t="shared" si="15"/>
        <v>8734638080</v>
      </c>
      <c r="G157" s="23">
        <v>124.0</v>
      </c>
      <c r="H157" s="24" t="s">
        <v>31</v>
      </c>
      <c r="I157" s="25">
        <f>IFERROR(VLOOKUP(H157,Volume_caminhao,2,0),0)</f>
        <v>833</v>
      </c>
      <c r="J157" s="25">
        <f t="shared" si="2"/>
        <v>49980</v>
      </c>
      <c r="K157" s="24">
        <f t="shared" si="3"/>
        <v>103292</v>
      </c>
      <c r="L157" s="25">
        <v>0.0</v>
      </c>
      <c r="M157" s="24">
        <f t="shared" si="4"/>
        <v>0</v>
      </c>
      <c r="N157" s="24">
        <f t="shared" si="5"/>
        <v>0</v>
      </c>
      <c r="O157" s="26">
        <v>0.12</v>
      </c>
      <c r="P157" s="24">
        <f t="shared" si="6"/>
        <v>0</v>
      </c>
      <c r="Q157" s="24">
        <f t="shared" si="7"/>
        <v>0</v>
      </c>
      <c r="R157" s="23">
        <f t="shared" si="16"/>
        <v>2065840</v>
      </c>
      <c r="S157" s="33"/>
      <c r="T157" s="33"/>
      <c r="U157" s="33">
        <f t="shared" si="17"/>
        <v>3102192</v>
      </c>
      <c r="V157" s="33">
        <v>130.0</v>
      </c>
      <c r="W157" s="23">
        <f t="shared" si="8"/>
        <v>6</v>
      </c>
      <c r="X157" s="23">
        <f t="shared" si="9"/>
        <v>99960</v>
      </c>
      <c r="Y157" s="33">
        <f t="shared" si="10"/>
        <v>2165800</v>
      </c>
      <c r="Z157" s="33">
        <f t="shared" si="20"/>
        <v>5267992</v>
      </c>
      <c r="AA157" s="27">
        <f t="shared" si="11"/>
        <v>20</v>
      </c>
      <c r="AB157" s="38">
        <f t="shared" si="12"/>
        <v>10</v>
      </c>
    </row>
    <row r="158" ht="14.25" customHeight="1">
      <c r="A158" s="29">
        <f t="shared" si="13"/>
        <v>45806</v>
      </c>
      <c r="B158" s="30" t="str">
        <f t="shared" si="1"/>
        <v>Thursday</v>
      </c>
      <c r="C158" s="36">
        <f t="shared" si="14"/>
        <v>20</v>
      </c>
      <c r="D158" s="30"/>
      <c r="E158" s="31">
        <f t="shared" si="19"/>
        <v>16660</v>
      </c>
      <c r="F158" s="32">
        <f t="shared" si="15"/>
        <v>17469276160</v>
      </c>
      <c r="G158" s="23">
        <v>124.0</v>
      </c>
      <c r="H158" s="24" t="s">
        <v>31</v>
      </c>
      <c r="I158" s="25">
        <f>IFERROR(VLOOKUP(H158,Volume_caminhao,2,0),0)</f>
        <v>833</v>
      </c>
      <c r="J158" s="25">
        <f t="shared" si="2"/>
        <v>49980</v>
      </c>
      <c r="K158" s="24">
        <f t="shared" si="3"/>
        <v>103292</v>
      </c>
      <c r="L158" s="25">
        <v>0.0</v>
      </c>
      <c r="M158" s="24">
        <f t="shared" si="4"/>
        <v>0</v>
      </c>
      <c r="N158" s="24">
        <f t="shared" si="5"/>
        <v>0</v>
      </c>
      <c r="O158" s="26">
        <v>0.12</v>
      </c>
      <c r="P158" s="24">
        <f t="shared" si="6"/>
        <v>0</v>
      </c>
      <c r="Q158" s="24">
        <f t="shared" si="7"/>
        <v>0</v>
      </c>
      <c r="R158" s="23">
        <f t="shared" si="16"/>
        <v>2065840</v>
      </c>
      <c r="S158" s="33"/>
      <c r="T158" s="33"/>
      <c r="U158" s="33">
        <f t="shared" si="17"/>
        <v>3202152</v>
      </c>
      <c r="V158" s="33">
        <v>130.0</v>
      </c>
      <c r="W158" s="23">
        <f t="shared" si="8"/>
        <v>6</v>
      </c>
      <c r="X158" s="23">
        <f t="shared" si="9"/>
        <v>99960</v>
      </c>
      <c r="Y158" s="33">
        <f t="shared" si="10"/>
        <v>2165800</v>
      </c>
      <c r="Z158" s="33">
        <f t="shared" si="20"/>
        <v>5367952</v>
      </c>
      <c r="AA158" s="27">
        <f t="shared" si="11"/>
        <v>20</v>
      </c>
      <c r="AB158" s="38">
        <f t="shared" si="12"/>
        <v>10</v>
      </c>
    </row>
    <row r="159" ht="14.25" customHeight="1">
      <c r="A159" s="29">
        <f t="shared" si="13"/>
        <v>45807</v>
      </c>
      <c r="B159" s="30" t="str">
        <f t="shared" si="1"/>
        <v>Friday</v>
      </c>
      <c r="C159" s="36">
        <f t="shared" si="14"/>
        <v>20</v>
      </c>
      <c r="D159" s="30"/>
      <c r="E159" s="31">
        <f t="shared" si="19"/>
        <v>16660</v>
      </c>
      <c r="F159" s="32">
        <f t="shared" si="15"/>
        <v>34938552320</v>
      </c>
      <c r="G159" s="23">
        <v>124.0</v>
      </c>
      <c r="H159" s="24" t="s">
        <v>31</v>
      </c>
      <c r="I159" s="25">
        <f>IFERROR(VLOOKUP(H159,Volume_caminhao,2,0),0)</f>
        <v>833</v>
      </c>
      <c r="J159" s="25">
        <f t="shared" si="2"/>
        <v>49980</v>
      </c>
      <c r="K159" s="24">
        <f t="shared" si="3"/>
        <v>103292</v>
      </c>
      <c r="L159" s="25">
        <v>0.0</v>
      </c>
      <c r="M159" s="24">
        <f t="shared" si="4"/>
        <v>0</v>
      </c>
      <c r="N159" s="24">
        <f t="shared" si="5"/>
        <v>0</v>
      </c>
      <c r="O159" s="26">
        <v>0.12</v>
      </c>
      <c r="P159" s="24">
        <f t="shared" si="6"/>
        <v>0</v>
      </c>
      <c r="Q159" s="24">
        <f t="shared" si="7"/>
        <v>0</v>
      </c>
      <c r="R159" s="23">
        <f t="shared" si="16"/>
        <v>2065840</v>
      </c>
      <c r="S159" s="33"/>
      <c r="T159" s="33"/>
      <c r="U159" s="33">
        <f t="shared" si="17"/>
        <v>3302112</v>
      </c>
      <c r="V159" s="33">
        <v>130.0</v>
      </c>
      <c r="W159" s="23">
        <f t="shared" si="8"/>
        <v>6</v>
      </c>
      <c r="X159" s="23">
        <f t="shared" si="9"/>
        <v>99960</v>
      </c>
      <c r="Y159" s="33">
        <f t="shared" si="10"/>
        <v>2165800</v>
      </c>
      <c r="Z159" s="33">
        <f t="shared" si="20"/>
        <v>5467912</v>
      </c>
      <c r="AA159" s="27">
        <f t="shared" si="11"/>
        <v>20</v>
      </c>
      <c r="AB159" s="38">
        <f t="shared" si="12"/>
        <v>10</v>
      </c>
    </row>
    <row r="160" ht="14.25" customHeight="1">
      <c r="A160" s="29">
        <f t="shared" si="13"/>
        <v>45808</v>
      </c>
      <c r="B160" s="30" t="str">
        <f t="shared" si="1"/>
        <v>Saturday</v>
      </c>
      <c r="C160" s="30">
        <f t="shared" si="14"/>
        <v>0</v>
      </c>
      <c r="D160" s="30"/>
      <c r="E160" s="31">
        <f t="shared" si="19"/>
        <v>0</v>
      </c>
      <c r="F160" s="32">
        <f t="shared" si="15"/>
        <v>0</v>
      </c>
      <c r="G160" s="23">
        <v>124.0</v>
      </c>
      <c r="H160" s="24" t="s">
        <v>31</v>
      </c>
      <c r="I160" s="25">
        <f>IFERROR(VLOOKUP(H160,Volume_caminhao,2,0),0)</f>
        <v>833</v>
      </c>
      <c r="J160" s="25">
        <f t="shared" si="2"/>
        <v>49980</v>
      </c>
      <c r="K160" s="24">
        <f t="shared" si="3"/>
        <v>103292</v>
      </c>
      <c r="L160" s="25">
        <v>0.0</v>
      </c>
      <c r="M160" s="24">
        <f t="shared" si="4"/>
        <v>0</v>
      </c>
      <c r="N160" s="24">
        <f t="shared" si="5"/>
        <v>0</v>
      </c>
      <c r="O160" s="26">
        <v>0.12</v>
      </c>
      <c r="P160" s="24">
        <f t="shared" si="6"/>
        <v>0</v>
      </c>
      <c r="Q160" s="24">
        <f t="shared" si="7"/>
        <v>0</v>
      </c>
      <c r="R160" s="23">
        <f t="shared" si="16"/>
        <v>0</v>
      </c>
      <c r="S160" s="33"/>
      <c r="T160" s="33"/>
      <c r="U160" s="33">
        <f t="shared" si="17"/>
        <v>0</v>
      </c>
      <c r="V160" s="33">
        <v>130.0</v>
      </c>
      <c r="W160" s="23">
        <f t="shared" si="8"/>
        <v>6</v>
      </c>
      <c r="X160" s="23">
        <f t="shared" si="9"/>
        <v>0</v>
      </c>
      <c r="Y160" s="33">
        <f t="shared" si="10"/>
        <v>0</v>
      </c>
      <c r="Z160" s="33">
        <f t="shared" si="20"/>
        <v>5467912</v>
      </c>
      <c r="AA160" s="27">
        <f t="shared" si="11"/>
        <v>20</v>
      </c>
      <c r="AB160" s="34">
        <f t="shared" si="12"/>
        <v>48</v>
      </c>
    </row>
    <row r="161" ht="14.25" customHeight="1">
      <c r="A161" s="50">
        <f t="shared" si="13"/>
        <v>45809</v>
      </c>
      <c r="B161" s="51" t="str">
        <f t="shared" si="1"/>
        <v>Sunday</v>
      </c>
      <c r="C161" s="51">
        <f t="shared" si="14"/>
        <v>0</v>
      </c>
      <c r="D161" s="51"/>
      <c r="E161" s="52">
        <f t="shared" si="19"/>
        <v>0</v>
      </c>
      <c r="F161" s="32">
        <f t="shared" si="15"/>
        <v>0</v>
      </c>
      <c r="G161" s="53">
        <v>124.0</v>
      </c>
      <c r="H161" s="54" t="s">
        <v>31</v>
      </c>
      <c r="I161" s="55">
        <f>IFERROR(VLOOKUP(H161,Volume_caminhao,2,0),0)</f>
        <v>833</v>
      </c>
      <c r="J161" s="55">
        <f t="shared" si="2"/>
        <v>49980</v>
      </c>
      <c r="K161" s="54">
        <f t="shared" si="3"/>
        <v>103292</v>
      </c>
      <c r="L161" s="55">
        <v>0.0</v>
      </c>
      <c r="M161" s="54">
        <f t="shared" si="4"/>
        <v>0</v>
      </c>
      <c r="N161" s="54">
        <f t="shared" si="5"/>
        <v>0</v>
      </c>
      <c r="O161" s="56">
        <v>0.12</v>
      </c>
      <c r="P161" s="54">
        <f t="shared" si="6"/>
        <v>0</v>
      </c>
      <c r="Q161" s="54">
        <f t="shared" si="7"/>
        <v>0</v>
      </c>
      <c r="R161" s="53">
        <f t="shared" si="16"/>
        <v>0</v>
      </c>
      <c r="S161" s="57"/>
      <c r="T161" s="57"/>
      <c r="U161" s="57">
        <f t="shared" si="17"/>
        <v>0</v>
      </c>
      <c r="V161" s="57">
        <v>130.0</v>
      </c>
      <c r="W161" s="53">
        <f t="shared" si="8"/>
        <v>6</v>
      </c>
      <c r="X161" s="53">
        <f t="shared" si="9"/>
        <v>0</v>
      </c>
      <c r="Y161" s="57">
        <f t="shared" si="10"/>
        <v>0</v>
      </c>
      <c r="Z161" s="57">
        <f t="shared" si="20"/>
        <v>5467912</v>
      </c>
      <c r="AA161" s="27">
        <f t="shared" si="11"/>
        <v>20</v>
      </c>
      <c r="AB161" s="34">
        <f t="shared" si="12"/>
        <v>48</v>
      </c>
    </row>
    <row r="162" ht="14.25" customHeight="1">
      <c r="A162" s="50">
        <f t="shared" si="13"/>
        <v>45810</v>
      </c>
      <c r="B162" s="51" t="str">
        <f t="shared" si="1"/>
        <v>Monday</v>
      </c>
      <c r="C162" s="58">
        <f t="shared" si="14"/>
        <v>20</v>
      </c>
      <c r="D162" s="51"/>
      <c r="E162" s="52">
        <f t="shared" si="19"/>
        <v>16660</v>
      </c>
      <c r="F162" s="32">
        <f t="shared" si="15"/>
        <v>16660</v>
      </c>
      <c r="G162" s="53">
        <v>124.0</v>
      </c>
      <c r="H162" s="54" t="s">
        <v>31</v>
      </c>
      <c r="I162" s="55">
        <f>IFERROR(VLOOKUP(H162,Volume_caminhao,2,0),0)</f>
        <v>833</v>
      </c>
      <c r="J162" s="55">
        <f t="shared" si="2"/>
        <v>49980</v>
      </c>
      <c r="K162" s="54">
        <f t="shared" si="3"/>
        <v>103292</v>
      </c>
      <c r="L162" s="55">
        <v>0.0</v>
      </c>
      <c r="M162" s="54">
        <f t="shared" si="4"/>
        <v>0</v>
      </c>
      <c r="N162" s="54">
        <f t="shared" si="5"/>
        <v>0</v>
      </c>
      <c r="O162" s="56">
        <v>0.12</v>
      </c>
      <c r="P162" s="54">
        <f t="shared" si="6"/>
        <v>0</v>
      </c>
      <c r="Q162" s="54">
        <f t="shared" si="7"/>
        <v>0</v>
      </c>
      <c r="R162" s="53">
        <f t="shared" si="16"/>
        <v>2065840</v>
      </c>
      <c r="S162" s="57"/>
      <c r="T162" s="57"/>
      <c r="U162" s="57">
        <f t="shared" si="17"/>
        <v>3402072</v>
      </c>
      <c r="V162" s="57">
        <v>130.0</v>
      </c>
      <c r="W162" s="53">
        <f t="shared" si="8"/>
        <v>6</v>
      </c>
      <c r="X162" s="53">
        <f t="shared" si="9"/>
        <v>99960</v>
      </c>
      <c r="Y162" s="57">
        <f t="shared" si="10"/>
        <v>2165800</v>
      </c>
      <c r="Z162" s="57">
        <f t="shared" si="20"/>
        <v>5567872</v>
      </c>
      <c r="AA162" s="27">
        <f t="shared" si="11"/>
        <v>20</v>
      </c>
      <c r="AB162" s="38">
        <f t="shared" si="12"/>
        <v>10</v>
      </c>
    </row>
    <row r="163" ht="14.25" customHeight="1">
      <c r="A163" s="50">
        <f t="shared" si="13"/>
        <v>45811</v>
      </c>
      <c r="B163" s="51" t="str">
        <f t="shared" si="1"/>
        <v>Tuesday</v>
      </c>
      <c r="C163" s="58">
        <f t="shared" si="14"/>
        <v>20</v>
      </c>
      <c r="D163" s="51"/>
      <c r="E163" s="52">
        <f t="shared" si="19"/>
        <v>16660</v>
      </c>
      <c r="F163" s="32">
        <f t="shared" si="15"/>
        <v>33320</v>
      </c>
      <c r="G163" s="53">
        <v>124.0</v>
      </c>
      <c r="H163" s="54" t="s">
        <v>31</v>
      </c>
      <c r="I163" s="55">
        <f>IFERROR(VLOOKUP(H163,Volume_caminhao,2,0),0)</f>
        <v>833</v>
      </c>
      <c r="J163" s="55">
        <f t="shared" si="2"/>
        <v>49980</v>
      </c>
      <c r="K163" s="54">
        <f t="shared" si="3"/>
        <v>103292</v>
      </c>
      <c r="L163" s="55">
        <v>0.0</v>
      </c>
      <c r="M163" s="54">
        <f t="shared" si="4"/>
        <v>0</v>
      </c>
      <c r="N163" s="54">
        <f t="shared" si="5"/>
        <v>0</v>
      </c>
      <c r="O163" s="56">
        <v>0.12</v>
      </c>
      <c r="P163" s="54">
        <f t="shared" si="6"/>
        <v>0</v>
      </c>
      <c r="Q163" s="54">
        <f t="shared" si="7"/>
        <v>0</v>
      </c>
      <c r="R163" s="53">
        <f t="shared" si="16"/>
        <v>2065840</v>
      </c>
      <c r="S163" s="57"/>
      <c r="T163" s="57"/>
      <c r="U163" s="57">
        <f t="shared" si="17"/>
        <v>3502032</v>
      </c>
      <c r="V163" s="57">
        <v>130.0</v>
      </c>
      <c r="W163" s="53">
        <f t="shared" si="8"/>
        <v>6</v>
      </c>
      <c r="X163" s="53">
        <f t="shared" si="9"/>
        <v>99960</v>
      </c>
      <c r="Y163" s="57">
        <f t="shared" si="10"/>
        <v>2165800</v>
      </c>
      <c r="Z163" s="57">
        <f t="shared" si="20"/>
        <v>5667832</v>
      </c>
      <c r="AA163" s="27">
        <f t="shared" si="11"/>
        <v>20</v>
      </c>
      <c r="AB163" s="38">
        <f t="shared" si="12"/>
        <v>10</v>
      </c>
    </row>
    <row r="164" ht="14.25" customHeight="1">
      <c r="A164" s="50">
        <f t="shared" si="13"/>
        <v>45812</v>
      </c>
      <c r="B164" s="51" t="str">
        <f t="shared" si="1"/>
        <v>Wednesday</v>
      </c>
      <c r="C164" s="58">
        <f t="shared" si="14"/>
        <v>20</v>
      </c>
      <c r="D164" s="51"/>
      <c r="E164" s="52">
        <f t="shared" si="19"/>
        <v>16660</v>
      </c>
      <c r="F164" s="32">
        <f t="shared" si="15"/>
        <v>66640</v>
      </c>
      <c r="G164" s="53">
        <v>124.0</v>
      </c>
      <c r="H164" s="54" t="s">
        <v>31</v>
      </c>
      <c r="I164" s="55">
        <f>IFERROR(VLOOKUP(H164,Volume_caminhao,2,0),0)</f>
        <v>833</v>
      </c>
      <c r="J164" s="55">
        <f t="shared" si="2"/>
        <v>49980</v>
      </c>
      <c r="K164" s="54">
        <f t="shared" si="3"/>
        <v>103292</v>
      </c>
      <c r="L164" s="55">
        <v>0.0</v>
      </c>
      <c r="M164" s="54">
        <f t="shared" si="4"/>
        <v>0</v>
      </c>
      <c r="N164" s="54">
        <f t="shared" si="5"/>
        <v>0</v>
      </c>
      <c r="O164" s="56">
        <v>0.12</v>
      </c>
      <c r="P164" s="54">
        <f t="shared" si="6"/>
        <v>0</v>
      </c>
      <c r="Q164" s="54">
        <f t="shared" si="7"/>
        <v>0</v>
      </c>
      <c r="R164" s="53">
        <f t="shared" si="16"/>
        <v>2065840</v>
      </c>
      <c r="S164" s="57"/>
      <c r="T164" s="57"/>
      <c r="U164" s="57">
        <f t="shared" si="17"/>
        <v>3601992</v>
      </c>
      <c r="V164" s="57">
        <v>130.0</v>
      </c>
      <c r="W164" s="53">
        <f t="shared" si="8"/>
        <v>6</v>
      </c>
      <c r="X164" s="53">
        <f t="shared" si="9"/>
        <v>99960</v>
      </c>
      <c r="Y164" s="57">
        <f t="shared" si="10"/>
        <v>2165800</v>
      </c>
      <c r="Z164" s="57">
        <f t="shared" si="20"/>
        <v>5767792</v>
      </c>
      <c r="AA164" s="27">
        <f t="shared" si="11"/>
        <v>20</v>
      </c>
      <c r="AB164" s="38">
        <f t="shared" si="12"/>
        <v>10</v>
      </c>
    </row>
    <row r="165" ht="14.25" customHeight="1">
      <c r="A165" s="50">
        <f t="shared" si="13"/>
        <v>45813</v>
      </c>
      <c r="B165" s="51" t="str">
        <f t="shared" si="1"/>
        <v>Thursday</v>
      </c>
      <c r="C165" s="58">
        <f t="shared" si="14"/>
        <v>20</v>
      </c>
      <c r="D165" s="51"/>
      <c r="E165" s="52">
        <f t="shared" si="19"/>
        <v>16660</v>
      </c>
      <c r="F165" s="32">
        <f t="shared" si="15"/>
        <v>133280</v>
      </c>
      <c r="G165" s="53">
        <v>124.0</v>
      </c>
      <c r="H165" s="54" t="s">
        <v>31</v>
      </c>
      <c r="I165" s="55">
        <f>IFERROR(VLOOKUP(H165,Volume_caminhao,2,0),0)</f>
        <v>833</v>
      </c>
      <c r="J165" s="55">
        <f t="shared" si="2"/>
        <v>49980</v>
      </c>
      <c r="K165" s="54">
        <f t="shared" si="3"/>
        <v>103292</v>
      </c>
      <c r="L165" s="55">
        <v>0.0</v>
      </c>
      <c r="M165" s="54">
        <f t="shared" si="4"/>
        <v>0</v>
      </c>
      <c r="N165" s="54">
        <f t="shared" si="5"/>
        <v>0</v>
      </c>
      <c r="O165" s="56">
        <v>0.12</v>
      </c>
      <c r="P165" s="54">
        <f t="shared" si="6"/>
        <v>0</v>
      </c>
      <c r="Q165" s="54">
        <f t="shared" si="7"/>
        <v>0</v>
      </c>
      <c r="R165" s="53">
        <f t="shared" si="16"/>
        <v>2065840</v>
      </c>
      <c r="S165" s="57"/>
      <c r="T165" s="57"/>
      <c r="U165" s="57">
        <f t="shared" si="17"/>
        <v>3701952</v>
      </c>
      <c r="V165" s="57">
        <v>130.0</v>
      </c>
      <c r="W165" s="53">
        <f t="shared" si="8"/>
        <v>6</v>
      </c>
      <c r="X165" s="53">
        <f t="shared" si="9"/>
        <v>99960</v>
      </c>
      <c r="Y165" s="57">
        <f t="shared" si="10"/>
        <v>2165800</v>
      </c>
      <c r="Z165" s="57">
        <f t="shared" si="20"/>
        <v>5867752</v>
      </c>
      <c r="AA165" s="27">
        <f t="shared" si="11"/>
        <v>20</v>
      </c>
      <c r="AB165" s="38">
        <f t="shared" si="12"/>
        <v>10</v>
      </c>
    </row>
    <row r="166" ht="14.25" customHeight="1">
      <c r="A166" s="50">
        <f t="shared" si="13"/>
        <v>45814</v>
      </c>
      <c r="B166" s="51" t="str">
        <f t="shared" si="1"/>
        <v>Friday</v>
      </c>
      <c r="C166" s="58">
        <f t="shared" si="14"/>
        <v>20</v>
      </c>
      <c r="D166" s="51"/>
      <c r="E166" s="52">
        <f t="shared" si="19"/>
        <v>16660</v>
      </c>
      <c r="F166" s="32">
        <f t="shared" si="15"/>
        <v>266560</v>
      </c>
      <c r="G166" s="53">
        <v>124.0</v>
      </c>
      <c r="H166" s="54" t="s">
        <v>31</v>
      </c>
      <c r="I166" s="55">
        <f>IFERROR(VLOOKUP(H166,Volume_caminhao,2,0),0)</f>
        <v>833</v>
      </c>
      <c r="J166" s="55">
        <f t="shared" si="2"/>
        <v>49980</v>
      </c>
      <c r="K166" s="54">
        <f t="shared" si="3"/>
        <v>103292</v>
      </c>
      <c r="L166" s="55">
        <v>0.0</v>
      </c>
      <c r="M166" s="54">
        <f t="shared" si="4"/>
        <v>0</v>
      </c>
      <c r="N166" s="54">
        <f t="shared" si="5"/>
        <v>0</v>
      </c>
      <c r="O166" s="56">
        <v>0.12</v>
      </c>
      <c r="P166" s="54">
        <f t="shared" si="6"/>
        <v>0</v>
      </c>
      <c r="Q166" s="54">
        <f t="shared" si="7"/>
        <v>0</v>
      </c>
      <c r="R166" s="53">
        <f t="shared" si="16"/>
        <v>2065840</v>
      </c>
      <c r="S166" s="57"/>
      <c r="T166" s="57"/>
      <c r="U166" s="57">
        <f t="shared" si="17"/>
        <v>3801912</v>
      </c>
      <c r="V166" s="57">
        <v>130.0</v>
      </c>
      <c r="W166" s="53">
        <f t="shared" si="8"/>
        <v>6</v>
      </c>
      <c r="X166" s="53">
        <f t="shared" si="9"/>
        <v>99960</v>
      </c>
      <c r="Y166" s="57">
        <f t="shared" si="10"/>
        <v>2165800</v>
      </c>
      <c r="Z166" s="57">
        <f t="shared" si="20"/>
        <v>5967712</v>
      </c>
      <c r="AA166" s="27">
        <f t="shared" si="11"/>
        <v>20</v>
      </c>
      <c r="AB166" s="38">
        <f t="shared" si="12"/>
        <v>10</v>
      </c>
    </row>
    <row r="167" ht="14.25" customHeight="1">
      <c r="A167" s="50">
        <f t="shared" si="13"/>
        <v>45815</v>
      </c>
      <c r="B167" s="51" t="str">
        <f t="shared" si="1"/>
        <v>Saturday</v>
      </c>
      <c r="C167" s="51">
        <f t="shared" si="14"/>
        <v>0</v>
      </c>
      <c r="D167" s="51"/>
      <c r="E167" s="52">
        <f t="shared" si="19"/>
        <v>0</v>
      </c>
      <c r="F167" s="32">
        <f t="shared" si="15"/>
        <v>0</v>
      </c>
      <c r="G167" s="53">
        <v>124.0</v>
      </c>
      <c r="H167" s="54" t="s">
        <v>31</v>
      </c>
      <c r="I167" s="55">
        <f>IFERROR(VLOOKUP(H167,Volume_caminhao,2,0),0)</f>
        <v>833</v>
      </c>
      <c r="J167" s="55">
        <f t="shared" si="2"/>
        <v>49980</v>
      </c>
      <c r="K167" s="54">
        <f t="shared" si="3"/>
        <v>103292</v>
      </c>
      <c r="L167" s="55">
        <v>0.0</v>
      </c>
      <c r="M167" s="54">
        <f t="shared" si="4"/>
        <v>0</v>
      </c>
      <c r="N167" s="54">
        <f t="shared" si="5"/>
        <v>0</v>
      </c>
      <c r="O167" s="56">
        <v>0.12</v>
      </c>
      <c r="P167" s="54">
        <f t="shared" si="6"/>
        <v>0</v>
      </c>
      <c r="Q167" s="54">
        <f t="shared" si="7"/>
        <v>0</v>
      </c>
      <c r="R167" s="53">
        <f t="shared" si="16"/>
        <v>0</v>
      </c>
      <c r="S167" s="57"/>
      <c r="T167" s="57"/>
      <c r="U167" s="57">
        <f t="shared" si="17"/>
        <v>0</v>
      </c>
      <c r="V167" s="57">
        <v>130.0</v>
      </c>
      <c r="W167" s="53">
        <f t="shared" si="8"/>
        <v>6</v>
      </c>
      <c r="X167" s="53">
        <f t="shared" si="9"/>
        <v>0</v>
      </c>
      <c r="Y167" s="57">
        <f t="shared" si="10"/>
        <v>0</v>
      </c>
      <c r="Z167" s="57">
        <f t="shared" si="20"/>
        <v>5967712</v>
      </c>
      <c r="AA167" s="27">
        <f t="shared" si="11"/>
        <v>20</v>
      </c>
      <c r="AB167" s="34">
        <f t="shared" si="12"/>
        <v>50</v>
      </c>
    </row>
    <row r="168" ht="14.25" customHeight="1">
      <c r="A168" s="50">
        <f t="shared" si="13"/>
        <v>45816</v>
      </c>
      <c r="B168" s="51" t="str">
        <f t="shared" si="1"/>
        <v>Sunday</v>
      </c>
      <c r="C168" s="51">
        <f t="shared" si="14"/>
        <v>0</v>
      </c>
      <c r="D168" s="51"/>
      <c r="E168" s="52">
        <f t="shared" si="19"/>
        <v>0</v>
      </c>
      <c r="F168" s="32">
        <f t="shared" si="15"/>
        <v>0</v>
      </c>
      <c r="G168" s="53">
        <v>124.0</v>
      </c>
      <c r="H168" s="54" t="s">
        <v>31</v>
      </c>
      <c r="I168" s="55">
        <f>IFERROR(VLOOKUP(H168,Volume_caminhao,2,0),0)</f>
        <v>833</v>
      </c>
      <c r="J168" s="55">
        <f t="shared" si="2"/>
        <v>49980</v>
      </c>
      <c r="K168" s="54">
        <f t="shared" si="3"/>
        <v>103292</v>
      </c>
      <c r="L168" s="55">
        <v>0.0</v>
      </c>
      <c r="M168" s="54">
        <f t="shared" si="4"/>
        <v>0</v>
      </c>
      <c r="N168" s="54">
        <f t="shared" si="5"/>
        <v>0</v>
      </c>
      <c r="O168" s="56">
        <v>0.12</v>
      </c>
      <c r="P168" s="54">
        <f t="shared" si="6"/>
        <v>0</v>
      </c>
      <c r="Q168" s="54">
        <f t="shared" si="7"/>
        <v>0</v>
      </c>
      <c r="R168" s="53">
        <f t="shared" si="16"/>
        <v>0</v>
      </c>
      <c r="S168" s="57"/>
      <c r="T168" s="57"/>
      <c r="U168" s="57">
        <f t="shared" si="17"/>
        <v>0</v>
      </c>
      <c r="V168" s="57">
        <v>130.0</v>
      </c>
      <c r="W168" s="53">
        <f t="shared" si="8"/>
        <v>6</v>
      </c>
      <c r="X168" s="53">
        <f t="shared" si="9"/>
        <v>0</v>
      </c>
      <c r="Y168" s="57">
        <f t="shared" si="10"/>
        <v>0</v>
      </c>
      <c r="Z168" s="57">
        <f t="shared" si="20"/>
        <v>5967712</v>
      </c>
      <c r="AA168" s="27">
        <f t="shared" si="11"/>
        <v>20</v>
      </c>
      <c r="AB168" s="34">
        <f t="shared" si="12"/>
        <v>50</v>
      </c>
    </row>
    <row r="169" ht="13.5" customHeight="1">
      <c r="A169" s="50">
        <f t="shared" si="13"/>
        <v>45817</v>
      </c>
      <c r="B169" s="51" t="str">
        <f t="shared" si="1"/>
        <v>Monday</v>
      </c>
      <c r="C169" s="58">
        <f t="shared" si="14"/>
        <v>20</v>
      </c>
      <c r="D169" s="51"/>
      <c r="E169" s="52">
        <f t="shared" si="19"/>
        <v>16660</v>
      </c>
      <c r="F169" s="32">
        <f t="shared" si="15"/>
        <v>533120</v>
      </c>
      <c r="G169" s="53">
        <v>124.0</v>
      </c>
      <c r="H169" s="54" t="s">
        <v>31</v>
      </c>
      <c r="I169" s="55">
        <f>IFERROR(VLOOKUP(H169,Volume_caminhao,2,0),0)</f>
        <v>833</v>
      </c>
      <c r="J169" s="55">
        <f t="shared" si="2"/>
        <v>49980</v>
      </c>
      <c r="K169" s="54">
        <f t="shared" si="3"/>
        <v>103292</v>
      </c>
      <c r="L169" s="55">
        <v>0.0</v>
      </c>
      <c r="M169" s="54">
        <f t="shared" si="4"/>
        <v>0</v>
      </c>
      <c r="N169" s="54">
        <f t="shared" si="5"/>
        <v>0</v>
      </c>
      <c r="O169" s="56">
        <v>0.12</v>
      </c>
      <c r="P169" s="54">
        <f t="shared" si="6"/>
        <v>0</v>
      </c>
      <c r="Q169" s="54">
        <f t="shared" si="7"/>
        <v>0</v>
      </c>
      <c r="R169" s="53">
        <f t="shared" si="16"/>
        <v>2065840</v>
      </c>
      <c r="S169" s="57"/>
      <c r="T169" s="57"/>
      <c r="U169" s="57">
        <f t="shared" si="17"/>
        <v>3901872</v>
      </c>
      <c r="V169" s="57">
        <v>130.0</v>
      </c>
      <c r="W169" s="53">
        <f t="shared" si="8"/>
        <v>6</v>
      </c>
      <c r="X169" s="53">
        <f t="shared" si="9"/>
        <v>99960</v>
      </c>
      <c r="Y169" s="57">
        <f t="shared" si="10"/>
        <v>2165800</v>
      </c>
      <c r="Z169" s="57">
        <f t="shared" si="20"/>
        <v>6067672</v>
      </c>
      <c r="AA169" s="27">
        <f t="shared" si="11"/>
        <v>20</v>
      </c>
      <c r="AB169" s="38">
        <f t="shared" si="12"/>
        <v>10</v>
      </c>
    </row>
    <row r="170" ht="14.25" customHeight="1">
      <c r="A170" s="50">
        <f t="shared" si="13"/>
        <v>45818</v>
      </c>
      <c r="B170" s="51" t="str">
        <f t="shared" si="1"/>
        <v>Tuesday</v>
      </c>
      <c r="C170" s="58">
        <f t="shared" si="14"/>
        <v>20</v>
      </c>
      <c r="D170" s="51"/>
      <c r="E170" s="52">
        <f t="shared" si="19"/>
        <v>16660</v>
      </c>
      <c r="F170" s="32">
        <f t="shared" si="15"/>
        <v>1066240</v>
      </c>
      <c r="G170" s="53">
        <v>124.0</v>
      </c>
      <c r="H170" s="54" t="s">
        <v>31</v>
      </c>
      <c r="I170" s="55">
        <f>IFERROR(VLOOKUP(H170,Volume_caminhao,2,0),0)</f>
        <v>833</v>
      </c>
      <c r="J170" s="55">
        <f t="shared" si="2"/>
        <v>49980</v>
      </c>
      <c r="K170" s="54">
        <f t="shared" si="3"/>
        <v>103292</v>
      </c>
      <c r="L170" s="55">
        <v>0.0</v>
      </c>
      <c r="M170" s="54">
        <f t="shared" si="4"/>
        <v>0</v>
      </c>
      <c r="N170" s="54">
        <f t="shared" si="5"/>
        <v>0</v>
      </c>
      <c r="O170" s="56">
        <v>0.12</v>
      </c>
      <c r="P170" s="54">
        <f t="shared" si="6"/>
        <v>0</v>
      </c>
      <c r="Q170" s="54">
        <f t="shared" si="7"/>
        <v>0</v>
      </c>
      <c r="R170" s="53">
        <f t="shared" si="16"/>
        <v>2065840</v>
      </c>
      <c r="S170" s="57"/>
      <c r="T170" s="57" t="str">
        <f>T141</f>
        <v/>
      </c>
      <c r="U170" s="57">
        <f t="shared" si="17"/>
        <v>4001832</v>
      </c>
      <c r="V170" s="57">
        <v>130.0</v>
      </c>
      <c r="W170" s="53">
        <f t="shared" si="8"/>
        <v>6</v>
      </c>
      <c r="X170" s="53">
        <f t="shared" si="9"/>
        <v>99960</v>
      </c>
      <c r="Y170" s="57">
        <f t="shared" si="10"/>
        <v>2165800</v>
      </c>
      <c r="Z170" s="57">
        <f t="shared" si="20"/>
        <v>6167632</v>
      </c>
      <c r="AA170" s="27">
        <f t="shared" si="11"/>
        <v>20</v>
      </c>
      <c r="AB170" s="38">
        <f t="shared" si="12"/>
        <v>10</v>
      </c>
      <c r="AD170" s="59"/>
      <c r="AE170" s="43"/>
      <c r="AF170" s="43"/>
      <c r="AG170" s="43"/>
      <c r="AH170" s="43"/>
    </row>
    <row r="171" ht="14.25" customHeight="1">
      <c r="A171" s="50">
        <f t="shared" si="13"/>
        <v>45819</v>
      </c>
      <c r="B171" s="51" t="str">
        <f t="shared" si="1"/>
        <v>Wednesday</v>
      </c>
      <c r="C171" s="58">
        <f t="shared" si="14"/>
        <v>20</v>
      </c>
      <c r="D171" s="51"/>
      <c r="E171" s="52">
        <f t="shared" si="19"/>
        <v>16660</v>
      </c>
      <c r="F171" s="32">
        <f t="shared" si="15"/>
        <v>2132480</v>
      </c>
      <c r="G171" s="53">
        <v>124.0</v>
      </c>
      <c r="H171" s="54" t="s">
        <v>31</v>
      </c>
      <c r="I171" s="55">
        <f>IFERROR(VLOOKUP(H171,Volume_caminhao,2,0),0)</f>
        <v>833</v>
      </c>
      <c r="J171" s="55">
        <f t="shared" si="2"/>
        <v>49980</v>
      </c>
      <c r="K171" s="54">
        <f t="shared" si="3"/>
        <v>103292</v>
      </c>
      <c r="L171" s="55">
        <v>0.0</v>
      </c>
      <c r="M171" s="54">
        <f t="shared" si="4"/>
        <v>0</v>
      </c>
      <c r="N171" s="54">
        <f t="shared" si="5"/>
        <v>0</v>
      </c>
      <c r="O171" s="56">
        <v>0.12</v>
      </c>
      <c r="P171" s="54">
        <f t="shared" si="6"/>
        <v>0</v>
      </c>
      <c r="Q171" s="54">
        <f t="shared" si="7"/>
        <v>0</v>
      </c>
      <c r="R171" s="53">
        <f t="shared" si="16"/>
        <v>2065840</v>
      </c>
      <c r="S171" s="57"/>
      <c r="T171" s="57"/>
      <c r="U171" s="57">
        <f t="shared" si="17"/>
        <v>4101792</v>
      </c>
      <c r="V171" s="57">
        <v>130.0</v>
      </c>
      <c r="W171" s="53">
        <f t="shared" si="8"/>
        <v>6</v>
      </c>
      <c r="X171" s="53">
        <f t="shared" si="9"/>
        <v>99960</v>
      </c>
      <c r="Y171" s="57">
        <f t="shared" si="10"/>
        <v>2165800</v>
      </c>
      <c r="Z171" s="57">
        <f t="shared" si="20"/>
        <v>6267592</v>
      </c>
      <c r="AA171" s="27">
        <f t="shared" si="11"/>
        <v>20</v>
      </c>
      <c r="AB171" s="38">
        <f t="shared" si="12"/>
        <v>10</v>
      </c>
      <c r="AD171" s="60"/>
    </row>
    <row r="172" ht="14.25" customHeight="1">
      <c r="A172" s="50">
        <f t="shared" si="13"/>
        <v>45820</v>
      </c>
      <c r="B172" s="51" t="str">
        <f t="shared" si="1"/>
        <v>Thursday</v>
      </c>
      <c r="C172" s="58">
        <f t="shared" si="14"/>
        <v>20</v>
      </c>
      <c r="D172" s="51"/>
      <c r="E172" s="52">
        <f t="shared" si="19"/>
        <v>16660</v>
      </c>
      <c r="F172" s="32">
        <f t="shared" si="15"/>
        <v>4264960</v>
      </c>
      <c r="G172" s="53">
        <v>124.0</v>
      </c>
      <c r="H172" s="54" t="s">
        <v>31</v>
      </c>
      <c r="I172" s="55">
        <f>IFERROR(VLOOKUP(H172,Volume_caminhao,2,0),0)</f>
        <v>833</v>
      </c>
      <c r="J172" s="55">
        <f t="shared" si="2"/>
        <v>49980</v>
      </c>
      <c r="K172" s="54">
        <f t="shared" si="3"/>
        <v>103292</v>
      </c>
      <c r="L172" s="55">
        <v>0.0</v>
      </c>
      <c r="M172" s="54">
        <f t="shared" si="4"/>
        <v>0</v>
      </c>
      <c r="N172" s="54">
        <f t="shared" si="5"/>
        <v>0</v>
      </c>
      <c r="O172" s="56">
        <v>0.12</v>
      </c>
      <c r="P172" s="54">
        <f t="shared" si="6"/>
        <v>0</v>
      </c>
      <c r="Q172" s="54">
        <f t="shared" si="7"/>
        <v>0</v>
      </c>
      <c r="R172" s="53">
        <f t="shared" si="16"/>
        <v>2065840</v>
      </c>
      <c r="S172" s="57"/>
      <c r="T172" s="57"/>
      <c r="U172" s="57">
        <f t="shared" si="17"/>
        <v>4201752</v>
      </c>
      <c r="V172" s="57">
        <v>130.0</v>
      </c>
      <c r="W172" s="53">
        <f t="shared" si="8"/>
        <v>6</v>
      </c>
      <c r="X172" s="53">
        <f t="shared" si="9"/>
        <v>99960</v>
      </c>
      <c r="Y172" s="57">
        <f t="shared" si="10"/>
        <v>2165800</v>
      </c>
      <c r="Z172" s="57">
        <f t="shared" si="20"/>
        <v>6367552</v>
      </c>
      <c r="AA172" s="27">
        <f t="shared" si="11"/>
        <v>20</v>
      </c>
      <c r="AB172" s="38">
        <f t="shared" si="12"/>
        <v>10</v>
      </c>
      <c r="AD172" s="60"/>
    </row>
    <row r="173" ht="14.25" customHeight="1">
      <c r="A173" s="50">
        <f t="shared" si="13"/>
        <v>45821</v>
      </c>
      <c r="B173" s="51" t="str">
        <f t="shared" si="1"/>
        <v>Friday</v>
      </c>
      <c r="C173" s="58">
        <f t="shared" si="14"/>
        <v>20</v>
      </c>
      <c r="D173" s="51"/>
      <c r="E173" s="52">
        <f t="shared" si="19"/>
        <v>16660</v>
      </c>
      <c r="F173" s="32">
        <f t="shared" si="15"/>
        <v>8529920</v>
      </c>
      <c r="G173" s="53">
        <v>124.0</v>
      </c>
      <c r="H173" s="54" t="s">
        <v>31</v>
      </c>
      <c r="I173" s="55">
        <f>IFERROR(VLOOKUP(H173,Volume_caminhao,2,0),0)</f>
        <v>833</v>
      </c>
      <c r="J173" s="55">
        <f t="shared" si="2"/>
        <v>49980</v>
      </c>
      <c r="K173" s="54">
        <f t="shared" si="3"/>
        <v>103292</v>
      </c>
      <c r="L173" s="55">
        <v>0.0</v>
      </c>
      <c r="M173" s="54">
        <f t="shared" si="4"/>
        <v>0</v>
      </c>
      <c r="N173" s="54">
        <f t="shared" si="5"/>
        <v>0</v>
      </c>
      <c r="O173" s="56">
        <v>0.12</v>
      </c>
      <c r="P173" s="54">
        <f t="shared" si="6"/>
        <v>0</v>
      </c>
      <c r="Q173" s="54">
        <f t="shared" si="7"/>
        <v>0</v>
      </c>
      <c r="R173" s="53">
        <f t="shared" si="16"/>
        <v>2065840</v>
      </c>
      <c r="S173" s="57"/>
      <c r="T173" s="57"/>
      <c r="U173" s="57">
        <f t="shared" si="17"/>
        <v>4301712</v>
      </c>
      <c r="V173" s="57">
        <v>130.0</v>
      </c>
      <c r="W173" s="53">
        <f t="shared" si="8"/>
        <v>6</v>
      </c>
      <c r="X173" s="53">
        <f t="shared" si="9"/>
        <v>99960</v>
      </c>
      <c r="Y173" s="57">
        <f t="shared" si="10"/>
        <v>2165800</v>
      </c>
      <c r="Z173" s="57">
        <f t="shared" si="20"/>
        <v>6467512</v>
      </c>
      <c r="AA173" s="27">
        <f t="shared" si="11"/>
        <v>20</v>
      </c>
      <c r="AB173" s="38">
        <f t="shared" si="12"/>
        <v>10</v>
      </c>
    </row>
    <row r="174" ht="14.25" customHeight="1">
      <c r="A174" s="50">
        <f t="shared" si="13"/>
        <v>45822</v>
      </c>
      <c r="B174" s="51" t="str">
        <f t="shared" si="1"/>
        <v>Saturday</v>
      </c>
      <c r="C174" s="51">
        <f t="shared" si="14"/>
        <v>0</v>
      </c>
      <c r="D174" s="51"/>
      <c r="E174" s="52">
        <f t="shared" si="19"/>
        <v>0</v>
      </c>
      <c r="F174" s="32">
        <f t="shared" si="15"/>
        <v>0</v>
      </c>
      <c r="G174" s="53">
        <v>124.0</v>
      </c>
      <c r="H174" s="54" t="s">
        <v>31</v>
      </c>
      <c r="I174" s="55">
        <f>IFERROR(VLOOKUP(H174,Volume_caminhao,2,0),0)</f>
        <v>833</v>
      </c>
      <c r="J174" s="55">
        <f t="shared" si="2"/>
        <v>49980</v>
      </c>
      <c r="K174" s="54">
        <f t="shared" si="3"/>
        <v>103292</v>
      </c>
      <c r="L174" s="55">
        <v>0.0</v>
      </c>
      <c r="M174" s="54">
        <f t="shared" si="4"/>
        <v>0</v>
      </c>
      <c r="N174" s="54">
        <f t="shared" si="5"/>
        <v>0</v>
      </c>
      <c r="O174" s="56">
        <v>0.12</v>
      </c>
      <c r="P174" s="54">
        <f t="shared" si="6"/>
        <v>0</v>
      </c>
      <c r="Q174" s="54">
        <f t="shared" si="7"/>
        <v>0</v>
      </c>
      <c r="R174" s="53">
        <f t="shared" si="16"/>
        <v>0</v>
      </c>
      <c r="S174" s="57"/>
      <c r="T174" s="57"/>
      <c r="U174" s="57">
        <f t="shared" si="17"/>
        <v>0</v>
      </c>
      <c r="V174" s="57">
        <v>130.0</v>
      </c>
      <c r="W174" s="53">
        <f t="shared" si="8"/>
        <v>6</v>
      </c>
      <c r="X174" s="53">
        <f t="shared" si="9"/>
        <v>0</v>
      </c>
      <c r="Y174" s="57">
        <f t="shared" si="10"/>
        <v>0</v>
      </c>
      <c r="Z174" s="57">
        <f t="shared" si="20"/>
        <v>6467512</v>
      </c>
      <c r="AA174" s="27">
        <f t="shared" si="11"/>
        <v>20</v>
      </c>
      <c r="AB174" s="34">
        <f t="shared" si="12"/>
        <v>50</v>
      </c>
    </row>
    <row r="175" ht="14.25" customHeight="1">
      <c r="A175" s="50">
        <f t="shared" si="13"/>
        <v>45823</v>
      </c>
      <c r="B175" s="51" t="str">
        <f t="shared" si="1"/>
        <v>Sunday</v>
      </c>
      <c r="C175" s="51">
        <f t="shared" si="14"/>
        <v>0</v>
      </c>
      <c r="D175" s="51"/>
      <c r="E175" s="52">
        <f t="shared" si="19"/>
        <v>0</v>
      </c>
      <c r="F175" s="32">
        <f t="shared" si="15"/>
        <v>0</v>
      </c>
      <c r="G175" s="53">
        <v>124.0</v>
      </c>
      <c r="H175" s="54" t="s">
        <v>31</v>
      </c>
      <c r="I175" s="55">
        <f>IFERROR(VLOOKUP(H175,Volume_caminhao,2,0),0)</f>
        <v>833</v>
      </c>
      <c r="J175" s="55">
        <f t="shared" si="2"/>
        <v>49980</v>
      </c>
      <c r="K175" s="54">
        <f t="shared" si="3"/>
        <v>103292</v>
      </c>
      <c r="L175" s="55">
        <v>0.0</v>
      </c>
      <c r="M175" s="54">
        <f t="shared" si="4"/>
        <v>0</v>
      </c>
      <c r="N175" s="54">
        <f t="shared" si="5"/>
        <v>0</v>
      </c>
      <c r="O175" s="56">
        <v>0.12</v>
      </c>
      <c r="P175" s="54">
        <f t="shared" si="6"/>
        <v>0</v>
      </c>
      <c r="Q175" s="54">
        <f t="shared" si="7"/>
        <v>0</v>
      </c>
      <c r="R175" s="53">
        <f t="shared" si="16"/>
        <v>0</v>
      </c>
      <c r="S175" s="57"/>
      <c r="T175" s="57"/>
      <c r="U175" s="57">
        <f t="shared" si="17"/>
        <v>0</v>
      </c>
      <c r="V175" s="57">
        <v>130.0</v>
      </c>
      <c r="W175" s="53">
        <f t="shared" si="8"/>
        <v>6</v>
      </c>
      <c r="X175" s="53">
        <f t="shared" si="9"/>
        <v>0</v>
      </c>
      <c r="Y175" s="57">
        <f t="shared" si="10"/>
        <v>0</v>
      </c>
      <c r="Z175" s="57">
        <f t="shared" si="20"/>
        <v>6467512</v>
      </c>
      <c r="AA175" s="27">
        <f t="shared" si="11"/>
        <v>20</v>
      </c>
      <c r="AB175" s="34">
        <f t="shared" si="12"/>
        <v>50</v>
      </c>
    </row>
    <row r="176" ht="14.25" customHeight="1">
      <c r="A176" s="50">
        <f t="shared" si="13"/>
        <v>45824</v>
      </c>
      <c r="B176" s="51" t="str">
        <f t="shared" si="1"/>
        <v>Monday</v>
      </c>
      <c r="C176" s="58">
        <f t="shared" si="14"/>
        <v>20</v>
      </c>
      <c r="D176" s="51"/>
      <c r="E176" s="52">
        <f t="shared" si="19"/>
        <v>16660</v>
      </c>
      <c r="F176" s="32">
        <f t="shared" si="15"/>
        <v>17059840</v>
      </c>
      <c r="G176" s="53">
        <v>124.0</v>
      </c>
      <c r="H176" s="54" t="s">
        <v>31</v>
      </c>
      <c r="I176" s="55">
        <f>IFERROR(VLOOKUP(H176,Volume_caminhao,2,0),0)</f>
        <v>833</v>
      </c>
      <c r="J176" s="55">
        <f t="shared" si="2"/>
        <v>49980</v>
      </c>
      <c r="K176" s="54">
        <f t="shared" si="3"/>
        <v>103292</v>
      </c>
      <c r="L176" s="55">
        <v>0.0</v>
      </c>
      <c r="M176" s="54">
        <f t="shared" si="4"/>
        <v>0</v>
      </c>
      <c r="N176" s="54">
        <f t="shared" si="5"/>
        <v>0</v>
      </c>
      <c r="O176" s="56">
        <v>0.12</v>
      </c>
      <c r="P176" s="54">
        <f t="shared" si="6"/>
        <v>0</v>
      </c>
      <c r="Q176" s="54">
        <f t="shared" si="7"/>
        <v>0</v>
      </c>
      <c r="R176" s="53">
        <f t="shared" si="16"/>
        <v>2065840</v>
      </c>
      <c r="S176" s="57"/>
      <c r="T176" s="57"/>
      <c r="U176" s="57">
        <f t="shared" si="17"/>
        <v>4401672</v>
      </c>
      <c r="V176" s="57">
        <v>130.0</v>
      </c>
      <c r="W176" s="53">
        <f t="shared" si="8"/>
        <v>6</v>
      </c>
      <c r="X176" s="53">
        <f t="shared" si="9"/>
        <v>99960</v>
      </c>
      <c r="Y176" s="57">
        <f t="shared" si="10"/>
        <v>2165800</v>
      </c>
      <c r="Z176" s="57">
        <f t="shared" si="20"/>
        <v>6567472</v>
      </c>
      <c r="AA176" s="27">
        <f t="shared" si="11"/>
        <v>20</v>
      </c>
      <c r="AB176" s="38">
        <f t="shared" si="12"/>
        <v>10</v>
      </c>
    </row>
    <row r="177" ht="14.25" customHeight="1">
      <c r="A177" s="50">
        <f t="shared" si="13"/>
        <v>45825</v>
      </c>
      <c r="B177" s="51" t="str">
        <f t="shared" si="1"/>
        <v>Tuesday</v>
      </c>
      <c r="C177" s="58">
        <f t="shared" si="14"/>
        <v>20</v>
      </c>
      <c r="D177" s="51"/>
      <c r="E177" s="52">
        <f t="shared" si="19"/>
        <v>16660</v>
      </c>
      <c r="F177" s="32">
        <f t="shared" si="15"/>
        <v>34119680</v>
      </c>
      <c r="G177" s="53">
        <v>124.0</v>
      </c>
      <c r="H177" s="54" t="s">
        <v>31</v>
      </c>
      <c r="I177" s="55">
        <f>IFERROR(VLOOKUP(H177,Volume_caminhao,2,0),0)</f>
        <v>833</v>
      </c>
      <c r="J177" s="55">
        <f t="shared" si="2"/>
        <v>49980</v>
      </c>
      <c r="K177" s="54">
        <f t="shared" si="3"/>
        <v>103292</v>
      </c>
      <c r="L177" s="55">
        <v>0.0</v>
      </c>
      <c r="M177" s="54">
        <f t="shared" si="4"/>
        <v>0</v>
      </c>
      <c r="N177" s="54">
        <f t="shared" si="5"/>
        <v>0</v>
      </c>
      <c r="O177" s="56">
        <v>0.12</v>
      </c>
      <c r="P177" s="54">
        <f t="shared" si="6"/>
        <v>0</v>
      </c>
      <c r="Q177" s="54">
        <f t="shared" si="7"/>
        <v>0</v>
      </c>
      <c r="R177" s="53">
        <f t="shared" si="16"/>
        <v>2065840</v>
      </c>
      <c r="S177" s="57"/>
      <c r="T177" s="57"/>
      <c r="U177" s="57">
        <f t="shared" si="17"/>
        <v>4501632</v>
      </c>
      <c r="V177" s="57">
        <v>130.0</v>
      </c>
      <c r="W177" s="53">
        <f t="shared" si="8"/>
        <v>6</v>
      </c>
      <c r="X177" s="53">
        <f t="shared" si="9"/>
        <v>99960</v>
      </c>
      <c r="Y177" s="57">
        <f t="shared" si="10"/>
        <v>2165800</v>
      </c>
      <c r="Z177" s="57">
        <f t="shared" si="20"/>
        <v>6667432</v>
      </c>
      <c r="AA177" s="27">
        <f t="shared" si="11"/>
        <v>20</v>
      </c>
      <c r="AB177" s="38">
        <f t="shared" si="12"/>
        <v>10</v>
      </c>
    </row>
    <row r="178" ht="14.25" customHeight="1">
      <c r="A178" s="50">
        <f t="shared" si="13"/>
        <v>45826</v>
      </c>
      <c r="B178" s="51" t="str">
        <f t="shared" si="1"/>
        <v>Wednesday</v>
      </c>
      <c r="C178" s="58">
        <f t="shared" si="14"/>
        <v>20</v>
      </c>
      <c r="D178" s="51"/>
      <c r="E178" s="52">
        <f t="shared" si="19"/>
        <v>16660</v>
      </c>
      <c r="F178" s="32">
        <f t="shared" si="15"/>
        <v>68239360</v>
      </c>
      <c r="G178" s="53">
        <v>124.0</v>
      </c>
      <c r="H178" s="54" t="s">
        <v>31</v>
      </c>
      <c r="I178" s="55">
        <f>IFERROR(VLOOKUP(H178,Volume_caminhao,2,0),0)</f>
        <v>833</v>
      </c>
      <c r="J178" s="55">
        <f t="shared" si="2"/>
        <v>49980</v>
      </c>
      <c r="K178" s="54">
        <f t="shared" si="3"/>
        <v>103292</v>
      </c>
      <c r="L178" s="55">
        <v>0.0</v>
      </c>
      <c r="M178" s="54">
        <f t="shared" si="4"/>
        <v>0</v>
      </c>
      <c r="N178" s="54">
        <f t="shared" si="5"/>
        <v>0</v>
      </c>
      <c r="O178" s="56">
        <v>0.12</v>
      </c>
      <c r="P178" s="54">
        <f t="shared" si="6"/>
        <v>0</v>
      </c>
      <c r="Q178" s="54">
        <f t="shared" si="7"/>
        <v>0</v>
      </c>
      <c r="R178" s="53">
        <f t="shared" si="16"/>
        <v>2065840</v>
      </c>
      <c r="S178" s="57"/>
      <c r="T178" s="57"/>
      <c r="U178" s="57">
        <f t="shared" si="17"/>
        <v>4601592</v>
      </c>
      <c r="V178" s="57">
        <v>130.0</v>
      </c>
      <c r="W178" s="53">
        <f t="shared" si="8"/>
        <v>6</v>
      </c>
      <c r="X178" s="53">
        <f t="shared" si="9"/>
        <v>99960</v>
      </c>
      <c r="Y178" s="57">
        <f t="shared" si="10"/>
        <v>2165800</v>
      </c>
      <c r="Z178" s="57">
        <f t="shared" si="20"/>
        <v>6767392</v>
      </c>
      <c r="AA178" s="27">
        <f t="shared" si="11"/>
        <v>20</v>
      </c>
      <c r="AB178" s="38">
        <f t="shared" si="12"/>
        <v>10</v>
      </c>
    </row>
    <row r="179" ht="14.25" customHeight="1">
      <c r="A179" s="50">
        <f t="shared" si="13"/>
        <v>45827</v>
      </c>
      <c r="B179" s="51" t="str">
        <f t="shared" si="1"/>
        <v>Thursday</v>
      </c>
      <c r="C179" s="58">
        <f t="shared" si="14"/>
        <v>20</v>
      </c>
      <c r="D179" s="51"/>
      <c r="E179" s="52">
        <f t="shared" si="19"/>
        <v>16660</v>
      </c>
      <c r="F179" s="32">
        <f t="shared" si="15"/>
        <v>136478720</v>
      </c>
      <c r="G179" s="53">
        <v>124.0</v>
      </c>
      <c r="H179" s="54" t="s">
        <v>31</v>
      </c>
      <c r="I179" s="55">
        <f>IFERROR(VLOOKUP(H179,Volume_caminhao,2,0),0)</f>
        <v>833</v>
      </c>
      <c r="J179" s="55">
        <f t="shared" si="2"/>
        <v>49980</v>
      </c>
      <c r="K179" s="54">
        <f t="shared" si="3"/>
        <v>103292</v>
      </c>
      <c r="L179" s="55">
        <v>0.0</v>
      </c>
      <c r="M179" s="54">
        <f t="shared" si="4"/>
        <v>0</v>
      </c>
      <c r="N179" s="54">
        <f t="shared" si="5"/>
        <v>0</v>
      </c>
      <c r="O179" s="56">
        <v>0.12</v>
      </c>
      <c r="P179" s="54">
        <f t="shared" si="6"/>
        <v>0</v>
      </c>
      <c r="Q179" s="54">
        <f t="shared" si="7"/>
        <v>0</v>
      </c>
      <c r="R179" s="53">
        <f t="shared" si="16"/>
        <v>2065840</v>
      </c>
      <c r="S179" s="57"/>
      <c r="T179" s="57"/>
      <c r="U179" s="57">
        <f t="shared" si="17"/>
        <v>4701552</v>
      </c>
      <c r="V179" s="57">
        <v>130.0</v>
      </c>
      <c r="W179" s="53">
        <f t="shared" si="8"/>
        <v>6</v>
      </c>
      <c r="X179" s="53">
        <f t="shared" si="9"/>
        <v>99960</v>
      </c>
      <c r="Y179" s="57">
        <f t="shared" si="10"/>
        <v>2165800</v>
      </c>
      <c r="Z179" s="57">
        <f t="shared" si="20"/>
        <v>6867352</v>
      </c>
      <c r="AA179" s="27">
        <f t="shared" si="11"/>
        <v>20</v>
      </c>
      <c r="AB179" s="38">
        <f t="shared" si="12"/>
        <v>10</v>
      </c>
    </row>
    <row r="180" ht="14.25" customHeight="1">
      <c r="A180" s="50">
        <f t="shared" si="13"/>
        <v>45828</v>
      </c>
      <c r="B180" s="51" t="str">
        <f t="shared" si="1"/>
        <v>Friday</v>
      </c>
      <c r="C180" s="58">
        <f t="shared" si="14"/>
        <v>20</v>
      </c>
      <c r="D180" s="51"/>
      <c r="E180" s="52">
        <f t="shared" si="19"/>
        <v>16660</v>
      </c>
      <c r="F180" s="32">
        <f t="shared" si="15"/>
        <v>272957440</v>
      </c>
      <c r="G180" s="53">
        <v>124.0</v>
      </c>
      <c r="H180" s="54" t="s">
        <v>31</v>
      </c>
      <c r="I180" s="55">
        <f>IFERROR(VLOOKUP(H180,Volume_caminhao,2,0),0)</f>
        <v>833</v>
      </c>
      <c r="J180" s="55">
        <f t="shared" si="2"/>
        <v>49980</v>
      </c>
      <c r="K180" s="54">
        <f t="shared" si="3"/>
        <v>103292</v>
      </c>
      <c r="L180" s="55">
        <v>0.0</v>
      </c>
      <c r="M180" s="54">
        <f t="shared" si="4"/>
        <v>0</v>
      </c>
      <c r="N180" s="54">
        <f t="shared" si="5"/>
        <v>0</v>
      </c>
      <c r="O180" s="56">
        <v>0.12</v>
      </c>
      <c r="P180" s="54">
        <f t="shared" si="6"/>
        <v>0</v>
      </c>
      <c r="Q180" s="54">
        <f t="shared" si="7"/>
        <v>0</v>
      </c>
      <c r="R180" s="53">
        <f t="shared" si="16"/>
        <v>2065840</v>
      </c>
      <c r="S180" s="57"/>
      <c r="T180" s="57"/>
      <c r="U180" s="57">
        <f t="shared" si="17"/>
        <v>4801512</v>
      </c>
      <c r="V180" s="57">
        <v>130.0</v>
      </c>
      <c r="W180" s="53">
        <f t="shared" si="8"/>
        <v>6</v>
      </c>
      <c r="X180" s="53">
        <f t="shared" si="9"/>
        <v>99960</v>
      </c>
      <c r="Y180" s="57">
        <f t="shared" si="10"/>
        <v>2165800</v>
      </c>
      <c r="Z180" s="57">
        <f t="shared" si="20"/>
        <v>6967312</v>
      </c>
      <c r="AA180" s="27">
        <f t="shared" si="11"/>
        <v>20</v>
      </c>
      <c r="AB180" s="38">
        <f t="shared" si="12"/>
        <v>10</v>
      </c>
    </row>
    <row r="181" ht="14.25" customHeight="1">
      <c r="A181" s="50">
        <f t="shared" si="13"/>
        <v>45829</v>
      </c>
      <c r="B181" s="51" t="str">
        <f t="shared" si="1"/>
        <v>Saturday</v>
      </c>
      <c r="C181" s="51">
        <f t="shared" si="14"/>
        <v>0</v>
      </c>
      <c r="D181" s="51"/>
      <c r="E181" s="52">
        <f t="shared" si="19"/>
        <v>0</v>
      </c>
      <c r="F181" s="32">
        <f t="shared" si="15"/>
        <v>0</v>
      </c>
      <c r="G181" s="53">
        <v>124.0</v>
      </c>
      <c r="H181" s="54" t="s">
        <v>31</v>
      </c>
      <c r="I181" s="55">
        <f>IFERROR(VLOOKUP(H181,Volume_caminhao,2,0),0)</f>
        <v>833</v>
      </c>
      <c r="J181" s="55">
        <f t="shared" si="2"/>
        <v>49980</v>
      </c>
      <c r="K181" s="54">
        <f t="shared" si="3"/>
        <v>103292</v>
      </c>
      <c r="L181" s="55">
        <v>0.0</v>
      </c>
      <c r="M181" s="54">
        <f t="shared" si="4"/>
        <v>0</v>
      </c>
      <c r="N181" s="54">
        <f t="shared" si="5"/>
        <v>0</v>
      </c>
      <c r="O181" s="56">
        <v>0.12</v>
      </c>
      <c r="P181" s="54">
        <f t="shared" si="6"/>
        <v>0</v>
      </c>
      <c r="Q181" s="54">
        <f t="shared" si="7"/>
        <v>0</v>
      </c>
      <c r="R181" s="53">
        <f t="shared" si="16"/>
        <v>0</v>
      </c>
      <c r="S181" s="57"/>
      <c r="T181" s="57"/>
      <c r="U181" s="57">
        <f t="shared" si="17"/>
        <v>0</v>
      </c>
      <c r="V181" s="57">
        <v>130.0</v>
      </c>
      <c r="W181" s="53">
        <f t="shared" si="8"/>
        <v>6</v>
      </c>
      <c r="X181" s="53">
        <f t="shared" si="9"/>
        <v>0</v>
      </c>
      <c r="Y181" s="57">
        <f t="shared" si="10"/>
        <v>0</v>
      </c>
      <c r="Z181" s="57">
        <f t="shared" si="20"/>
        <v>6967312</v>
      </c>
      <c r="AA181" s="27">
        <f t="shared" si="11"/>
        <v>20</v>
      </c>
      <c r="AB181" s="34">
        <f t="shared" si="12"/>
        <v>50</v>
      </c>
    </row>
    <row r="182" ht="14.25" customHeight="1">
      <c r="A182" s="50">
        <f t="shared" si="13"/>
        <v>45830</v>
      </c>
      <c r="B182" s="51" t="str">
        <f t="shared" si="1"/>
        <v>Sunday</v>
      </c>
      <c r="C182" s="51">
        <f t="shared" si="14"/>
        <v>0</v>
      </c>
      <c r="D182" s="51"/>
      <c r="E182" s="52">
        <f t="shared" si="19"/>
        <v>0</v>
      </c>
      <c r="F182" s="32">
        <f t="shared" si="15"/>
        <v>0</v>
      </c>
      <c r="G182" s="53">
        <v>124.0</v>
      </c>
      <c r="H182" s="54" t="s">
        <v>31</v>
      </c>
      <c r="I182" s="55">
        <f>IFERROR(VLOOKUP(H182,Volume_caminhao,2,0),0)</f>
        <v>833</v>
      </c>
      <c r="J182" s="55">
        <f t="shared" si="2"/>
        <v>49980</v>
      </c>
      <c r="K182" s="54">
        <f t="shared" si="3"/>
        <v>103292</v>
      </c>
      <c r="L182" s="55">
        <v>0.0</v>
      </c>
      <c r="M182" s="54">
        <f t="shared" si="4"/>
        <v>0</v>
      </c>
      <c r="N182" s="54">
        <f t="shared" si="5"/>
        <v>0</v>
      </c>
      <c r="O182" s="56">
        <v>0.12</v>
      </c>
      <c r="P182" s="54">
        <f t="shared" si="6"/>
        <v>0</v>
      </c>
      <c r="Q182" s="54">
        <f t="shared" si="7"/>
        <v>0</v>
      </c>
      <c r="R182" s="53">
        <f t="shared" si="16"/>
        <v>0</v>
      </c>
      <c r="S182" s="57"/>
      <c r="T182" s="57"/>
      <c r="U182" s="57">
        <f t="shared" si="17"/>
        <v>0</v>
      </c>
      <c r="V182" s="57">
        <v>130.0</v>
      </c>
      <c r="W182" s="53">
        <f t="shared" si="8"/>
        <v>6</v>
      </c>
      <c r="X182" s="53">
        <f t="shared" si="9"/>
        <v>0</v>
      </c>
      <c r="Y182" s="57">
        <f t="shared" si="10"/>
        <v>0</v>
      </c>
      <c r="Z182" s="57">
        <f t="shared" si="20"/>
        <v>6967312</v>
      </c>
      <c r="AA182" s="27">
        <f t="shared" si="11"/>
        <v>20</v>
      </c>
      <c r="AB182" s="34">
        <f t="shared" si="12"/>
        <v>50</v>
      </c>
    </row>
    <row r="183" ht="14.25" customHeight="1">
      <c r="A183" s="50">
        <f t="shared" si="13"/>
        <v>45831</v>
      </c>
      <c r="B183" s="51" t="str">
        <f t="shared" si="1"/>
        <v>Monday</v>
      </c>
      <c r="C183" s="58">
        <f t="shared" si="14"/>
        <v>20</v>
      </c>
      <c r="D183" s="51"/>
      <c r="E183" s="52">
        <f t="shared" si="19"/>
        <v>16660</v>
      </c>
      <c r="F183" s="32">
        <f t="shared" si="15"/>
        <v>545914880</v>
      </c>
      <c r="G183" s="53">
        <v>124.0</v>
      </c>
      <c r="H183" s="54" t="s">
        <v>31</v>
      </c>
      <c r="I183" s="55">
        <f>IFERROR(VLOOKUP(H183,Volume_caminhao,2,0),0)</f>
        <v>833</v>
      </c>
      <c r="J183" s="55">
        <f t="shared" si="2"/>
        <v>49980</v>
      </c>
      <c r="K183" s="54">
        <f t="shared" si="3"/>
        <v>103292</v>
      </c>
      <c r="L183" s="55">
        <v>0.0</v>
      </c>
      <c r="M183" s="54">
        <f t="shared" si="4"/>
        <v>0</v>
      </c>
      <c r="N183" s="54">
        <f t="shared" si="5"/>
        <v>0</v>
      </c>
      <c r="O183" s="56">
        <v>0.12</v>
      </c>
      <c r="P183" s="54">
        <f t="shared" si="6"/>
        <v>0</v>
      </c>
      <c r="Q183" s="54">
        <f t="shared" si="7"/>
        <v>0</v>
      </c>
      <c r="R183" s="53">
        <f t="shared" si="16"/>
        <v>2065840</v>
      </c>
      <c r="S183" s="57"/>
      <c r="T183" s="57"/>
      <c r="U183" s="57">
        <f t="shared" si="17"/>
        <v>4901472</v>
      </c>
      <c r="V183" s="57">
        <v>130.0</v>
      </c>
      <c r="W183" s="53">
        <f t="shared" si="8"/>
        <v>6</v>
      </c>
      <c r="X183" s="53">
        <f t="shared" si="9"/>
        <v>99960</v>
      </c>
      <c r="Y183" s="57">
        <f t="shared" si="10"/>
        <v>2165800</v>
      </c>
      <c r="Z183" s="57">
        <f t="shared" si="20"/>
        <v>7067272</v>
      </c>
      <c r="AA183" s="27">
        <f t="shared" si="11"/>
        <v>20</v>
      </c>
      <c r="AB183" s="38">
        <f t="shared" si="12"/>
        <v>10</v>
      </c>
    </row>
    <row r="184" ht="14.25" customHeight="1">
      <c r="A184" s="50">
        <f t="shared" si="13"/>
        <v>45832</v>
      </c>
      <c r="B184" s="51" t="str">
        <f t="shared" si="1"/>
        <v>Tuesday</v>
      </c>
      <c r="C184" s="58">
        <f t="shared" si="14"/>
        <v>20</v>
      </c>
      <c r="D184" s="51"/>
      <c r="E184" s="52">
        <f t="shared" si="19"/>
        <v>16660</v>
      </c>
      <c r="F184" s="32">
        <f t="shared" si="15"/>
        <v>1091829760</v>
      </c>
      <c r="G184" s="53">
        <v>124.0</v>
      </c>
      <c r="H184" s="54" t="s">
        <v>31</v>
      </c>
      <c r="I184" s="55">
        <f>IFERROR(VLOOKUP(H184,Volume_caminhao,2,0),0)</f>
        <v>833</v>
      </c>
      <c r="J184" s="55">
        <f t="shared" si="2"/>
        <v>49980</v>
      </c>
      <c r="K184" s="54">
        <f t="shared" si="3"/>
        <v>103292</v>
      </c>
      <c r="L184" s="55">
        <v>0.0</v>
      </c>
      <c r="M184" s="54">
        <f t="shared" si="4"/>
        <v>0</v>
      </c>
      <c r="N184" s="54">
        <f t="shared" si="5"/>
        <v>0</v>
      </c>
      <c r="O184" s="56">
        <v>0.12</v>
      </c>
      <c r="P184" s="54">
        <f t="shared" si="6"/>
        <v>0</v>
      </c>
      <c r="Q184" s="54">
        <f t="shared" si="7"/>
        <v>0</v>
      </c>
      <c r="R184" s="53">
        <f t="shared" si="16"/>
        <v>2065840</v>
      </c>
      <c r="S184" s="57"/>
      <c r="T184" s="57"/>
      <c r="U184" s="57">
        <f t="shared" si="17"/>
        <v>5001432</v>
      </c>
      <c r="V184" s="57">
        <v>130.0</v>
      </c>
      <c r="W184" s="53">
        <f t="shared" si="8"/>
        <v>6</v>
      </c>
      <c r="X184" s="53">
        <f t="shared" si="9"/>
        <v>99960</v>
      </c>
      <c r="Y184" s="57">
        <f t="shared" si="10"/>
        <v>2165800</v>
      </c>
      <c r="Z184" s="57">
        <f t="shared" si="20"/>
        <v>7167232</v>
      </c>
      <c r="AA184" s="27">
        <f t="shared" si="11"/>
        <v>20</v>
      </c>
      <c r="AB184" s="38">
        <f t="shared" si="12"/>
        <v>10</v>
      </c>
    </row>
    <row r="185" ht="14.25" customHeight="1">
      <c r="A185" s="50">
        <f t="shared" si="13"/>
        <v>45833</v>
      </c>
      <c r="B185" s="51" t="str">
        <f t="shared" si="1"/>
        <v>Wednesday</v>
      </c>
      <c r="C185" s="58">
        <f t="shared" si="14"/>
        <v>20</v>
      </c>
      <c r="D185" s="51"/>
      <c r="E185" s="52">
        <f t="shared" si="19"/>
        <v>16660</v>
      </c>
      <c r="F185" s="32">
        <f t="shared" si="15"/>
        <v>2183659520</v>
      </c>
      <c r="G185" s="53">
        <v>124.0</v>
      </c>
      <c r="H185" s="54" t="s">
        <v>31</v>
      </c>
      <c r="I185" s="55">
        <f>IFERROR(VLOOKUP(H185,Volume_caminhao,2,0),0)</f>
        <v>833</v>
      </c>
      <c r="J185" s="55">
        <f t="shared" si="2"/>
        <v>49980</v>
      </c>
      <c r="K185" s="54">
        <f t="shared" si="3"/>
        <v>103292</v>
      </c>
      <c r="L185" s="55">
        <v>0.0</v>
      </c>
      <c r="M185" s="54">
        <f t="shared" si="4"/>
        <v>0</v>
      </c>
      <c r="N185" s="54">
        <f t="shared" si="5"/>
        <v>0</v>
      </c>
      <c r="O185" s="56">
        <v>0.12</v>
      </c>
      <c r="P185" s="54">
        <f t="shared" si="6"/>
        <v>0</v>
      </c>
      <c r="Q185" s="54">
        <f t="shared" si="7"/>
        <v>0</v>
      </c>
      <c r="R185" s="53">
        <f t="shared" si="16"/>
        <v>2065840</v>
      </c>
      <c r="S185" s="57"/>
      <c r="T185" s="57"/>
      <c r="U185" s="57">
        <f t="shared" si="17"/>
        <v>5101392</v>
      </c>
      <c r="V185" s="57">
        <v>130.0</v>
      </c>
      <c r="W185" s="53">
        <f t="shared" si="8"/>
        <v>6</v>
      </c>
      <c r="X185" s="53">
        <f t="shared" si="9"/>
        <v>99960</v>
      </c>
      <c r="Y185" s="57">
        <f t="shared" si="10"/>
        <v>2165800</v>
      </c>
      <c r="Z185" s="57">
        <f t="shared" si="20"/>
        <v>7267192</v>
      </c>
      <c r="AA185" s="27">
        <f t="shared" si="11"/>
        <v>20</v>
      </c>
      <c r="AB185" s="38">
        <f t="shared" si="12"/>
        <v>10</v>
      </c>
    </row>
    <row r="186" ht="14.25" customHeight="1">
      <c r="A186" s="50">
        <f t="shared" si="13"/>
        <v>45834</v>
      </c>
      <c r="B186" s="51" t="str">
        <f t="shared" si="1"/>
        <v>Thursday</v>
      </c>
      <c r="C186" s="58">
        <f t="shared" si="14"/>
        <v>20</v>
      </c>
      <c r="D186" s="51"/>
      <c r="E186" s="52">
        <f t="shared" si="19"/>
        <v>16660</v>
      </c>
      <c r="F186" s="32">
        <f t="shared" si="15"/>
        <v>4367319040</v>
      </c>
      <c r="G186" s="53">
        <v>124.0</v>
      </c>
      <c r="H186" s="54" t="s">
        <v>31</v>
      </c>
      <c r="I186" s="55">
        <f>IFERROR(VLOOKUP(H186,Volume_caminhao,2,0),0)</f>
        <v>833</v>
      </c>
      <c r="J186" s="55">
        <f t="shared" si="2"/>
        <v>49980</v>
      </c>
      <c r="K186" s="54">
        <f t="shared" si="3"/>
        <v>103292</v>
      </c>
      <c r="L186" s="55">
        <v>0.0</v>
      </c>
      <c r="M186" s="54">
        <f t="shared" si="4"/>
        <v>0</v>
      </c>
      <c r="N186" s="54">
        <f t="shared" si="5"/>
        <v>0</v>
      </c>
      <c r="O186" s="56">
        <v>0.12</v>
      </c>
      <c r="P186" s="54">
        <f t="shared" si="6"/>
        <v>0</v>
      </c>
      <c r="Q186" s="54">
        <f t="shared" si="7"/>
        <v>0</v>
      </c>
      <c r="R186" s="53">
        <f t="shared" si="16"/>
        <v>2065840</v>
      </c>
      <c r="S186" s="57"/>
      <c r="T186" s="57"/>
      <c r="U186" s="57">
        <f t="shared" si="17"/>
        <v>5201352</v>
      </c>
      <c r="V186" s="57">
        <v>130.0</v>
      </c>
      <c r="W186" s="53">
        <f t="shared" si="8"/>
        <v>6</v>
      </c>
      <c r="X186" s="53">
        <f t="shared" si="9"/>
        <v>99960</v>
      </c>
      <c r="Y186" s="57">
        <f t="shared" si="10"/>
        <v>2165800</v>
      </c>
      <c r="Z186" s="57">
        <f t="shared" si="20"/>
        <v>7367152</v>
      </c>
      <c r="AA186" s="27">
        <f t="shared" si="11"/>
        <v>20</v>
      </c>
      <c r="AB186" s="38">
        <f t="shared" si="12"/>
        <v>10</v>
      </c>
    </row>
    <row r="187" ht="14.25" customHeight="1">
      <c r="A187" s="50">
        <f t="shared" si="13"/>
        <v>45835</v>
      </c>
      <c r="B187" s="51" t="str">
        <f t="shared" si="1"/>
        <v>Friday</v>
      </c>
      <c r="C187" s="58">
        <f t="shared" si="14"/>
        <v>20</v>
      </c>
      <c r="D187" s="51"/>
      <c r="E187" s="52">
        <f t="shared" si="19"/>
        <v>16660</v>
      </c>
      <c r="F187" s="32">
        <f t="shared" si="15"/>
        <v>8734638080</v>
      </c>
      <c r="G187" s="53">
        <v>124.0</v>
      </c>
      <c r="H187" s="54" t="s">
        <v>31</v>
      </c>
      <c r="I187" s="55">
        <f>IFERROR(VLOOKUP(H187,Volume_caminhao,2,0),0)</f>
        <v>833</v>
      </c>
      <c r="J187" s="55">
        <f t="shared" si="2"/>
        <v>49980</v>
      </c>
      <c r="K187" s="54">
        <f t="shared" si="3"/>
        <v>103292</v>
      </c>
      <c r="L187" s="55">
        <v>0.0</v>
      </c>
      <c r="M187" s="54">
        <f t="shared" si="4"/>
        <v>0</v>
      </c>
      <c r="N187" s="54">
        <f t="shared" si="5"/>
        <v>0</v>
      </c>
      <c r="O187" s="56">
        <v>0.12</v>
      </c>
      <c r="P187" s="54">
        <f t="shared" si="6"/>
        <v>0</v>
      </c>
      <c r="Q187" s="54">
        <f t="shared" si="7"/>
        <v>0</v>
      </c>
      <c r="R187" s="53">
        <f t="shared" si="16"/>
        <v>2065840</v>
      </c>
      <c r="S187" s="57"/>
      <c r="T187" s="57"/>
      <c r="U187" s="57">
        <f t="shared" si="17"/>
        <v>5301312</v>
      </c>
      <c r="V187" s="57">
        <v>130.0</v>
      </c>
      <c r="W187" s="53">
        <f t="shared" si="8"/>
        <v>6</v>
      </c>
      <c r="X187" s="53">
        <f t="shared" si="9"/>
        <v>99960</v>
      </c>
      <c r="Y187" s="57">
        <f t="shared" si="10"/>
        <v>2165800</v>
      </c>
      <c r="Z187" s="57">
        <f t="shared" si="20"/>
        <v>7467112</v>
      </c>
      <c r="AA187" s="27">
        <f t="shared" si="11"/>
        <v>20</v>
      </c>
      <c r="AB187" s="38">
        <f t="shared" si="12"/>
        <v>10</v>
      </c>
    </row>
    <row r="188" ht="14.25" customHeight="1">
      <c r="A188" s="50">
        <f t="shared" si="13"/>
        <v>45836</v>
      </c>
      <c r="B188" s="51" t="str">
        <f t="shared" si="1"/>
        <v>Saturday</v>
      </c>
      <c r="C188" s="51">
        <f t="shared" si="14"/>
        <v>0</v>
      </c>
      <c r="D188" s="51"/>
      <c r="E188" s="52">
        <f t="shared" si="19"/>
        <v>0</v>
      </c>
      <c r="F188" s="32">
        <f t="shared" si="15"/>
        <v>0</v>
      </c>
      <c r="G188" s="53">
        <v>124.0</v>
      </c>
      <c r="H188" s="54" t="s">
        <v>31</v>
      </c>
      <c r="I188" s="55">
        <f>IFERROR(VLOOKUP(H188,Volume_caminhao,2,0),0)</f>
        <v>833</v>
      </c>
      <c r="J188" s="55">
        <f t="shared" si="2"/>
        <v>49980</v>
      </c>
      <c r="K188" s="54">
        <f t="shared" si="3"/>
        <v>103292</v>
      </c>
      <c r="L188" s="55">
        <v>0.0</v>
      </c>
      <c r="M188" s="54">
        <f t="shared" si="4"/>
        <v>0</v>
      </c>
      <c r="N188" s="54">
        <f t="shared" si="5"/>
        <v>0</v>
      </c>
      <c r="O188" s="56">
        <v>0.12</v>
      </c>
      <c r="P188" s="54">
        <f t="shared" si="6"/>
        <v>0</v>
      </c>
      <c r="Q188" s="54">
        <f t="shared" si="7"/>
        <v>0</v>
      </c>
      <c r="R188" s="53">
        <f t="shared" si="16"/>
        <v>0</v>
      </c>
      <c r="S188" s="57"/>
      <c r="T188" s="57"/>
      <c r="U188" s="57">
        <f t="shared" si="17"/>
        <v>0</v>
      </c>
      <c r="V188" s="57">
        <v>130.0</v>
      </c>
      <c r="W188" s="53">
        <f t="shared" si="8"/>
        <v>6</v>
      </c>
      <c r="X188" s="53">
        <f t="shared" si="9"/>
        <v>0</v>
      </c>
      <c r="Y188" s="57">
        <f t="shared" si="10"/>
        <v>0</v>
      </c>
      <c r="Z188" s="57">
        <f t="shared" si="20"/>
        <v>7467112</v>
      </c>
      <c r="AA188" s="27">
        <f t="shared" si="11"/>
        <v>20</v>
      </c>
      <c r="AB188" s="34">
        <f t="shared" si="12"/>
        <v>50</v>
      </c>
    </row>
    <row r="189" ht="14.25" customHeight="1">
      <c r="A189" s="50">
        <f t="shared" si="13"/>
        <v>45837</v>
      </c>
      <c r="B189" s="51" t="str">
        <f t="shared" si="1"/>
        <v>Sunday</v>
      </c>
      <c r="C189" s="51">
        <f t="shared" si="14"/>
        <v>0</v>
      </c>
      <c r="D189" s="51"/>
      <c r="E189" s="52">
        <f t="shared" si="19"/>
        <v>0</v>
      </c>
      <c r="F189" s="32">
        <f t="shared" si="15"/>
        <v>0</v>
      </c>
      <c r="G189" s="53">
        <v>124.0</v>
      </c>
      <c r="H189" s="54" t="s">
        <v>31</v>
      </c>
      <c r="I189" s="55">
        <f>IFERROR(VLOOKUP(H189,Volume_caminhao,2,0),0)</f>
        <v>833</v>
      </c>
      <c r="J189" s="55">
        <f t="shared" si="2"/>
        <v>49980</v>
      </c>
      <c r="K189" s="54">
        <f t="shared" si="3"/>
        <v>103292</v>
      </c>
      <c r="L189" s="55">
        <v>0.0</v>
      </c>
      <c r="M189" s="54">
        <f t="shared" si="4"/>
        <v>0</v>
      </c>
      <c r="N189" s="54">
        <f t="shared" si="5"/>
        <v>0</v>
      </c>
      <c r="O189" s="56">
        <v>0.12</v>
      </c>
      <c r="P189" s="54">
        <f t="shared" si="6"/>
        <v>0</v>
      </c>
      <c r="Q189" s="54">
        <f t="shared" si="7"/>
        <v>0</v>
      </c>
      <c r="R189" s="53">
        <f t="shared" si="16"/>
        <v>0</v>
      </c>
      <c r="S189" s="57"/>
      <c r="T189" s="57"/>
      <c r="U189" s="57">
        <f t="shared" si="17"/>
        <v>0</v>
      </c>
      <c r="V189" s="57">
        <v>130.0</v>
      </c>
      <c r="W189" s="53">
        <f t="shared" si="8"/>
        <v>6</v>
      </c>
      <c r="X189" s="53">
        <f t="shared" si="9"/>
        <v>0</v>
      </c>
      <c r="Y189" s="57">
        <f t="shared" si="10"/>
        <v>0</v>
      </c>
      <c r="Z189" s="57">
        <f t="shared" si="20"/>
        <v>7467112</v>
      </c>
      <c r="AA189" s="27">
        <f t="shared" si="11"/>
        <v>20</v>
      </c>
      <c r="AB189" s="34">
        <f t="shared" si="12"/>
        <v>50</v>
      </c>
      <c r="AD189" s="61" t="s">
        <v>32</v>
      </c>
      <c r="AE189" s="61" t="s">
        <v>33</v>
      </c>
      <c r="AF189" s="61" t="s">
        <v>34</v>
      </c>
    </row>
    <row r="190" ht="14.25" customHeight="1">
      <c r="A190" s="50">
        <f t="shared" si="13"/>
        <v>45838</v>
      </c>
      <c r="B190" s="51" t="str">
        <f t="shared" si="1"/>
        <v>Monday</v>
      </c>
      <c r="C190" s="58">
        <f t="shared" si="14"/>
        <v>20</v>
      </c>
      <c r="D190" s="51"/>
      <c r="E190" s="52">
        <f t="shared" si="19"/>
        <v>16660</v>
      </c>
      <c r="F190" s="32">
        <f t="shared" si="15"/>
        <v>17469276160</v>
      </c>
      <c r="G190" s="53">
        <v>124.0</v>
      </c>
      <c r="H190" s="54" t="s">
        <v>31</v>
      </c>
      <c r="I190" s="55">
        <f>IFERROR(VLOOKUP(H190,Volume_caminhao,2,0),0)</f>
        <v>833</v>
      </c>
      <c r="J190" s="55">
        <f t="shared" si="2"/>
        <v>49980</v>
      </c>
      <c r="K190" s="54">
        <f t="shared" si="3"/>
        <v>103292</v>
      </c>
      <c r="L190" s="55">
        <v>0.0</v>
      </c>
      <c r="M190" s="54">
        <f t="shared" si="4"/>
        <v>0</v>
      </c>
      <c r="N190" s="54">
        <f t="shared" si="5"/>
        <v>0</v>
      </c>
      <c r="O190" s="56">
        <v>0.12</v>
      </c>
      <c r="P190" s="54">
        <f t="shared" si="6"/>
        <v>0</v>
      </c>
      <c r="Q190" s="54">
        <f t="shared" si="7"/>
        <v>0</v>
      </c>
      <c r="R190" s="53">
        <f t="shared" si="16"/>
        <v>2065840</v>
      </c>
      <c r="S190" s="57"/>
      <c r="T190" s="57"/>
      <c r="U190" s="57">
        <f t="shared" si="17"/>
        <v>5401272</v>
      </c>
      <c r="V190" s="57">
        <v>130.0</v>
      </c>
      <c r="W190" s="53">
        <f t="shared" si="8"/>
        <v>6</v>
      </c>
      <c r="X190" s="53">
        <f t="shared" si="9"/>
        <v>99960</v>
      </c>
      <c r="Y190" s="57">
        <f t="shared" si="10"/>
        <v>2165800</v>
      </c>
      <c r="Z190" s="57">
        <f t="shared" si="20"/>
        <v>7567072</v>
      </c>
      <c r="AA190" s="27">
        <f t="shared" si="11"/>
        <v>20</v>
      </c>
      <c r="AB190" s="38">
        <f t="shared" si="12"/>
        <v>10</v>
      </c>
      <c r="AC190" s="3">
        <f>Z190*0.5</f>
        <v>3783536</v>
      </c>
      <c r="AD190" s="62">
        <v>3684876.0</v>
      </c>
    </row>
    <row r="191" ht="14.25" customHeight="1">
      <c r="A191" s="29">
        <f t="shared" si="13"/>
        <v>45839</v>
      </c>
      <c r="B191" s="30" t="str">
        <f t="shared" si="1"/>
        <v>Tuesday</v>
      </c>
      <c r="C191" s="36">
        <f t="shared" si="14"/>
        <v>20</v>
      </c>
      <c r="D191" s="30"/>
      <c r="E191" s="31">
        <f t="shared" si="19"/>
        <v>16660</v>
      </c>
      <c r="F191" s="32">
        <f t="shared" si="15"/>
        <v>16660</v>
      </c>
      <c r="G191" s="23">
        <v>124.0</v>
      </c>
      <c r="H191" s="24" t="s">
        <v>31</v>
      </c>
      <c r="I191" s="25">
        <f>IFERROR(VLOOKUP(H191,Volume_caminhao,2,0),0)</f>
        <v>833</v>
      </c>
      <c r="J191" s="25">
        <f t="shared" si="2"/>
        <v>49980</v>
      </c>
      <c r="K191" s="24">
        <f t="shared" si="3"/>
        <v>103292</v>
      </c>
      <c r="L191" s="25">
        <v>0.0</v>
      </c>
      <c r="M191" s="24">
        <f t="shared" si="4"/>
        <v>0</v>
      </c>
      <c r="N191" s="24">
        <f t="shared" si="5"/>
        <v>0</v>
      </c>
      <c r="O191" s="26">
        <v>0.12</v>
      </c>
      <c r="P191" s="24">
        <f t="shared" si="6"/>
        <v>0</v>
      </c>
      <c r="Q191" s="24">
        <f t="shared" si="7"/>
        <v>0</v>
      </c>
      <c r="R191" s="23">
        <f t="shared" si="16"/>
        <v>2065840</v>
      </c>
      <c r="S191" s="33"/>
      <c r="T191" s="33"/>
      <c r="U191" s="33">
        <f t="shared" si="17"/>
        <v>5501232</v>
      </c>
      <c r="V191" s="33">
        <v>130.0</v>
      </c>
      <c r="W191" s="23">
        <f t="shared" si="8"/>
        <v>6</v>
      </c>
      <c r="X191" s="23">
        <f t="shared" si="9"/>
        <v>99960</v>
      </c>
      <c r="Y191" s="33">
        <f t="shared" si="10"/>
        <v>2165800</v>
      </c>
      <c r="Z191" s="33">
        <f t="shared" si="20"/>
        <v>7667032</v>
      </c>
      <c r="AA191" s="27">
        <f t="shared" si="11"/>
        <v>20</v>
      </c>
      <c r="AB191" s="38">
        <f t="shared" si="12"/>
        <v>10</v>
      </c>
      <c r="AC191" s="63" t="s">
        <v>35</v>
      </c>
      <c r="AD191" s="3">
        <f t="shared" ref="AD191:AD194" si="21">$AD$190*0.125</f>
        <v>460609.5</v>
      </c>
      <c r="AE191" s="3">
        <f>20000*6</f>
        <v>120000</v>
      </c>
      <c r="AF191" s="3">
        <f t="shared" ref="AF191:AF194" si="22">AE191+AD191</f>
        <v>580609.5</v>
      </c>
    </row>
    <row r="192" ht="14.25" customHeight="1">
      <c r="A192" s="29">
        <f t="shared" si="13"/>
        <v>45840</v>
      </c>
      <c r="B192" s="30" t="str">
        <f t="shared" si="1"/>
        <v>Wednesday</v>
      </c>
      <c r="C192" s="36">
        <f t="shared" si="14"/>
        <v>20</v>
      </c>
      <c r="D192" s="30"/>
      <c r="E192" s="31">
        <f t="shared" si="19"/>
        <v>16660</v>
      </c>
      <c r="F192" s="32">
        <f t="shared" si="15"/>
        <v>33320</v>
      </c>
      <c r="G192" s="23">
        <v>124.0</v>
      </c>
      <c r="H192" s="24" t="s">
        <v>31</v>
      </c>
      <c r="I192" s="25">
        <f>IFERROR(VLOOKUP(H192,Volume_caminhao,2,0),0)</f>
        <v>833</v>
      </c>
      <c r="J192" s="25">
        <f t="shared" si="2"/>
        <v>49980</v>
      </c>
      <c r="K192" s="24">
        <f t="shared" si="3"/>
        <v>103292</v>
      </c>
      <c r="L192" s="25">
        <v>0.0</v>
      </c>
      <c r="M192" s="24">
        <f t="shared" si="4"/>
        <v>0</v>
      </c>
      <c r="N192" s="24">
        <f t="shared" si="5"/>
        <v>0</v>
      </c>
      <c r="O192" s="26">
        <v>0.12</v>
      </c>
      <c r="P192" s="24">
        <f t="shared" si="6"/>
        <v>0</v>
      </c>
      <c r="Q192" s="24">
        <f t="shared" si="7"/>
        <v>0</v>
      </c>
      <c r="R192" s="23">
        <f t="shared" si="16"/>
        <v>2065840</v>
      </c>
      <c r="S192" s="33"/>
      <c r="T192" s="33"/>
      <c r="U192" s="33">
        <f t="shared" si="17"/>
        <v>5601192</v>
      </c>
      <c r="V192" s="33">
        <v>130.0</v>
      </c>
      <c r="W192" s="23">
        <f t="shared" si="8"/>
        <v>6</v>
      </c>
      <c r="X192" s="23">
        <f t="shared" si="9"/>
        <v>99960</v>
      </c>
      <c r="Y192" s="33">
        <f t="shared" si="10"/>
        <v>2165800</v>
      </c>
      <c r="Z192" s="33">
        <f t="shared" si="20"/>
        <v>7766992</v>
      </c>
      <c r="AA192" s="27">
        <f t="shared" si="11"/>
        <v>20</v>
      </c>
      <c r="AB192" s="38">
        <f t="shared" si="12"/>
        <v>10</v>
      </c>
      <c r="AC192" s="63" t="s">
        <v>36</v>
      </c>
      <c r="AD192" s="3">
        <f t="shared" si="21"/>
        <v>460609.5</v>
      </c>
      <c r="AE192" s="3">
        <f>40000*6</f>
        <v>240000</v>
      </c>
      <c r="AF192" s="3">
        <f t="shared" si="22"/>
        <v>700609.5</v>
      </c>
    </row>
    <row r="193" ht="14.25" customHeight="1">
      <c r="A193" s="29">
        <f t="shared" si="13"/>
        <v>45841</v>
      </c>
      <c r="B193" s="30" t="str">
        <f t="shared" si="1"/>
        <v>Thursday</v>
      </c>
      <c r="C193" s="36">
        <f t="shared" si="14"/>
        <v>20</v>
      </c>
      <c r="D193" s="30"/>
      <c r="E193" s="31">
        <f t="shared" si="19"/>
        <v>16660</v>
      </c>
      <c r="F193" s="32">
        <f t="shared" si="15"/>
        <v>66640</v>
      </c>
      <c r="G193" s="23">
        <v>124.0</v>
      </c>
      <c r="H193" s="24" t="s">
        <v>31</v>
      </c>
      <c r="I193" s="25">
        <f>IFERROR(VLOOKUP(H193,Volume_caminhao,2,0),0)</f>
        <v>833</v>
      </c>
      <c r="J193" s="25">
        <f t="shared" si="2"/>
        <v>49980</v>
      </c>
      <c r="K193" s="24">
        <f t="shared" si="3"/>
        <v>103292</v>
      </c>
      <c r="L193" s="25">
        <v>0.0</v>
      </c>
      <c r="M193" s="24">
        <f t="shared" si="4"/>
        <v>0</v>
      </c>
      <c r="N193" s="24">
        <f t="shared" si="5"/>
        <v>0</v>
      </c>
      <c r="O193" s="26">
        <v>0.12</v>
      </c>
      <c r="P193" s="24">
        <f t="shared" si="6"/>
        <v>0</v>
      </c>
      <c r="Q193" s="24">
        <f t="shared" si="7"/>
        <v>0</v>
      </c>
      <c r="R193" s="23">
        <f t="shared" si="16"/>
        <v>2065840</v>
      </c>
      <c r="S193" s="33"/>
      <c r="T193" s="33"/>
      <c r="U193" s="33">
        <f t="shared" si="17"/>
        <v>5701152</v>
      </c>
      <c r="V193" s="33">
        <v>130.0</v>
      </c>
      <c r="W193" s="23">
        <f t="shared" si="8"/>
        <v>6</v>
      </c>
      <c r="X193" s="23">
        <f t="shared" si="9"/>
        <v>99960</v>
      </c>
      <c r="Y193" s="33">
        <f t="shared" si="10"/>
        <v>2165800</v>
      </c>
      <c r="Z193" s="33">
        <f t="shared" si="20"/>
        <v>7866952</v>
      </c>
      <c r="AA193" s="27">
        <f t="shared" si="11"/>
        <v>20</v>
      </c>
      <c r="AB193" s="38">
        <f t="shared" si="12"/>
        <v>10</v>
      </c>
      <c r="AC193" s="63" t="s">
        <v>37</v>
      </c>
      <c r="AD193" s="3">
        <f t="shared" si="21"/>
        <v>460609.5</v>
      </c>
      <c r="AE193" s="3">
        <f t="shared" ref="AE193:AE194" si="23">20000*6</f>
        <v>120000</v>
      </c>
      <c r="AF193" s="3">
        <f t="shared" si="22"/>
        <v>580609.5</v>
      </c>
    </row>
    <row r="194" ht="14.25" customHeight="1">
      <c r="A194" s="29">
        <f t="shared" si="13"/>
        <v>45842</v>
      </c>
      <c r="B194" s="30" t="str">
        <f t="shared" si="1"/>
        <v>Friday</v>
      </c>
      <c r="C194" s="36">
        <f t="shared" si="14"/>
        <v>20</v>
      </c>
      <c r="D194" s="30"/>
      <c r="E194" s="31">
        <f t="shared" si="19"/>
        <v>16660</v>
      </c>
      <c r="F194" s="32">
        <f t="shared" si="15"/>
        <v>133280</v>
      </c>
      <c r="G194" s="23">
        <v>124.0</v>
      </c>
      <c r="H194" s="24" t="s">
        <v>31</v>
      </c>
      <c r="I194" s="25">
        <f>IFERROR(VLOOKUP(H194,Volume_caminhao,2,0),0)</f>
        <v>833</v>
      </c>
      <c r="J194" s="25">
        <f t="shared" si="2"/>
        <v>49980</v>
      </c>
      <c r="K194" s="24">
        <f t="shared" si="3"/>
        <v>103292</v>
      </c>
      <c r="L194" s="25">
        <v>0.0</v>
      </c>
      <c r="M194" s="24">
        <f t="shared" si="4"/>
        <v>0</v>
      </c>
      <c r="N194" s="24">
        <f t="shared" si="5"/>
        <v>0</v>
      </c>
      <c r="O194" s="26">
        <v>0.12</v>
      </c>
      <c r="P194" s="24">
        <f t="shared" si="6"/>
        <v>0</v>
      </c>
      <c r="Q194" s="24">
        <f t="shared" si="7"/>
        <v>0</v>
      </c>
      <c r="R194" s="23">
        <f t="shared" si="16"/>
        <v>2065840</v>
      </c>
      <c r="S194" s="33"/>
      <c r="T194" s="33"/>
      <c r="U194" s="33">
        <f t="shared" si="17"/>
        <v>5801112</v>
      </c>
      <c r="V194" s="33">
        <v>130.0</v>
      </c>
      <c r="W194" s="23">
        <f t="shared" si="8"/>
        <v>6</v>
      </c>
      <c r="X194" s="23">
        <f t="shared" si="9"/>
        <v>99960</v>
      </c>
      <c r="Y194" s="33">
        <f t="shared" si="10"/>
        <v>2165800</v>
      </c>
      <c r="Z194" s="33">
        <f t="shared" si="20"/>
        <v>7966912</v>
      </c>
      <c r="AA194" s="27">
        <f t="shared" si="11"/>
        <v>20</v>
      </c>
      <c r="AB194" s="38">
        <f t="shared" si="12"/>
        <v>10</v>
      </c>
      <c r="AC194" s="63" t="s">
        <v>38</v>
      </c>
      <c r="AD194" s="3">
        <f t="shared" si="21"/>
        <v>460609.5</v>
      </c>
      <c r="AE194" s="3">
        <f t="shared" si="23"/>
        <v>120000</v>
      </c>
      <c r="AF194" s="3">
        <f t="shared" si="22"/>
        <v>580609.5</v>
      </c>
    </row>
    <row r="195" ht="14.25" customHeight="1">
      <c r="A195" s="29">
        <f t="shared" si="13"/>
        <v>45843</v>
      </c>
      <c r="B195" s="30" t="str">
        <f t="shared" si="1"/>
        <v>Saturday</v>
      </c>
      <c r="C195" s="30">
        <f t="shared" si="14"/>
        <v>0</v>
      </c>
      <c r="D195" s="30"/>
      <c r="E195" s="31">
        <f t="shared" si="19"/>
        <v>0</v>
      </c>
      <c r="F195" s="32">
        <f t="shared" si="15"/>
        <v>0</v>
      </c>
      <c r="G195" s="23">
        <v>124.0</v>
      </c>
      <c r="H195" s="24" t="s">
        <v>31</v>
      </c>
      <c r="I195" s="25">
        <f>IFERROR(VLOOKUP(H195,Volume_caminhao,2,0),0)</f>
        <v>833</v>
      </c>
      <c r="J195" s="25">
        <f t="shared" si="2"/>
        <v>49980</v>
      </c>
      <c r="K195" s="24">
        <f t="shared" si="3"/>
        <v>103292</v>
      </c>
      <c r="L195" s="25">
        <v>0.0</v>
      </c>
      <c r="M195" s="24">
        <f t="shared" si="4"/>
        <v>0</v>
      </c>
      <c r="N195" s="24">
        <f t="shared" si="5"/>
        <v>0</v>
      </c>
      <c r="O195" s="26">
        <v>0.12</v>
      </c>
      <c r="P195" s="24">
        <f t="shared" si="6"/>
        <v>0</v>
      </c>
      <c r="Q195" s="24">
        <f t="shared" si="7"/>
        <v>0</v>
      </c>
      <c r="R195" s="23">
        <f t="shared" si="16"/>
        <v>0</v>
      </c>
      <c r="S195" s="33"/>
      <c r="T195" s="33"/>
      <c r="U195" s="33">
        <f t="shared" si="17"/>
        <v>0</v>
      </c>
      <c r="V195" s="33">
        <v>130.0</v>
      </c>
      <c r="W195" s="23">
        <f t="shared" si="8"/>
        <v>6</v>
      </c>
      <c r="X195" s="23">
        <f t="shared" si="9"/>
        <v>0</v>
      </c>
      <c r="Y195" s="33">
        <f t="shared" si="10"/>
        <v>0</v>
      </c>
      <c r="Z195" s="33">
        <f t="shared" si="20"/>
        <v>7966912</v>
      </c>
      <c r="AA195" s="27">
        <f t="shared" si="11"/>
        <v>20</v>
      </c>
      <c r="AB195" s="34">
        <f t="shared" si="12"/>
        <v>50</v>
      </c>
      <c r="AC195" s="63" t="s">
        <v>39</v>
      </c>
      <c r="AD195" s="3">
        <f>$AD$190*0.5</f>
        <v>1842438</v>
      </c>
    </row>
    <row r="196" ht="14.25" customHeight="1">
      <c r="A196" s="29">
        <f t="shared" si="13"/>
        <v>45844</v>
      </c>
      <c r="B196" s="30" t="str">
        <f t="shared" si="1"/>
        <v>Sunday</v>
      </c>
      <c r="C196" s="30">
        <f t="shared" si="14"/>
        <v>0</v>
      </c>
      <c r="D196" s="30"/>
      <c r="E196" s="31">
        <f t="shared" si="19"/>
        <v>0</v>
      </c>
      <c r="F196" s="32">
        <f t="shared" si="15"/>
        <v>0</v>
      </c>
      <c r="G196" s="23">
        <v>124.0</v>
      </c>
      <c r="H196" s="24" t="s">
        <v>31</v>
      </c>
      <c r="I196" s="25">
        <f>IFERROR(VLOOKUP(H196,Volume_caminhao,2,0),0)</f>
        <v>833</v>
      </c>
      <c r="J196" s="25">
        <f t="shared" si="2"/>
        <v>49980</v>
      </c>
      <c r="K196" s="24">
        <f t="shared" si="3"/>
        <v>103292</v>
      </c>
      <c r="L196" s="25">
        <v>0.0</v>
      </c>
      <c r="M196" s="24">
        <f t="shared" si="4"/>
        <v>0</v>
      </c>
      <c r="N196" s="24">
        <f t="shared" si="5"/>
        <v>0</v>
      </c>
      <c r="O196" s="26">
        <v>0.12</v>
      </c>
      <c r="P196" s="24">
        <f t="shared" si="6"/>
        <v>0</v>
      </c>
      <c r="Q196" s="24">
        <f t="shared" si="7"/>
        <v>0</v>
      </c>
      <c r="R196" s="23">
        <f t="shared" si="16"/>
        <v>0</v>
      </c>
      <c r="S196" s="33"/>
      <c r="T196" s="33"/>
      <c r="U196" s="33">
        <f t="shared" si="17"/>
        <v>0</v>
      </c>
      <c r="V196" s="33">
        <v>130.0</v>
      </c>
      <c r="W196" s="23">
        <f t="shared" si="8"/>
        <v>6</v>
      </c>
      <c r="X196" s="23">
        <f t="shared" si="9"/>
        <v>0</v>
      </c>
      <c r="Y196" s="33">
        <f t="shared" si="10"/>
        <v>0</v>
      </c>
      <c r="Z196" s="33">
        <f t="shared" si="20"/>
        <v>7966912</v>
      </c>
      <c r="AA196" s="27">
        <f t="shared" si="11"/>
        <v>20</v>
      </c>
      <c r="AB196" s="34">
        <f t="shared" si="12"/>
        <v>50</v>
      </c>
      <c r="AE196" s="63">
        <f>50/4</f>
        <v>12.5</v>
      </c>
    </row>
    <row r="197" ht="14.25" customHeight="1">
      <c r="A197" s="29">
        <f t="shared" si="13"/>
        <v>45845</v>
      </c>
      <c r="B197" s="30" t="str">
        <f t="shared" si="1"/>
        <v>Monday</v>
      </c>
      <c r="C197" s="36">
        <f t="shared" si="14"/>
        <v>20</v>
      </c>
      <c r="D197" s="30"/>
      <c r="E197" s="31">
        <f t="shared" si="19"/>
        <v>16660</v>
      </c>
      <c r="F197" s="32">
        <f t="shared" si="15"/>
        <v>266560</v>
      </c>
      <c r="G197" s="23">
        <v>124.0</v>
      </c>
      <c r="H197" s="24" t="s">
        <v>31</v>
      </c>
      <c r="I197" s="25">
        <f>IFERROR(VLOOKUP(H197,Volume_caminhao,2,0),0)</f>
        <v>833</v>
      </c>
      <c r="J197" s="25">
        <f t="shared" si="2"/>
        <v>49980</v>
      </c>
      <c r="K197" s="24">
        <f t="shared" si="3"/>
        <v>103292</v>
      </c>
      <c r="L197" s="25">
        <v>0.0</v>
      </c>
      <c r="M197" s="24">
        <f t="shared" si="4"/>
        <v>0</v>
      </c>
      <c r="N197" s="24">
        <f t="shared" si="5"/>
        <v>0</v>
      </c>
      <c r="O197" s="26">
        <v>0.12</v>
      </c>
      <c r="P197" s="24">
        <f t="shared" si="6"/>
        <v>0</v>
      </c>
      <c r="Q197" s="24">
        <f t="shared" si="7"/>
        <v>0</v>
      </c>
      <c r="R197" s="23">
        <f t="shared" si="16"/>
        <v>2065840</v>
      </c>
      <c r="S197" s="33"/>
      <c r="T197" s="33"/>
      <c r="U197" s="33">
        <f t="shared" si="17"/>
        <v>5901072</v>
      </c>
      <c r="V197" s="33">
        <v>130.0</v>
      </c>
      <c r="W197" s="23">
        <f t="shared" si="8"/>
        <v>6</v>
      </c>
      <c r="X197" s="23">
        <f t="shared" si="9"/>
        <v>99960</v>
      </c>
      <c r="Y197" s="33">
        <f t="shared" si="10"/>
        <v>2165800</v>
      </c>
      <c r="Z197" s="33">
        <f t="shared" si="20"/>
        <v>8066872</v>
      </c>
      <c r="AA197" s="27">
        <f t="shared" si="11"/>
        <v>20</v>
      </c>
      <c r="AB197" s="38">
        <f t="shared" si="12"/>
        <v>10</v>
      </c>
    </row>
    <row r="198" ht="14.25" customHeight="1">
      <c r="A198" s="29">
        <f t="shared" si="13"/>
        <v>45846</v>
      </c>
      <c r="B198" s="30" t="str">
        <f t="shared" si="1"/>
        <v>Tuesday</v>
      </c>
      <c r="C198" s="36">
        <f t="shared" si="14"/>
        <v>20</v>
      </c>
      <c r="D198" s="30"/>
      <c r="E198" s="31">
        <f t="shared" si="19"/>
        <v>16660</v>
      </c>
      <c r="F198" s="32">
        <f t="shared" si="15"/>
        <v>533120</v>
      </c>
      <c r="G198" s="23">
        <v>124.0</v>
      </c>
      <c r="H198" s="24" t="s">
        <v>31</v>
      </c>
      <c r="I198" s="25">
        <f>IFERROR(VLOOKUP(H198,Volume_caminhao,2,0),0)</f>
        <v>833</v>
      </c>
      <c r="J198" s="25">
        <f t="shared" si="2"/>
        <v>49980</v>
      </c>
      <c r="K198" s="24">
        <f t="shared" si="3"/>
        <v>103292</v>
      </c>
      <c r="L198" s="25">
        <v>0.0</v>
      </c>
      <c r="M198" s="24">
        <f t="shared" si="4"/>
        <v>0</v>
      </c>
      <c r="N198" s="24">
        <f t="shared" si="5"/>
        <v>0</v>
      </c>
      <c r="O198" s="26">
        <v>0.12</v>
      </c>
      <c r="P198" s="24">
        <f t="shared" si="6"/>
        <v>0</v>
      </c>
      <c r="Q198" s="24">
        <f t="shared" si="7"/>
        <v>0</v>
      </c>
      <c r="R198" s="23">
        <f t="shared" si="16"/>
        <v>2065840</v>
      </c>
      <c r="S198" s="33"/>
      <c r="T198" s="33"/>
      <c r="U198" s="33">
        <f t="shared" si="17"/>
        <v>6001032</v>
      </c>
      <c r="V198" s="33">
        <v>130.0</v>
      </c>
      <c r="W198" s="23">
        <f t="shared" si="8"/>
        <v>6</v>
      </c>
      <c r="X198" s="23">
        <f t="shared" si="9"/>
        <v>99960</v>
      </c>
      <c r="Y198" s="33">
        <f t="shared" si="10"/>
        <v>2165800</v>
      </c>
      <c r="Z198" s="33">
        <f t="shared" si="20"/>
        <v>8166832</v>
      </c>
      <c r="AA198" s="27">
        <f t="shared" si="11"/>
        <v>20</v>
      </c>
      <c r="AB198" s="38">
        <f t="shared" si="12"/>
        <v>10</v>
      </c>
    </row>
    <row r="199" ht="14.25" customHeight="1">
      <c r="A199" s="29">
        <f t="shared" si="13"/>
        <v>45847</v>
      </c>
      <c r="B199" s="30" t="str">
        <f t="shared" si="1"/>
        <v>Wednesday</v>
      </c>
      <c r="C199" s="36">
        <f t="shared" si="14"/>
        <v>20</v>
      </c>
      <c r="D199" s="30"/>
      <c r="E199" s="31">
        <f t="shared" si="19"/>
        <v>16660</v>
      </c>
      <c r="F199" s="32">
        <f t="shared" si="15"/>
        <v>1066240</v>
      </c>
      <c r="G199" s="23">
        <v>124.0</v>
      </c>
      <c r="H199" s="24" t="s">
        <v>31</v>
      </c>
      <c r="I199" s="25">
        <f>IFERROR(VLOOKUP(H199,Volume_caminhao,2,0),0)</f>
        <v>833</v>
      </c>
      <c r="J199" s="25">
        <f t="shared" si="2"/>
        <v>49980</v>
      </c>
      <c r="K199" s="24">
        <f t="shared" si="3"/>
        <v>103292</v>
      </c>
      <c r="L199" s="25">
        <v>0.0</v>
      </c>
      <c r="M199" s="24">
        <f t="shared" si="4"/>
        <v>0</v>
      </c>
      <c r="N199" s="24">
        <f t="shared" si="5"/>
        <v>0</v>
      </c>
      <c r="O199" s="26">
        <v>0.12</v>
      </c>
      <c r="P199" s="24">
        <f t="shared" si="6"/>
        <v>0</v>
      </c>
      <c r="Q199" s="24">
        <f t="shared" si="7"/>
        <v>0</v>
      </c>
      <c r="R199" s="23">
        <f t="shared" si="16"/>
        <v>2065840</v>
      </c>
      <c r="S199" s="33"/>
      <c r="T199" s="33"/>
      <c r="U199" s="33">
        <f t="shared" si="17"/>
        <v>6100992</v>
      </c>
      <c r="V199" s="33">
        <v>130.0</v>
      </c>
      <c r="W199" s="23">
        <f t="shared" si="8"/>
        <v>6</v>
      </c>
      <c r="X199" s="23">
        <f t="shared" si="9"/>
        <v>99960</v>
      </c>
      <c r="Y199" s="33">
        <f t="shared" si="10"/>
        <v>2165800</v>
      </c>
      <c r="Z199" s="33">
        <f t="shared" si="20"/>
        <v>8266792</v>
      </c>
      <c r="AA199" s="27">
        <f t="shared" si="11"/>
        <v>20</v>
      </c>
      <c r="AB199" s="38">
        <f t="shared" si="12"/>
        <v>10</v>
      </c>
    </row>
    <row r="200" ht="14.25" customHeight="1">
      <c r="A200" s="39">
        <f t="shared" si="13"/>
        <v>45848</v>
      </c>
      <c r="B200" s="40" t="str">
        <f t="shared" si="1"/>
        <v>Thursday</v>
      </c>
      <c r="C200" s="36">
        <f t="shared" si="14"/>
        <v>20</v>
      </c>
      <c r="D200" s="40"/>
      <c r="E200" s="31">
        <f t="shared" si="19"/>
        <v>16660</v>
      </c>
      <c r="F200" s="32">
        <f t="shared" si="15"/>
        <v>2132480</v>
      </c>
      <c r="G200" s="23">
        <v>124.0</v>
      </c>
      <c r="H200" s="24" t="s">
        <v>31</v>
      </c>
      <c r="I200" s="25">
        <f>IFERROR(VLOOKUP(H200,Volume_caminhao,2,0),0)</f>
        <v>833</v>
      </c>
      <c r="J200" s="25">
        <f t="shared" si="2"/>
        <v>49980</v>
      </c>
      <c r="K200" s="24">
        <f t="shared" si="3"/>
        <v>103292</v>
      </c>
      <c r="L200" s="25">
        <v>0.0</v>
      </c>
      <c r="M200" s="24">
        <f t="shared" si="4"/>
        <v>0</v>
      </c>
      <c r="N200" s="24">
        <f t="shared" si="5"/>
        <v>0</v>
      </c>
      <c r="O200" s="26">
        <v>0.12</v>
      </c>
      <c r="P200" s="24">
        <f t="shared" si="6"/>
        <v>0</v>
      </c>
      <c r="Q200" s="24">
        <f t="shared" si="7"/>
        <v>0</v>
      </c>
      <c r="R200" s="23">
        <f t="shared" si="16"/>
        <v>2065840</v>
      </c>
      <c r="S200" s="42"/>
      <c r="T200" s="42" t="str">
        <f>T170</f>
        <v/>
      </c>
      <c r="U200" s="33">
        <f t="shared" si="17"/>
        <v>6200952</v>
      </c>
      <c r="V200" s="33">
        <v>130.0</v>
      </c>
      <c r="W200" s="23">
        <f t="shared" si="8"/>
        <v>6</v>
      </c>
      <c r="X200" s="23">
        <f t="shared" si="9"/>
        <v>99960</v>
      </c>
      <c r="Y200" s="33">
        <f t="shared" si="10"/>
        <v>2165800</v>
      </c>
      <c r="Z200" s="42">
        <f t="shared" si="20"/>
        <v>8366752</v>
      </c>
      <c r="AA200" s="27">
        <f t="shared" si="11"/>
        <v>20</v>
      </c>
      <c r="AB200" s="38">
        <f t="shared" si="12"/>
        <v>10</v>
      </c>
      <c r="AD200" s="43"/>
      <c r="AE200" s="43"/>
      <c r="AF200" s="43"/>
      <c r="AG200" s="43"/>
      <c r="AH200" s="43"/>
    </row>
    <row r="201" ht="14.25" customHeight="1">
      <c r="A201" s="29">
        <f t="shared" si="13"/>
        <v>45849</v>
      </c>
      <c r="B201" s="30" t="str">
        <f t="shared" si="1"/>
        <v>Friday</v>
      </c>
      <c r="C201" s="36">
        <f t="shared" si="14"/>
        <v>20</v>
      </c>
      <c r="D201" s="30"/>
      <c r="E201" s="31">
        <f t="shared" si="19"/>
        <v>16660</v>
      </c>
      <c r="F201" s="32">
        <f t="shared" si="15"/>
        <v>4264960</v>
      </c>
      <c r="G201" s="23">
        <v>124.0</v>
      </c>
      <c r="H201" s="24" t="s">
        <v>31</v>
      </c>
      <c r="I201" s="25">
        <f>IFERROR(VLOOKUP(H201,Volume_caminhao,2,0),0)</f>
        <v>833</v>
      </c>
      <c r="J201" s="25">
        <f t="shared" si="2"/>
        <v>49980</v>
      </c>
      <c r="K201" s="24">
        <f t="shared" si="3"/>
        <v>103292</v>
      </c>
      <c r="L201" s="25">
        <v>0.0</v>
      </c>
      <c r="M201" s="24">
        <f t="shared" si="4"/>
        <v>0</v>
      </c>
      <c r="N201" s="24">
        <f t="shared" si="5"/>
        <v>0</v>
      </c>
      <c r="O201" s="26">
        <v>0.12</v>
      </c>
      <c r="P201" s="24">
        <f t="shared" si="6"/>
        <v>0</v>
      </c>
      <c r="Q201" s="24">
        <f t="shared" si="7"/>
        <v>0</v>
      </c>
      <c r="R201" s="23">
        <f t="shared" si="16"/>
        <v>2065840</v>
      </c>
      <c r="S201" s="33"/>
      <c r="T201" s="33"/>
      <c r="U201" s="33">
        <f t="shared" si="17"/>
        <v>6300912</v>
      </c>
      <c r="V201" s="33">
        <v>130.0</v>
      </c>
      <c r="W201" s="23">
        <f t="shared" si="8"/>
        <v>6</v>
      </c>
      <c r="X201" s="23">
        <f t="shared" si="9"/>
        <v>99960</v>
      </c>
      <c r="Y201" s="33">
        <f t="shared" si="10"/>
        <v>2165800</v>
      </c>
      <c r="Z201" s="33">
        <f t="shared" si="20"/>
        <v>8466712</v>
      </c>
      <c r="AA201" s="27">
        <f t="shared" si="11"/>
        <v>20</v>
      </c>
      <c r="AB201" s="38">
        <f t="shared" si="12"/>
        <v>10</v>
      </c>
    </row>
    <row r="202" ht="14.25" customHeight="1">
      <c r="A202" s="29">
        <f t="shared" si="13"/>
        <v>45850</v>
      </c>
      <c r="B202" s="30" t="str">
        <f t="shared" si="1"/>
        <v>Saturday</v>
      </c>
      <c r="C202" s="30">
        <f t="shared" si="14"/>
        <v>0</v>
      </c>
      <c r="D202" s="30"/>
      <c r="E202" s="31">
        <f t="shared" si="19"/>
        <v>0</v>
      </c>
      <c r="F202" s="32">
        <f t="shared" si="15"/>
        <v>0</v>
      </c>
      <c r="G202" s="23">
        <v>124.0</v>
      </c>
      <c r="H202" s="24" t="s">
        <v>31</v>
      </c>
      <c r="I202" s="25">
        <f>IFERROR(VLOOKUP(H202,Volume_caminhao,2,0),0)</f>
        <v>833</v>
      </c>
      <c r="J202" s="25">
        <f t="shared" si="2"/>
        <v>49980</v>
      </c>
      <c r="K202" s="24">
        <f t="shared" si="3"/>
        <v>103292</v>
      </c>
      <c r="L202" s="25">
        <v>0.0</v>
      </c>
      <c r="M202" s="24">
        <f t="shared" si="4"/>
        <v>0</v>
      </c>
      <c r="N202" s="24">
        <f t="shared" si="5"/>
        <v>0</v>
      </c>
      <c r="O202" s="26">
        <v>0.12</v>
      </c>
      <c r="P202" s="24">
        <f t="shared" si="6"/>
        <v>0</v>
      </c>
      <c r="Q202" s="24">
        <f t="shared" si="7"/>
        <v>0</v>
      </c>
      <c r="R202" s="23">
        <f t="shared" si="16"/>
        <v>0</v>
      </c>
      <c r="S202" s="33"/>
      <c r="T202" s="33"/>
      <c r="U202" s="33">
        <f t="shared" si="17"/>
        <v>0</v>
      </c>
      <c r="V202" s="33">
        <v>130.0</v>
      </c>
      <c r="W202" s="23">
        <f t="shared" si="8"/>
        <v>6</v>
      </c>
      <c r="X202" s="23">
        <f t="shared" si="9"/>
        <v>0</v>
      </c>
      <c r="Y202" s="33">
        <f t="shared" si="10"/>
        <v>0</v>
      </c>
      <c r="Z202" s="33">
        <f t="shared" si="20"/>
        <v>8466712</v>
      </c>
      <c r="AA202" s="27">
        <f t="shared" si="11"/>
        <v>20</v>
      </c>
      <c r="AB202" s="34">
        <f t="shared" si="12"/>
        <v>50</v>
      </c>
    </row>
    <row r="203" ht="14.25" customHeight="1">
      <c r="A203" s="29">
        <f t="shared" si="13"/>
        <v>45851</v>
      </c>
      <c r="B203" s="30" t="str">
        <f t="shared" si="1"/>
        <v>Sunday</v>
      </c>
      <c r="C203" s="30">
        <f t="shared" si="14"/>
        <v>0</v>
      </c>
      <c r="D203" s="30"/>
      <c r="E203" s="31">
        <f t="shared" si="19"/>
        <v>0</v>
      </c>
      <c r="F203" s="32">
        <f t="shared" si="15"/>
        <v>0</v>
      </c>
      <c r="G203" s="23">
        <v>124.0</v>
      </c>
      <c r="H203" s="24" t="s">
        <v>31</v>
      </c>
      <c r="I203" s="25">
        <f>IFERROR(VLOOKUP(H203,Volume_caminhao,2,0),0)</f>
        <v>833</v>
      </c>
      <c r="J203" s="25">
        <f t="shared" si="2"/>
        <v>49980</v>
      </c>
      <c r="K203" s="24">
        <f t="shared" si="3"/>
        <v>103292</v>
      </c>
      <c r="L203" s="25">
        <v>0.0</v>
      </c>
      <c r="M203" s="24">
        <f t="shared" si="4"/>
        <v>0</v>
      </c>
      <c r="N203" s="24">
        <f t="shared" si="5"/>
        <v>0</v>
      </c>
      <c r="O203" s="26">
        <v>0.12</v>
      </c>
      <c r="P203" s="24">
        <f t="shared" si="6"/>
        <v>0</v>
      </c>
      <c r="Q203" s="24">
        <f t="shared" si="7"/>
        <v>0</v>
      </c>
      <c r="R203" s="23">
        <f t="shared" si="16"/>
        <v>0</v>
      </c>
      <c r="S203" s="33"/>
      <c r="T203" s="33"/>
      <c r="U203" s="33">
        <f t="shared" si="17"/>
        <v>0</v>
      </c>
      <c r="V203" s="33">
        <v>130.0</v>
      </c>
      <c r="W203" s="23">
        <f t="shared" si="8"/>
        <v>6</v>
      </c>
      <c r="X203" s="23">
        <f t="shared" si="9"/>
        <v>0</v>
      </c>
      <c r="Y203" s="33">
        <f t="shared" si="10"/>
        <v>0</v>
      </c>
      <c r="Z203" s="33">
        <f t="shared" si="20"/>
        <v>8466712</v>
      </c>
      <c r="AA203" s="27">
        <f t="shared" si="11"/>
        <v>20</v>
      </c>
      <c r="AB203" s="34">
        <f t="shared" si="12"/>
        <v>50</v>
      </c>
    </row>
    <row r="204" ht="14.25" customHeight="1">
      <c r="A204" s="29">
        <f t="shared" si="13"/>
        <v>45852</v>
      </c>
      <c r="B204" s="30" t="str">
        <f t="shared" si="1"/>
        <v>Monday</v>
      </c>
      <c r="C204" s="36">
        <f t="shared" si="14"/>
        <v>20</v>
      </c>
      <c r="D204" s="30"/>
      <c r="E204" s="31">
        <f t="shared" si="19"/>
        <v>16660</v>
      </c>
      <c r="F204" s="32">
        <f t="shared" si="15"/>
        <v>8529920</v>
      </c>
      <c r="G204" s="23">
        <v>124.0</v>
      </c>
      <c r="H204" s="24" t="s">
        <v>31</v>
      </c>
      <c r="I204" s="25">
        <f>IFERROR(VLOOKUP(H204,Volume_caminhao,2,0),0)</f>
        <v>833</v>
      </c>
      <c r="J204" s="25">
        <f t="shared" si="2"/>
        <v>49980</v>
      </c>
      <c r="K204" s="24">
        <f t="shared" si="3"/>
        <v>103292</v>
      </c>
      <c r="L204" s="25">
        <v>0.0</v>
      </c>
      <c r="M204" s="24">
        <f t="shared" si="4"/>
        <v>0</v>
      </c>
      <c r="N204" s="24">
        <f t="shared" si="5"/>
        <v>0</v>
      </c>
      <c r="O204" s="26">
        <v>0.12</v>
      </c>
      <c r="P204" s="24">
        <f t="shared" si="6"/>
        <v>0</v>
      </c>
      <c r="Q204" s="24">
        <f t="shared" si="7"/>
        <v>0</v>
      </c>
      <c r="R204" s="23">
        <f t="shared" si="16"/>
        <v>2065840</v>
      </c>
      <c r="S204" s="33"/>
      <c r="T204" s="33"/>
      <c r="U204" s="33">
        <f t="shared" si="17"/>
        <v>6400872</v>
      </c>
      <c r="V204" s="33">
        <v>130.0</v>
      </c>
      <c r="W204" s="23">
        <f t="shared" si="8"/>
        <v>6</v>
      </c>
      <c r="X204" s="23">
        <f t="shared" si="9"/>
        <v>99960</v>
      </c>
      <c r="Y204" s="33">
        <f t="shared" si="10"/>
        <v>2165800</v>
      </c>
      <c r="Z204" s="33">
        <f t="shared" si="20"/>
        <v>8566672</v>
      </c>
      <c r="AA204" s="27">
        <f t="shared" si="11"/>
        <v>20</v>
      </c>
      <c r="AB204" s="38">
        <f t="shared" si="12"/>
        <v>10</v>
      </c>
    </row>
    <row r="205" ht="14.25" customHeight="1">
      <c r="A205" s="29">
        <f t="shared" si="13"/>
        <v>45853</v>
      </c>
      <c r="B205" s="30" t="str">
        <f t="shared" si="1"/>
        <v>Tuesday</v>
      </c>
      <c r="C205" s="36">
        <f t="shared" si="14"/>
        <v>20</v>
      </c>
      <c r="D205" s="30"/>
      <c r="E205" s="31">
        <f t="shared" si="19"/>
        <v>16660</v>
      </c>
      <c r="F205" s="32">
        <f t="shared" si="15"/>
        <v>17059840</v>
      </c>
      <c r="G205" s="23">
        <v>124.0</v>
      </c>
      <c r="H205" s="24" t="s">
        <v>31</v>
      </c>
      <c r="I205" s="25">
        <f>IFERROR(VLOOKUP(H205,Volume_caminhao,2,0),0)</f>
        <v>833</v>
      </c>
      <c r="J205" s="25">
        <f t="shared" si="2"/>
        <v>49980</v>
      </c>
      <c r="K205" s="24">
        <f t="shared" si="3"/>
        <v>103292</v>
      </c>
      <c r="L205" s="25">
        <v>0.0</v>
      </c>
      <c r="M205" s="24">
        <f t="shared" si="4"/>
        <v>0</v>
      </c>
      <c r="N205" s="24">
        <f t="shared" si="5"/>
        <v>0</v>
      </c>
      <c r="O205" s="26">
        <v>0.12</v>
      </c>
      <c r="P205" s="24">
        <f t="shared" si="6"/>
        <v>0</v>
      </c>
      <c r="Q205" s="24">
        <f t="shared" si="7"/>
        <v>0</v>
      </c>
      <c r="R205" s="23">
        <f t="shared" si="16"/>
        <v>2065840</v>
      </c>
      <c r="S205" s="33"/>
      <c r="T205" s="33"/>
      <c r="U205" s="33">
        <f t="shared" si="17"/>
        <v>6500832</v>
      </c>
      <c r="V205" s="33">
        <v>130.0</v>
      </c>
      <c r="W205" s="23">
        <f t="shared" si="8"/>
        <v>6</v>
      </c>
      <c r="X205" s="23">
        <f t="shared" si="9"/>
        <v>99960</v>
      </c>
      <c r="Y205" s="33">
        <f t="shared" si="10"/>
        <v>2165800</v>
      </c>
      <c r="Z205" s="33">
        <f t="shared" si="20"/>
        <v>8666632</v>
      </c>
      <c r="AA205" s="27">
        <f t="shared" si="11"/>
        <v>20</v>
      </c>
      <c r="AB205" s="38">
        <f t="shared" si="12"/>
        <v>10</v>
      </c>
    </row>
    <row r="206" ht="14.25" customHeight="1">
      <c r="A206" s="29">
        <f t="shared" si="13"/>
        <v>45854</v>
      </c>
      <c r="B206" s="30" t="str">
        <f t="shared" si="1"/>
        <v>Wednesday</v>
      </c>
      <c r="C206" s="36">
        <f t="shared" si="14"/>
        <v>20</v>
      </c>
      <c r="D206" s="30"/>
      <c r="E206" s="31">
        <f t="shared" si="19"/>
        <v>16660</v>
      </c>
      <c r="F206" s="32">
        <f t="shared" si="15"/>
        <v>34119680</v>
      </c>
      <c r="G206" s="23">
        <v>124.0</v>
      </c>
      <c r="H206" s="24" t="s">
        <v>31</v>
      </c>
      <c r="I206" s="25">
        <f>IFERROR(VLOOKUP(H206,Volume_caminhao,2,0),0)</f>
        <v>833</v>
      </c>
      <c r="J206" s="25">
        <f t="shared" si="2"/>
        <v>49980</v>
      </c>
      <c r="K206" s="24">
        <f t="shared" si="3"/>
        <v>103292</v>
      </c>
      <c r="L206" s="25">
        <v>0.0</v>
      </c>
      <c r="M206" s="24">
        <f t="shared" si="4"/>
        <v>0</v>
      </c>
      <c r="N206" s="24">
        <f t="shared" si="5"/>
        <v>0</v>
      </c>
      <c r="O206" s="26">
        <v>0.12</v>
      </c>
      <c r="P206" s="24">
        <f t="shared" si="6"/>
        <v>0</v>
      </c>
      <c r="Q206" s="24">
        <f t="shared" si="7"/>
        <v>0</v>
      </c>
      <c r="R206" s="23">
        <f t="shared" si="16"/>
        <v>2065840</v>
      </c>
      <c r="S206" s="33"/>
      <c r="T206" s="33"/>
      <c r="U206" s="33">
        <f t="shared" si="17"/>
        <v>6600792</v>
      </c>
      <c r="V206" s="33">
        <v>130.0</v>
      </c>
      <c r="W206" s="23">
        <f t="shared" si="8"/>
        <v>6</v>
      </c>
      <c r="X206" s="23">
        <f t="shared" si="9"/>
        <v>99960</v>
      </c>
      <c r="Y206" s="33">
        <f t="shared" si="10"/>
        <v>2165800</v>
      </c>
      <c r="Z206" s="33">
        <f t="shared" si="20"/>
        <v>8766592</v>
      </c>
      <c r="AA206" s="27">
        <f t="shared" si="11"/>
        <v>20</v>
      </c>
      <c r="AB206" s="38">
        <f t="shared" si="12"/>
        <v>10</v>
      </c>
    </row>
    <row r="207" ht="14.25" customHeight="1">
      <c r="A207" s="29">
        <f t="shared" si="13"/>
        <v>45855</v>
      </c>
      <c r="B207" s="30" t="str">
        <f t="shared" si="1"/>
        <v>Thursday</v>
      </c>
      <c r="C207" s="36">
        <f t="shared" si="14"/>
        <v>20</v>
      </c>
      <c r="D207" s="30"/>
      <c r="E207" s="31">
        <f t="shared" si="19"/>
        <v>16660</v>
      </c>
      <c r="F207" s="32">
        <f t="shared" si="15"/>
        <v>68239360</v>
      </c>
      <c r="G207" s="23">
        <v>124.0</v>
      </c>
      <c r="H207" s="24" t="s">
        <v>31</v>
      </c>
      <c r="I207" s="25">
        <f>IFERROR(VLOOKUP(H207,Volume_caminhao,2,0),0)</f>
        <v>833</v>
      </c>
      <c r="J207" s="25">
        <f t="shared" si="2"/>
        <v>49980</v>
      </c>
      <c r="K207" s="24">
        <f t="shared" si="3"/>
        <v>103292</v>
      </c>
      <c r="L207" s="25">
        <v>0.0</v>
      </c>
      <c r="M207" s="24">
        <f t="shared" si="4"/>
        <v>0</v>
      </c>
      <c r="N207" s="24">
        <f t="shared" si="5"/>
        <v>0</v>
      </c>
      <c r="O207" s="26">
        <v>0.12</v>
      </c>
      <c r="P207" s="24">
        <f t="shared" si="6"/>
        <v>0</v>
      </c>
      <c r="Q207" s="24">
        <f t="shared" si="7"/>
        <v>0</v>
      </c>
      <c r="R207" s="23">
        <f t="shared" si="16"/>
        <v>2065840</v>
      </c>
      <c r="S207" s="33"/>
      <c r="T207" s="33"/>
      <c r="U207" s="33">
        <f t="shared" si="17"/>
        <v>6700752</v>
      </c>
      <c r="V207" s="33">
        <v>130.0</v>
      </c>
      <c r="W207" s="23">
        <f t="shared" si="8"/>
        <v>6</v>
      </c>
      <c r="X207" s="23">
        <f t="shared" si="9"/>
        <v>99960</v>
      </c>
      <c r="Y207" s="33">
        <f t="shared" si="10"/>
        <v>2165800</v>
      </c>
      <c r="Z207" s="33">
        <f t="shared" si="20"/>
        <v>8866552</v>
      </c>
      <c r="AA207" s="27">
        <f t="shared" si="11"/>
        <v>20</v>
      </c>
      <c r="AB207" s="38">
        <f t="shared" si="12"/>
        <v>10</v>
      </c>
    </row>
    <row r="208" ht="14.25" customHeight="1">
      <c r="A208" s="29">
        <f t="shared" si="13"/>
        <v>45856</v>
      </c>
      <c r="B208" s="30" t="str">
        <f t="shared" si="1"/>
        <v>Friday</v>
      </c>
      <c r="C208" s="36">
        <f t="shared" si="14"/>
        <v>20</v>
      </c>
      <c r="D208" s="30"/>
      <c r="E208" s="31">
        <f t="shared" si="19"/>
        <v>16660</v>
      </c>
      <c r="F208" s="32">
        <f t="shared" si="15"/>
        <v>136478720</v>
      </c>
      <c r="G208" s="23">
        <v>124.0</v>
      </c>
      <c r="H208" s="24" t="s">
        <v>31</v>
      </c>
      <c r="I208" s="25">
        <f>IFERROR(VLOOKUP(H208,Volume_caminhao,2,0),0)</f>
        <v>833</v>
      </c>
      <c r="J208" s="25">
        <f t="shared" si="2"/>
        <v>49980</v>
      </c>
      <c r="K208" s="24">
        <f t="shared" si="3"/>
        <v>103292</v>
      </c>
      <c r="L208" s="25">
        <v>0.0</v>
      </c>
      <c r="M208" s="24">
        <f t="shared" si="4"/>
        <v>0</v>
      </c>
      <c r="N208" s="24">
        <f t="shared" si="5"/>
        <v>0</v>
      </c>
      <c r="O208" s="26">
        <v>0.12</v>
      </c>
      <c r="P208" s="24">
        <f t="shared" si="6"/>
        <v>0</v>
      </c>
      <c r="Q208" s="24">
        <f t="shared" si="7"/>
        <v>0</v>
      </c>
      <c r="R208" s="23">
        <f t="shared" si="16"/>
        <v>2065840</v>
      </c>
      <c r="S208" s="33"/>
      <c r="T208" s="33"/>
      <c r="U208" s="33">
        <f t="shared" si="17"/>
        <v>6800712</v>
      </c>
      <c r="V208" s="33">
        <v>130.0</v>
      </c>
      <c r="W208" s="23">
        <f t="shared" si="8"/>
        <v>6</v>
      </c>
      <c r="X208" s="23">
        <f t="shared" si="9"/>
        <v>99960</v>
      </c>
      <c r="Y208" s="33">
        <f t="shared" si="10"/>
        <v>2165800</v>
      </c>
      <c r="Z208" s="33">
        <f t="shared" si="20"/>
        <v>8966512</v>
      </c>
      <c r="AA208" s="27">
        <f t="shared" si="11"/>
        <v>20</v>
      </c>
      <c r="AB208" s="38">
        <f t="shared" si="12"/>
        <v>10</v>
      </c>
    </row>
    <row r="209" ht="14.25" customHeight="1">
      <c r="A209" s="29">
        <f t="shared" si="13"/>
        <v>45857</v>
      </c>
      <c r="B209" s="30" t="str">
        <f t="shared" si="1"/>
        <v>Saturday</v>
      </c>
      <c r="C209" s="30">
        <f t="shared" si="14"/>
        <v>0</v>
      </c>
      <c r="D209" s="30"/>
      <c r="E209" s="31">
        <f t="shared" si="19"/>
        <v>0</v>
      </c>
      <c r="F209" s="32">
        <f t="shared" si="15"/>
        <v>0</v>
      </c>
      <c r="G209" s="23">
        <v>124.0</v>
      </c>
      <c r="H209" s="24" t="s">
        <v>31</v>
      </c>
      <c r="I209" s="25">
        <f>IFERROR(VLOOKUP(H209,Volume_caminhao,2,0),0)</f>
        <v>833</v>
      </c>
      <c r="J209" s="25">
        <f t="shared" si="2"/>
        <v>49980</v>
      </c>
      <c r="K209" s="24">
        <f t="shared" si="3"/>
        <v>103292</v>
      </c>
      <c r="L209" s="25">
        <v>0.0</v>
      </c>
      <c r="M209" s="24">
        <f t="shared" si="4"/>
        <v>0</v>
      </c>
      <c r="N209" s="24">
        <f t="shared" si="5"/>
        <v>0</v>
      </c>
      <c r="O209" s="26">
        <v>0.12</v>
      </c>
      <c r="P209" s="24">
        <f t="shared" si="6"/>
        <v>0</v>
      </c>
      <c r="Q209" s="24">
        <f t="shared" si="7"/>
        <v>0</v>
      </c>
      <c r="R209" s="23">
        <f t="shared" si="16"/>
        <v>0</v>
      </c>
      <c r="S209" s="33"/>
      <c r="T209" s="33"/>
      <c r="U209" s="33">
        <f t="shared" si="17"/>
        <v>0</v>
      </c>
      <c r="V209" s="33">
        <v>130.0</v>
      </c>
      <c r="W209" s="23">
        <f t="shared" si="8"/>
        <v>6</v>
      </c>
      <c r="X209" s="23">
        <f t="shared" si="9"/>
        <v>0</v>
      </c>
      <c r="Y209" s="33">
        <f t="shared" si="10"/>
        <v>0</v>
      </c>
      <c r="Z209" s="33">
        <f t="shared" si="20"/>
        <v>8966512</v>
      </c>
      <c r="AA209" s="27">
        <f t="shared" si="11"/>
        <v>20</v>
      </c>
      <c r="AB209" s="34">
        <f t="shared" si="12"/>
        <v>50</v>
      </c>
    </row>
    <row r="210" ht="14.25" customHeight="1">
      <c r="A210" s="29">
        <f t="shared" si="13"/>
        <v>45858</v>
      </c>
      <c r="B210" s="30" t="str">
        <f t="shared" si="1"/>
        <v>Sunday</v>
      </c>
      <c r="C210" s="30">
        <f t="shared" si="14"/>
        <v>0</v>
      </c>
      <c r="D210" s="30"/>
      <c r="E210" s="31">
        <f t="shared" si="19"/>
        <v>0</v>
      </c>
      <c r="F210" s="32">
        <f t="shared" si="15"/>
        <v>0</v>
      </c>
      <c r="G210" s="23">
        <v>124.0</v>
      </c>
      <c r="H210" s="24" t="s">
        <v>31</v>
      </c>
      <c r="I210" s="25">
        <f>IFERROR(VLOOKUP(H210,Volume_caminhao,2,0),0)</f>
        <v>833</v>
      </c>
      <c r="J210" s="25">
        <f t="shared" si="2"/>
        <v>49980</v>
      </c>
      <c r="K210" s="24">
        <f t="shared" si="3"/>
        <v>103292</v>
      </c>
      <c r="L210" s="25">
        <v>0.0</v>
      </c>
      <c r="M210" s="24">
        <f t="shared" si="4"/>
        <v>0</v>
      </c>
      <c r="N210" s="24">
        <f t="shared" si="5"/>
        <v>0</v>
      </c>
      <c r="O210" s="26">
        <v>0.12</v>
      </c>
      <c r="P210" s="24">
        <f t="shared" si="6"/>
        <v>0</v>
      </c>
      <c r="Q210" s="24">
        <f t="shared" si="7"/>
        <v>0</v>
      </c>
      <c r="R210" s="23">
        <f t="shared" si="16"/>
        <v>0</v>
      </c>
      <c r="S210" s="33"/>
      <c r="T210" s="33"/>
      <c r="U210" s="33">
        <f t="shared" si="17"/>
        <v>0</v>
      </c>
      <c r="V210" s="33">
        <v>130.0</v>
      </c>
      <c r="W210" s="23">
        <f t="shared" si="8"/>
        <v>6</v>
      </c>
      <c r="X210" s="23">
        <f t="shared" si="9"/>
        <v>0</v>
      </c>
      <c r="Y210" s="33">
        <f t="shared" si="10"/>
        <v>0</v>
      </c>
      <c r="Z210" s="33">
        <f t="shared" si="20"/>
        <v>8966512</v>
      </c>
      <c r="AA210" s="27">
        <f t="shared" si="11"/>
        <v>20</v>
      </c>
      <c r="AB210" s="34">
        <f t="shared" si="12"/>
        <v>50</v>
      </c>
    </row>
    <row r="211" ht="14.25" customHeight="1">
      <c r="A211" s="29">
        <f t="shared" si="13"/>
        <v>45859</v>
      </c>
      <c r="B211" s="30" t="str">
        <f t="shared" si="1"/>
        <v>Monday</v>
      </c>
      <c r="C211" s="36">
        <f t="shared" si="14"/>
        <v>20</v>
      </c>
      <c r="D211" s="30"/>
      <c r="E211" s="31">
        <f t="shared" si="19"/>
        <v>16660</v>
      </c>
      <c r="F211" s="32">
        <f t="shared" si="15"/>
        <v>272957440</v>
      </c>
      <c r="G211" s="23">
        <v>124.0</v>
      </c>
      <c r="H211" s="24" t="s">
        <v>31</v>
      </c>
      <c r="I211" s="25">
        <f>IFERROR(VLOOKUP(H211,Volume_caminhao,2,0),0)</f>
        <v>833</v>
      </c>
      <c r="J211" s="25">
        <f t="shared" si="2"/>
        <v>49980</v>
      </c>
      <c r="K211" s="24">
        <f t="shared" si="3"/>
        <v>103292</v>
      </c>
      <c r="L211" s="25">
        <v>0.0</v>
      </c>
      <c r="M211" s="24">
        <f t="shared" si="4"/>
        <v>0</v>
      </c>
      <c r="N211" s="24">
        <f t="shared" si="5"/>
        <v>0</v>
      </c>
      <c r="O211" s="26">
        <v>0.12</v>
      </c>
      <c r="P211" s="24">
        <f t="shared" si="6"/>
        <v>0</v>
      </c>
      <c r="Q211" s="24">
        <f t="shared" si="7"/>
        <v>0</v>
      </c>
      <c r="R211" s="23">
        <f t="shared" si="16"/>
        <v>2065840</v>
      </c>
      <c r="S211" s="33"/>
      <c r="T211" s="33"/>
      <c r="U211" s="33">
        <f t="shared" si="17"/>
        <v>6900672</v>
      </c>
      <c r="V211" s="33">
        <v>130.0</v>
      </c>
      <c r="W211" s="23">
        <f t="shared" si="8"/>
        <v>6</v>
      </c>
      <c r="X211" s="23">
        <f t="shared" si="9"/>
        <v>99960</v>
      </c>
      <c r="Y211" s="33">
        <f t="shared" si="10"/>
        <v>2165800</v>
      </c>
      <c r="Z211" s="33">
        <f t="shared" si="20"/>
        <v>9066472</v>
      </c>
      <c r="AA211" s="27">
        <f t="shared" si="11"/>
        <v>20</v>
      </c>
      <c r="AB211" s="38">
        <f t="shared" si="12"/>
        <v>10</v>
      </c>
    </row>
    <row r="212" ht="14.25" customHeight="1">
      <c r="A212" s="29">
        <f t="shared" si="13"/>
        <v>45860</v>
      </c>
      <c r="B212" s="30" t="str">
        <f t="shared" si="1"/>
        <v>Tuesday</v>
      </c>
      <c r="C212" s="36">
        <f t="shared" si="14"/>
        <v>20</v>
      </c>
      <c r="D212" s="30"/>
      <c r="E212" s="31">
        <f t="shared" si="19"/>
        <v>16660</v>
      </c>
      <c r="F212" s="32">
        <f t="shared" si="15"/>
        <v>545914880</v>
      </c>
      <c r="G212" s="23">
        <v>124.0</v>
      </c>
      <c r="H212" s="24" t="s">
        <v>31</v>
      </c>
      <c r="I212" s="25">
        <f>IFERROR(VLOOKUP(H212,Volume_caminhao,2,0),0)</f>
        <v>833</v>
      </c>
      <c r="J212" s="25">
        <f t="shared" si="2"/>
        <v>49980</v>
      </c>
      <c r="K212" s="24">
        <f t="shared" si="3"/>
        <v>103292</v>
      </c>
      <c r="L212" s="25">
        <v>0.0</v>
      </c>
      <c r="M212" s="24">
        <f t="shared" si="4"/>
        <v>0</v>
      </c>
      <c r="N212" s="24">
        <f t="shared" si="5"/>
        <v>0</v>
      </c>
      <c r="O212" s="26">
        <v>0.12</v>
      </c>
      <c r="P212" s="24">
        <f t="shared" si="6"/>
        <v>0</v>
      </c>
      <c r="Q212" s="24">
        <f t="shared" si="7"/>
        <v>0</v>
      </c>
      <c r="R212" s="23">
        <f t="shared" si="16"/>
        <v>2065840</v>
      </c>
      <c r="S212" s="33"/>
      <c r="T212" s="33"/>
      <c r="U212" s="33">
        <f t="shared" si="17"/>
        <v>7000632</v>
      </c>
      <c r="V212" s="33">
        <v>130.0</v>
      </c>
      <c r="W212" s="23">
        <f t="shared" si="8"/>
        <v>6</v>
      </c>
      <c r="X212" s="23">
        <f t="shared" si="9"/>
        <v>99960</v>
      </c>
      <c r="Y212" s="33">
        <f t="shared" si="10"/>
        <v>2165800</v>
      </c>
      <c r="Z212" s="33">
        <f t="shared" si="20"/>
        <v>9166432</v>
      </c>
      <c r="AA212" s="27">
        <f t="shared" si="11"/>
        <v>20</v>
      </c>
      <c r="AB212" s="38">
        <f t="shared" si="12"/>
        <v>10</v>
      </c>
    </row>
    <row r="213" ht="14.25" customHeight="1">
      <c r="A213" s="29">
        <f t="shared" si="13"/>
        <v>45861</v>
      </c>
      <c r="B213" s="30" t="str">
        <f t="shared" si="1"/>
        <v>Wednesday</v>
      </c>
      <c r="C213" s="36">
        <f t="shared" si="14"/>
        <v>20</v>
      </c>
      <c r="D213" s="30"/>
      <c r="E213" s="31">
        <f t="shared" si="19"/>
        <v>16660</v>
      </c>
      <c r="F213" s="32">
        <f t="shared" si="15"/>
        <v>1091829760</v>
      </c>
      <c r="G213" s="23">
        <v>124.0</v>
      </c>
      <c r="H213" s="24" t="s">
        <v>31</v>
      </c>
      <c r="I213" s="25">
        <f>IFERROR(VLOOKUP(H213,Volume_caminhao,2,0),0)</f>
        <v>833</v>
      </c>
      <c r="J213" s="25">
        <f t="shared" si="2"/>
        <v>49980</v>
      </c>
      <c r="K213" s="24">
        <f t="shared" si="3"/>
        <v>103292</v>
      </c>
      <c r="L213" s="25">
        <v>0.0</v>
      </c>
      <c r="M213" s="24">
        <f t="shared" si="4"/>
        <v>0</v>
      </c>
      <c r="N213" s="24">
        <f t="shared" si="5"/>
        <v>0</v>
      </c>
      <c r="O213" s="26">
        <v>0.12</v>
      </c>
      <c r="P213" s="24">
        <f t="shared" si="6"/>
        <v>0</v>
      </c>
      <c r="Q213" s="24">
        <f t="shared" si="7"/>
        <v>0</v>
      </c>
      <c r="R213" s="23">
        <f t="shared" si="16"/>
        <v>2065840</v>
      </c>
      <c r="S213" s="33"/>
      <c r="T213" s="33"/>
      <c r="U213" s="33">
        <f t="shared" si="17"/>
        <v>7100592</v>
      </c>
      <c r="V213" s="33">
        <v>130.0</v>
      </c>
      <c r="W213" s="23">
        <f t="shared" si="8"/>
        <v>6</v>
      </c>
      <c r="X213" s="23">
        <f t="shared" si="9"/>
        <v>99960</v>
      </c>
      <c r="Y213" s="33">
        <f t="shared" si="10"/>
        <v>2165800</v>
      </c>
      <c r="Z213" s="33">
        <f t="shared" si="20"/>
        <v>9266392</v>
      </c>
      <c r="AA213" s="27">
        <f t="shared" si="11"/>
        <v>20</v>
      </c>
      <c r="AB213" s="38">
        <f t="shared" si="12"/>
        <v>10</v>
      </c>
    </row>
    <row r="214" ht="14.25" customHeight="1">
      <c r="A214" s="29">
        <f t="shared" si="13"/>
        <v>45862</v>
      </c>
      <c r="B214" s="30" t="str">
        <f t="shared" si="1"/>
        <v>Thursday</v>
      </c>
      <c r="C214" s="36">
        <f t="shared" si="14"/>
        <v>20</v>
      </c>
      <c r="D214" s="30"/>
      <c r="E214" s="31">
        <f t="shared" si="19"/>
        <v>16660</v>
      </c>
      <c r="F214" s="32">
        <f t="shared" si="15"/>
        <v>2183659520</v>
      </c>
      <c r="G214" s="23">
        <v>124.0</v>
      </c>
      <c r="H214" s="24" t="s">
        <v>31</v>
      </c>
      <c r="I214" s="25">
        <f>IFERROR(VLOOKUP(H214,Volume_caminhao,2,0),0)</f>
        <v>833</v>
      </c>
      <c r="J214" s="25">
        <f t="shared" si="2"/>
        <v>49980</v>
      </c>
      <c r="K214" s="24">
        <f t="shared" si="3"/>
        <v>103292</v>
      </c>
      <c r="L214" s="25">
        <v>0.0</v>
      </c>
      <c r="M214" s="24">
        <f t="shared" si="4"/>
        <v>0</v>
      </c>
      <c r="N214" s="24">
        <f t="shared" si="5"/>
        <v>0</v>
      </c>
      <c r="O214" s="26">
        <v>0.12</v>
      </c>
      <c r="P214" s="24">
        <f t="shared" si="6"/>
        <v>0</v>
      </c>
      <c r="Q214" s="24">
        <f t="shared" si="7"/>
        <v>0</v>
      </c>
      <c r="R214" s="23">
        <f t="shared" si="16"/>
        <v>2065840</v>
      </c>
      <c r="S214" s="33"/>
      <c r="T214" s="33"/>
      <c r="U214" s="33">
        <f t="shared" si="17"/>
        <v>7200552</v>
      </c>
      <c r="V214" s="33">
        <v>130.0</v>
      </c>
      <c r="W214" s="23">
        <f t="shared" si="8"/>
        <v>6</v>
      </c>
      <c r="X214" s="23">
        <f t="shared" si="9"/>
        <v>99960</v>
      </c>
      <c r="Y214" s="33">
        <f t="shared" si="10"/>
        <v>2165800</v>
      </c>
      <c r="Z214" s="33">
        <f t="shared" si="20"/>
        <v>9366352</v>
      </c>
      <c r="AA214" s="27">
        <f t="shared" si="11"/>
        <v>20</v>
      </c>
      <c r="AB214" s="38">
        <f t="shared" si="12"/>
        <v>10</v>
      </c>
    </row>
    <row r="215" ht="14.25" customHeight="1">
      <c r="A215" s="29">
        <f t="shared" si="13"/>
        <v>45863</v>
      </c>
      <c r="B215" s="30" t="str">
        <f t="shared" si="1"/>
        <v>Friday</v>
      </c>
      <c r="C215" s="36">
        <f t="shared" si="14"/>
        <v>20</v>
      </c>
      <c r="D215" s="30"/>
      <c r="E215" s="31">
        <f t="shared" si="19"/>
        <v>16660</v>
      </c>
      <c r="F215" s="32">
        <f t="shared" si="15"/>
        <v>4367319040</v>
      </c>
      <c r="G215" s="23">
        <v>124.0</v>
      </c>
      <c r="H215" s="24" t="s">
        <v>31</v>
      </c>
      <c r="I215" s="25">
        <f>IFERROR(VLOOKUP(H215,Volume_caminhao,2,0),0)</f>
        <v>833</v>
      </c>
      <c r="J215" s="25">
        <f t="shared" si="2"/>
        <v>49980</v>
      </c>
      <c r="K215" s="24">
        <f t="shared" si="3"/>
        <v>103292</v>
      </c>
      <c r="L215" s="25">
        <v>0.0</v>
      </c>
      <c r="M215" s="24">
        <f t="shared" si="4"/>
        <v>0</v>
      </c>
      <c r="N215" s="24">
        <f t="shared" si="5"/>
        <v>0</v>
      </c>
      <c r="O215" s="26">
        <v>0.12</v>
      </c>
      <c r="P215" s="24">
        <f t="shared" si="6"/>
        <v>0</v>
      </c>
      <c r="Q215" s="24">
        <f t="shared" si="7"/>
        <v>0</v>
      </c>
      <c r="R215" s="23">
        <f t="shared" si="16"/>
        <v>2065840</v>
      </c>
      <c r="S215" s="33"/>
      <c r="T215" s="33"/>
      <c r="U215" s="33">
        <f t="shared" si="17"/>
        <v>7300512</v>
      </c>
      <c r="V215" s="33">
        <v>130.0</v>
      </c>
      <c r="W215" s="23">
        <f t="shared" si="8"/>
        <v>6</v>
      </c>
      <c r="X215" s="23">
        <f t="shared" si="9"/>
        <v>99960</v>
      </c>
      <c r="Y215" s="33">
        <f t="shared" si="10"/>
        <v>2165800</v>
      </c>
      <c r="Z215" s="33">
        <f t="shared" si="20"/>
        <v>9466312</v>
      </c>
      <c r="AA215" s="27">
        <f t="shared" si="11"/>
        <v>20</v>
      </c>
      <c r="AB215" s="38">
        <f t="shared" si="12"/>
        <v>10</v>
      </c>
    </row>
    <row r="216" ht="14.25" customHeight="1">
      <c r="A216" s="29">
        <f t="shared" si="13"/>
        <v>45864</v>
      </c>
      <c r="B216" s="30" t="str">
        <f t="shared" si="1"/>
        <v>Saturday</v>
      </c>
      <c r="C216" s="30">
        <f t="shared" si="14"/>
        <v>0</v>
      </c>
      <c r="D216" s="30"/>
      <c r="E216" s="31">
        <f t="shared" si="19"/>
        <v>0</v>
      </c>
      <c r="F216" s="32">
        <f t="shared" si="15"/>
        <v>0</v>
      </c>
      <c r="G216" s="23">
        <v>124.0</v>
      </c>
      <c r="H216" s="24" t="s">
        <v>31</v>
      </c>
      <c r="I216" s="25">
        <f>IFERROR(VLOOKUP(H216,Volume_caminhao,2,0),0)</f>
        <v>833</v>
      </c>
      <c r="J216" s="25">
        <f t="shared" si="2"/>
        <v>49980</v>
      </c>
      <c r="K216" s="24">
        <f t="shared" si="3"/>
        <v>103292</v>
      </c>
      <c r="L216" s="25">
        <v>0.0</v>
      </c>
      <c r="M216" s="24">
        <f t="shared" si="4"/>
        <v>0</v>
      </c>
      <c r="N216" s="24">
        <f t="shared" si="5"/>
        <v>0</v>
      </c>
      <c r="O216" s="26">
        <v>0.12</v>
      </c>
      <c r="P216" s="24">
        <f t="shared" si="6"/>
        <v>0</v>
      </c>
      <c r="Q216" s="24">
        <f t="shared" si="7"/>
        <v>0</v>
      </c>
      <c r="R216" s="23">
        <f t="shared" si="16"/>
        <v>0</v>
      </c>
      <c r="S216" s="33"/>
      <c r="T216" s="33"/>
      <c r="U216" s="33">
        <f t="shared" si="17"/>
        <v>0</v>
      </c>
      <c r="V216" s="33">
        <v>130.0</v>
      </c>
      <c r="W216" s="23">
        <f t="shared" si="8"/>
        <v>6</v>
      </c>
      <c r="X216" s="23">
        <f t="shared" si="9"/>
        <v>0</v>
      </c>
      <c r="Y216" s="33">
        <f t="shared" si="10"/>
        <v>0</v>
      </c>
      <c r="Z216" s="33">
        <f t="shared" si="20"/>
        <v>9466312</v>
      </c>
      <c r="AA216" s="27">
        <f t="shared" si="11"/>
        <v>20</v>
      </c>
      <c r="AB216" s="34">
        <f t="shared" si="12"/>
        <v>50</v>
      </c>
    </row>
    <row r="217" ht="14.25" customHeight="1">
      <c r="A217" s="29">
        <f t="shared" si="13"/>
        <v>45865</v>
      </c>
      <c r="B217" s="30" t="str">
        <f t="shared" si="1"/>
        <v>Sunday</v>
      </c>
      <c r="C217" s="30">
        <f t="shared" si="14"/>
        <v>0</v>
      </c>
      <c r="D217" s="30"/>
      <c r="E217" s="31">
        <f t="shared" si="19"/>
        <v>0</v>
      </c>
      <c r="F217" s="32">
        <f t="shared" si="15"/>
        <v>0</v>
      </c>
      <c r="G217" s="23">
        <v>124.0</v>
      </c>
      <c r="H217" s="24" t="s">
        <v>31</v>
      </c>
      <c r="I217" s="25">
        <f>IFERROR(VLOOKUP(H217,Volume_caminhao,2,0),0)</f>
        <v>833</v>
      </c>
      <c r="J217" s="25">
        <f t="shared" si="2"/>
        <v>49980</v>
      </c>
      <c r="K217" s="24">
        <f t="shared" si="3"/>
        <v>103292</v>
      </c>
      <c r="L217" s="25">
        <v>0.0</v>
      </c>
      <c r="M217" s="24">
        <f t="shared" si="4"/>
        <v>0</v>
      </c>
      <c r="N217" s="24">
        <f t="shared" si="5"/>
        <v>0</v>
      </c>
      <c r="O217" s="26">
        <v>0.12</v>
      </c>
      <c r="P217" s="24">
        <f t="shared" si="6"/>
        <v>0</v>
      </c>
      <c r="Q217" s="24">
        <f t="shared" si="7"/>
        <v>0</v>
      </c>
      <c r="R217" s="23">
        <f t="shared" si="16"/>
        <v>0</v>
      </c>
      <c r="S217" s="33"/>
      <c r="T217" s="33"/>
      <c r="U217" s="33">
        <f t="shared" si="17"/>
        <v>0</v>
      </c>
      <c r="V217" s="33">
        <v>130.0</v>
      </c>
      <c r="W217" s="23">
        <f t="shared" si="8"/>
        <v>6</v>
      </c>
      <c r="X217" s="23">
        <f t="shared" si="9"/>
        <v>0</v>
      </c>
      <c r="Y217" s="33">
        <f t="shared" si="10"/>
        <v>0</v>
      </c>
      <c r="Z217" s="33">
        <f t="shared" si="20"/>
        <v>9466312</v>
      </c>
      <c r="AA217" s="27">
        <f t="shared" si="11"/>
        <v>20</v>
      </c>
      <c r="AB217" s="34">
        <f t="shared" si="12"/>
        <v>50</v>
      </c>
    </row>
    <row r="218" ht="14.25" customHeight="1">
      <c r="A218" s="29">
        <f t="shared" si="13"/>
        <v>45866</v>
      </c>
      <c r="B218" s="30" t="str">
        <f t="shared" si="1"/>
        <v>Monday</v>
      </c>
      <c r="C218" s="36">
        <f t="shared" si="14"/>
        <v>20</v>
      </c>
      <c r="D218" s="30"/>
      <c r="E218" s="31">
        <f t="shared" si="19"/>
        <v>16660</v>
      </c>
      <c r="F218" s="32">
        <f t="shared" si="15"/>
        <v>8734638080</v>
      </c>
      <c r="G218" s="23">
        <v>124.0</v>
      </c>
      <c r="H218" s="24" t="s">
        <v>31</v>
      </c>
      <c r="I218" s="25">
        <f>IFERROR(VLOOKUP(H218,Volume_caminhao,2,0),0)</f>
        <v>833</v>
      </c>
      <c r="J218" s="25">
        <f t="shared" si="2"/>
        <v>49980</v>
      </c>
      <c r="K218" s="24">
        <f t="shared" si="3"/>
        <v>103292</v>
      </c>
      <c r="L218" s="25">
        <v>0.0</v>
      </c>
      <c r="M218" s="24">
        <f t="shared" si="4"/>
        <v>0</v>
      </c>
      <c r="N218" s="24">
        <f t="shared" si="5"/>
        <v>0</v>
      </c>
      <c r="O218" s="26">
        <v>0.12</v>
      </c>
      <c r="P218" s="24">
        <f t="shared" si="6"/>
        <v>0</v>
      </c>
      <c r="Q218" s="24">
        <f t="shared" si="7"/>
        <v>0</v>
      </c>
      <c r="R218" s="23">
        <f t="shared" si="16"/>
        <v>2065840</v>
      </c>
      <c r="S218" s="33"/>
      <c r="T218" s="33"/>
      <c r="U218" s="33">
        <f t="shared" si="17"/>
        <v>7400472</v>
      </c>
      <c r="V218" s="33">
        <v>130.0</v>
      </c>
      <c r="W218" s="23">
        <f t="shared" si="8"/>
        <v>6</v>
      </c>
      <c r="X218" s="23">
        <f t="shared" si="9"/>
        <v>99960</v>
      </c>
      <c r="Y218" s="33">
        <f t="shared" si="10"/>
        <v>2165800</v>
      </c>
      <c r="Z218" s="33">
        <f t="shared" si="20"/>
        <v>9566272</v>
      </c>
      <c r="AA218" s="27">
        <f t="shared" si="11"/>
        <v>20</v>
      </c>
      <c r="AB218" s="38">
        <f t="shared" si="12"/>
        <v>10</v>
      </c>
    </row>
    <row r="219" ht="14.25" customHeight="1">
      <c r="A219" s="29">
        <f t="shared" si="13"/>
        <v>45867</v>
      </c>
      <c r="B219" s="30" t="str">
        <f t="shared" si="1"/>
        <v>Tuesday</v>
      </c>
      <c r="C219" s="36">
        <f t="shared" si="14"/>
        <v>20</v>
      </c>
      <c r="D219" s="30"/>
      <c r="E219" s="31">
        <f t="shared" si="19"/>
        <v>16660</v>
      </c>
      <c r="F219" s="32">
        <f t="shared" si="15"/>
        <v>17469276160</v>
      </c>
      <c r="G219" s="23">
        <v>124.0</v>
      </c>
      <c r="H219" s="24" t="s">
        <v>31</v>
      </c>
      <c r="I219" s="25">
        <f>IFERROR(VLOOKUP(H219,Volume_caminhao,2,0),0)</f>
        <v>833</v>
      </c>
      <c r="J219" s="25">
        <f t="shared" si="2"/>
        <v>49980</v>
      </c>
      <c r="K219" s="24">
        <f t="shared" si="3"/>
        <v>103292</v>
      </c>
      <c r="L219" s="25">
        <v>0.0</v>
      </c>
      <c r="M219" s="24">
        <f t="shared" si="4"/>
        <v>0</v>
      </c>
      <c r="N219" s="24">
        <f t="shared" si="5"/>
        <v>0</v>
      </c>
      <c r="O219" s="26">
        <v>0.12</v>
      </c>
      <c r="P219" s="24">
        <f t="shared" si="6"/>
        <v>0</v>
      </c>
      <c r="Q219" s="24">
        <f t="shared" si="7"/>
        <v>0</v>
      </c>
      <c r="R219" s="23">
        <f t="shared" si="16"/>
        <v>2065840</v>
      </c>
      <c r="S219" s="33"/>
      <c r="T219" s="33"/>
      <c r="U219" s="33">
        <f t="shared" si="17"/>
        <v>7500432</v>
      </c>
      <c r="V219" s="33">
        <v>130.0</v>
      </c>
      <c r="W219" s="23">
        <f t="shared" si="8"/>
        <v>6</v>
      </c>
      <c r="X219" s="23">
        <f t="shared" si="9"/>
        <v>99960</v>
      </c>
      <c r="Y219" s="33">
        <f t="shared" si="10"/>
        <v>2165800</v>
      </c>
      <c r="Z219" s="33">
        <f t="shared" si="20"/>
        <v>9666232</v>
      </c>
      <c r="AA219" s="27">
        <f t="shared" si="11"/>
        <v>20</v>
      </c>
      <c r="AB219" s="38">
        <f t="shared" si="12"/>
        <v>10</v>
      </c>
    </row>
    <row r="220" ht="14.25" customHeight="1">
      <c r="A220" s="29">
        <f t="shared" si="13"/>
        <v>45868</v>
      </c>
      <c r="B220" s="30" t="str">
        <f t="shared" si="1"/>
        <v>Wednesday</v>
      </c>
      <c r="C220" s="36">
        <f t="shared" si="14"/>
        <v>20</v>
      </c>
      <c r="D220" s="30"/>
      <c r="E220" s="31">
        <f t="shared" si="19"/>
        <v>16660</v>
      </c>
      <c r="F220" s="32">
        <f t="shared" si="15"/>
        <v>34938552320</v>
      </c>
      <c r="G220" s="23">
        <v>124.0</v>
      </c>
      <c r="H220" s="24" t="s">
        <v>31</v>
      </c>
      <c r="I220" s="25">
        <f>IFERROR(VLOOKUP(H220,Volume_caminhao,2,0),0)</f>
        <v>833</v>
      </c>
      <c r="J220" s="25">
        <f t="shared" si="2"/>
        <v>49980</v>
      </c>
      <c r="K220" s="24">
        <f t="shared" si="3"/>
        <v>103292</v>
      </c>
      <c r="L220" s="25">
        <v>0.0</v>
      </c>
      <c r="M220" s="24">
        <f t="shared" si="4"/>
        <v>0</v>
      </c>
      <c r="N220" s="24">
        <f t="shared" si="5"/>
        <v>0</v>
      </c>
      <c r="O220" s="26">
        <v>0.12</v>
      </c>
      <c r="P220" s="24">
        <f t="shared" si="6"/>
        <v>0</v>
      </c>
      <c r="Q220" s="24">
        <f t="shared" si="7"/>
        <v>0</v>
      </c>
      <c r="R220" s="23">
        <f t="shared" si="16"/>
        <v>2065840</v>
      </c>
      <c r="S220" s="33"/>
      <c r="T220" s="33"/>
      <c r="U220" s="33">
        <f t="shared" si="17"/>
        <v>7600392</v>
      </c>
      <c r="V220" s="33">
        <v>130.0</v>
      </c>
      <c r="W220" s="23">
        <f t="shared" si="8"/>
        <v>6</v>
      </c>
      <c r="X220" s="23">
        <f t="shared" si="9"/>
        <v>99960</v>
      </c>
      <c r="Y220" s="33">
        <f t="shared" si="10"/>
        <v>2165800</v>
      </c>
      <c r="Z220" s="33">
        <f t="shared" si="20"/>
        <v>9766192</v>
      </c>
      <c r="AA220" s="27">
        <f t="shared" si="11"/>
        <v>20</v>
      </c>
      <c r="AB220" s="38">
        <f t="shared" si="12"/>
        <v>10</v>
      </c>
    </row>
    <row r="221" ht="14.25" customHeight="1">
      <c r="A221" s="29">
        <f t="shared" si="13"/>
        <v>45869</v>
      </c>
      <c r="B221" s="30" t="str">
        <f t="shared" si="1"/>
        <v>Thursday</v>
      </c>
      <c r="C221" s="36">
        <f t="shared" si="14"/>
        <v>20</v>
      </c>
      <c r="D221" s="30"/>
      <c r="E221" s="31">
        <f t="shared" si="19"/>
        <v>16660</v>
      </c>
      <c r="F221" s="32">
        <f t="shared" si="15"/>
        <v>69877104640</v>
      </c>
      <c r="G221" s="23">
        <v>124.0</v>
      </c>
      <c r="H221" s="24" t="s">
        <v>31</v>
      </c>
      <c r="I221" s="25">
        <f>IFERROR(VLOOKUP(H221,Volume_caminhao,2,0),0)</f>
        <v>833</v>
      </c>
      <c r="J221" s="25">
        <f t="shared" si="2"/>
        <v>49980</v>
      </c>
      <c r="K221" s="24">
        <f t="shared" si="3"/>
        <v>103292</v>
      </c>
      <c r="L221" s="25">
        <v>0.0</v>
      </c>
      <c r="M221" s="24">
        <f t="shared" si="4"/>
        <v>0</v>
      </c>
      <c r="N221" s="24">
        <f t="shared" si="5"/>
        <v>0</v>
      </c>
      <c r="O221" s="26">
        <v>0.12</v>
      </c>
      <c r="P221" s="24">
        <f t="shared" si="6"/>
        <v>0</v>
      </c>
      <c r="Q221" s="24">
        <f t="shared" si="7"/>
        <v>0</v>
      </c>
      <c r="R221" s="23">
        <f t="shared" si="16"/>
        <v>2065840</v>
      </c>
      <c r="S221" s="33"/>
      <c r="T221" s="33"/>
      <c r="U221" s="33">
        <f t="shared" si="17"/>
        <v>7700352</v>
      </c>
      <c r="V221" s="33">
        <v>130.0</v>
      </c>
      <c r="W221" s="23">
        <f t="shared" si="8"/>
        <v>6</v>
      </c>
      <c r="X221" s="23">
        <f t="shared" si="9"/>
        <v>99960</v>
      </c>
      <c r="Y221" s="33">
        <f t="shared" si="10"/>
        <v>2165800</v>
      </c>
      <c r="Z221" s="33">
        <f t="shared" si="20"/>
        <v>9866152</v>
      </c>
      <c r="AA221" s="27">
        <f t="shared" si="11"/>
        <v>20</v>
      </c>
      <c r="AB221" s="38">
        <f t="shared" si="12"/>
        <v>10</v>
      </c>
    </row>
    <row r="222" ht="14.25" customHeight="1">
      <c r="A222" s="50">
        <f t="shared" si="13"/>
        <v>45870</v>
      </c>
      <c r="B222" s="51" t="str">
        <f t="shared" si="1"/>
        <v>Friday</v>
      </c>
      <c r="C222" s="58">
        <f t="shared" si="14"/>
        <v>20</v>
      </c>
      <c r="D222" s="51"/>
      <c r="E222" s="52">
        <f t="shared" si="19"/>
        <v>16660</v>
      </c>
      <c r="F222" s="32">
        <f t="shared" si="15"/>
        <v>16660</v>
      </c>
      <c r="G222" s="53">
        <v>124.0</v>
      </c>
      <c r="H222" s="54" t="s">
        <v>31</v>
      </c>
      <c r="I222" s="55">
        <f>IFERROR(VLOOKUP(H222,Volume_caminhao,2,0),0)</f>
        <v>833</v>
      </c>
      <c r="J222" s="55">
        <f t="shared" si="2"/>
        <v>49980</v>
      </c>
      <c r="K222" s="54">
        <f t="shared" si="3"/>
        <v>103292</v>
      </c>
      <c r="L222" s="55">
        <v>0.0</v>
      </c>
      <c r="M222" s="54">
        <f t="shared" si="4"/>
        <v>0</v>
      </c>
      <c r="N222" s="54">
        <f t="shared" si="5"/>
        <v>0</v>
      </c>
      <c r="O222" s="56">
        <v>0.12</v>
      </c>
      <c r="P222" s="54">
        <f t="shared" si="6"/>
        <v>0</v>
      </c>
      <c r="Q222" s="54">
        <f t="shared" si="7"/>
        <v>0</v>
      </c>
      <c r="R222" s="53">
        <f t="shared" si="16"/>
        <v>2065840</v>
      </c>
      <c r="S222" s="57"/>
      <c r="T222" s="57"/>
      <c r="U222" s="57">
        <f t="shared" si="17"/>
        <v>7800312</v>
      </c>
      <c r="V222" s="57">
        <v>130.0</v>
      </c>
      <c r="W222" s="53">
        <f t="shared" si="8"/>
        <v>6</v>
      </c>
      <c r="X222" s="53">
        <f t="shared" si="9"/>
        <v>99960</v>
      </c>
      <c r="Y222" s="57">
        <f t="shared" si="10"/>
        <v>2165800</v>
      </c>
      <c r="Z222" s="57">
        <f t="shared" si="20"/>
        <v>9966112</v>
      </c>
      <c r="AA222" s="27">
        <f t="shared" si="11"/>
        <v>20</v>
      </c>
      <c r="AB222" s="38">
        <f t="shared" si="12"/>
        <v>10</v>
      </c>
    </row>
    <row r="223" ht="14.25" customHeight="1">
      <c r="A223" s="50">
        <f t="shared" si="13"/>
        <v>45871</v>
      </c>
      <c r="B223" s="51" t="str">
        <f t="shared" si="1"/>
        <v>Saturday</v>
      </c>
      <c r="C223" s="51">
        <f t="shared" si="14"/>
        <v>0</v>
      </c>
      <c r="D223" s="51"/>
      <c r="E223" s="52">
        <f t="shared" si="19"/>
        <v>0</v>
      </c>
      <c r="F223" s="32">
        <f t="shared" si="15"/>
        <v>0</v>
      </c>
      <c r="G223" s="53">
        <v>124.0</v>
      </c>
      <c r="H223" s="54" t="s">
        <v>31</v>
      </c>
      <c r="I223" s="55">
        <f>IFERROR(VLOOKUP(H223,Volume_caminhao,2,0),0)</f>
        <v>833</v>
      </c>
      <c r="J223" s="55">
        <f t="shared" si="2"/>
        <v>49980</v>
      </c>
      <c r="K223" s="54">
        <f t="shared" si="3"/>
        <v>103292</v>
      </c>
      <c r="L223" s="55">
        <v>0.0</v>
      </c>
      <c r="M223" s="54">
        <f t="shared" si="4"/>
        <v>0</v>
      </c>
      <c r="N223" s="54">
        <f t="shared" si="5"/>
        <v>0</v>
      </c>
      <c r="O223" s="56">
        <v>0.12</v>
      </c>
      <c r="P223" s="54">
        <f t="shared" si="6"/>
        <v>0</v>
      </c>
      <c r="Q223" s="54">
        <f t="shared" si="7"/>
        <v>0</v>
      </c>
      <c r="R223" s="53">
        <f t="shared" si="16"/>
        <v>0</v>
      </c>
      <c r="S223" s="57"/>
      <c r="T223" s="57"/>
      <c r="U223" s="57">
        <f t="shared" si="17"/>
        <v>0</v>
      </c>
      <c r="V223" s="57">
        <v>130.0</v>
      </c>
      <c r="W223" s="53">
        <f t="shared" si="8"/>
        <v>6</v>
      </c>
      <c r="X223" s="53">
        <f t="shared" si="9"/>
        <v>0</v>
      </c>
      <c r="Y223" s="57">
        <f t="shared" si="10"/>
        <v>0</v>
      </c>
      <c r="Z223" s="57">
        <f t="shared" si="20"/>
        <v>9966112</v>
      </c>
      <c r="AA223" s="27">
        <f t="shared" si="11"/>
        <v>20</v>
      </c>
      <c r="AB223" s="34">
        <f t="shared" si="12"/>
        <v>50</v>
      </c>
    </row>
    <row r="224" ht="14.25" customHeight="1">
      <c r="A224" s="50">
        <f t="shared" si="13"/>
        <v>45872</v>
      </c>
      <c r="B224" s="51" t="str">
        <f t="shared" si="1"/>
        <v>Sunday</v>
      </c>
      <c r="C224" s="51">
        <f t="shared" si="14"/>
        <v>0</v>
      </c>
      <c r="D224" s="51"/>
      <c r="E224" s="52">
        <f t="shared" si="19"/>
        <v>0</v>
      </c>
      <c r="F224" s="32">
        <f t="shared" si="15"/>
        <v>0</v>
      </c>
      <c r="G224" s="53">
        <v>124.0</v>
      </c>
      <c r="H224" s="54" t="s">
        <v>31</v>
      </c>
      <c r="I224" s="55">
        <f>IFERROR(VLOOKUP(H224,Volume_caminhao,2,0),0)</f>
        <v>833</v>
      </c>
      <c r="J224" s="55">
        <f t="shared" si="2"/>
        <v>49980</v>
      </c>
      <c r="K224" s="54">
        <f t="shared" si="3"/>
        <v>103292</v>
      </c>
      <c r="L224" s="55">
        <v>0.0</v>
      </c>
      <c r="M224" s="54">
        <f t="shared" si="4"/>
        <v>0</v>
      </c>
      <c r="N224" s="54">
        <f t="shared" si="5"/>
        <v>0</v>
      </c>
      <c r="O224" s="56">
        <v>0.12</v>
      </c>
      <c r="P224" s="54">
        <f t="shared" si="6"/>
        <v>0</v>
      </c>
      <c r="Q224" s="54">
        <f t="shared" si="7"/>
        <v>0</v>
      </c>
      <c r="R224" s="53">
        <f t="shared" si="16"/>
        <v>0</v>
      </c>
      <c r="S224" s="57"/>
      <c r="T224" s="57"/>
      <c r="U224" s="57">
        <f t="shared" si="17"/>
        <v>0</v>
      </c>
      <c r="V224" s="57">
        <v>130.0</v>
      </c>
      <c r="W224" s="53">
        <f t="shared" si="8"/>
        <v>6</v>
      </c>
      <c r="X224" s="53">
        <f t="shared" si="9"/>
        <v>0</v>
      </c>
      <c r="Y224" s="57">
        <f t="shared" si="10"/>
        <v>0</v>
      </c>
      <c r="Z224" s="57">
        <f t="shared" si="20"/>
        <v>9966112</v>
      </c>
      <c r="AA224" s="27">
        <f t="shared" si="11"/>
        <v>20</v>
      </c>
      <c r="AB224" s="34">
        <f t="shared" si="12"/>
        <v>50</v>
      </c>
    </row>
    <row r="225" ht="14.25" customHeight="1">
      <c r="A225" s="50">
        <f t="shared" si="13"/>
        <v>45873</v>
      </c>
      <c r="B225" s="51" t="str">
        <f t="shared" si="1"/>
        <v>Monday</v>
      </c>
      <c r="C225" s="58">
        <f t="shared" si="14"/>
        <v>20</v>
      </c>
      <c r="D225" s="51"/>
      <c r="E225" s="52">
        <f t="shared" si="19"/>
        <v>16660</v>
      </c>
      <c r="F225" s="32">
        <f t="shared" si="15"/>
        <v>33320</v>
      </c>
      <c r="G225" s="53">
        <v>124.0</v>
      </c>
      <c r="H225" s="54" t="s">
        <v>31</v>
      </c>
      <c r="I225" s="55">
        <f>IFERROR(VLOOKUP(H225,Volume_caminhao,2,0),0)</f>
        <v>833</v>
      </c>
      <c r="J225" s="55">
        <f t="shared" si="2"/>
        <v>49980</v>
      </c>
      <c r="K225" s="54">
        <f t="shared" si="3"/>
        <v>103292</v>
      </c>
      <c r="L225" s="55">
        <v>0.0</v>
      </c>
      <c r="M225" s="54">
        <f t="shared" si="4"/>
        <v>0</v>
      </c>
      <c r="N225" s="54">
        <f t="shared" si="5"/>
        <v>0</v>
      </c>
      <c r="O225" s="56">
        <v>0.12</v>
      </c>
      <c r="P225" s="54">
        <f t="shared" si="6"/>
        <v>0</v>
      </c>
      <c r="Q225" s="54">
        <f t="shared" si="7"/>
        <v>0</v>
      </c>
      <c r="R225" s="53">
        <f t="shared" si="16"/>
        <v>2065840</v>
      </c>
      <c r="S225" s="57"/>
      <c r="T225" s="57"/>
      <c r="U225" s="57">
        <f t="shared" si="17"/>
        <v>7900272</v>
      </c>
      <c r="V225" s="57">
        <v>130.0</v>
      </c>
      <c r="W225" s="53">
        <f t="shared" si="8"/>
        <v>6</v>
      </c>
      <c r="X225" s="53">
        <f t="shared" si="9"/>
        <v>99960</v>
      </c>
      <c r="Y225" s="57">
        <f t="shared" si="10"/>
        <v>2165800</v>
      </c>
      <c r="Z225" s="57">
        <f t="shared" si="20"/>
        <v>10066072</v>
      </c>
      <c r="AA225" s="27">
        <f t="shared" si="11"/>
        <v>20</v>
      </c>
      <c r="AB225" s="38">
        <f t="shared" si="12"/>
        <v>10</v>
      </c>
    </row>
    <row r="226" ht="14.25" customHeight="1">
      <c r="A226" s="50">
        <f t="shared" si="13"/>
        <v>45874</v>
      </c>
      <c r="B226" s="51" t="str">
        <f t="shared" si="1"/>
        <v>Tuesday</v>
      </c>
      <c r="C226" s="58">
        <f t="shared" si="14"/>
        <v>20</v>
      </c>
      <c r="D226" s="51"/>
      <c r="E226" s="52">
        <f t="shared" si="19"/>
        <v>16660</v>
      </c>
      <c r="F226" s="32">
        <f t="shared" si="15"/>
        <v>66640</v>
      </c>
      <c r="G226" s="53">
        <v>124.0</v>
      </c>
      <c r="H226" s="54" t="s">
        <v>31</v>
      </c>
      <c r="I226" s="55">
        <f>IFERROR(VLOOKUP(H226,Volume_caminhao,2,0),0)</f>
        <v>833</v>
      </c>
      <c r="J226" s="55">
        <f t="shared" si="2"/>
        <v>49980</v>
      </c>
      <c r="K226" s="54">
        <f t="shared" si="3"/>
        <v>103292</v>
      </c>
      <c r="L226" s="55">
        <v>0.0</v>
      </c>
      <c r="M226" s="54">
        <f t="shared" si="4"/>
        <v>0</v>
      </c>
      <c r="N226" s="54">
        <f t="shared" si="5"/>
        <v>0</v>
      </c>
      <c r="O226" s="56">
        <v>0.12</v>
      </c>
      <c r="P226" s="54">
        <f t="shared" si="6"/>
        <v>0</v>
      </c>
      <c r="Q226" s="54">
        <f t="shared" si="7"/>
        <v>0</v>
      </c>
      <c r="R226" s="53">
        <f t="shared" si="16"/>
        <v>2065840</v>
      </c>
      <c r="S226" s="57"/>
      <c r="T226" s="57"/>
      <c r="U226" s="57">
        <f t="shared" si="17"/>
        <v>8000232</v>
      </c>
      <c r="V226" s="57">
        <v>130.0</v>
      </c>
      <c r="W226" s="53">
        <f t="shared" si="8"/>
        <v>6</v>
      </c>
      <c r="X226" s="53">
        <f t="shared" si="9"/>
        <v>99960</v>
      </c>
      <c r="Y226" s="57">
        <f t="shared" si="10"/>
        <v>2165800</v>
      </c>
      <c r="Z226" s="57">
        <f t="shared" si="20"/>
        <v>10166032</v>
      </c>
      <c r="AA226" s="27">
        <f t="shared" si="11"/>
        <v>20</v>
      </c>
      <c r="AB226" s="38">
        <f t="shared" si="12"/>
        <v>10</v>
      </c>
    </row>
    <row r="227" ht="14.25" customHeight="1">
      <c r="A227" s="50">
        <f t="shared" si="13"/>
        <v>45875</v>
      </c>
      <c r="B227" s="51" t="str">
        <f t="shared" si="1"/>
        <v>Wednesday</v>
      </c>
      <c r="C227" s="58">
        <f t="shared" si="14"/>
        <v>20</v>
      </c>
      <c r="D227" s="51"/>
      <c r="E227" s="52">
        <f t="shared" si="19"/>
        <v>16660</v>
      </c>
      <c r="F227" s="32">
        <f t="shared" si="15"/>
        <v>133280</v>
      </c>
      <c r="G227" s="53">
        <v>124.0</v>
      </c>
      <c r="H227" s="54" t="s">
        <v>31</v>
      </c>
      <c r="I227" s="55">
        <f>IFERROR(VLOOKUP(H227,Volume_caminhao,2,0),0)</f>
        <v>833</v>
      </c>
      <c r="J227" s="55">
        <f t="shared" si="2"/>
        <v>49980</v>
      </c>
      <c r="K227" s="54">
        <f t="shared" si="3"/>
        <v>103292</v>
      </c>
      <c r="L227" s="55">
        <v>0.0</v>
      </c>
      <c r="M227" s="54">
        <f t="shared" si="4"/>
        <v>0</v>
      </c>
      <c r="N227" s="54">
        <f t="shared" si="5"/>
        <v>0</v>
      </c>
      <c r="O227" s="56">
        <v>0.12</v>
      </c>
      <c r="P227" s="54">
        <f t="shared" si="6"/>
        <v>0</v>
      </c>
      <c r="Q227" s="54">
        <f t="shared" si="7"/>
        <v>0</v>
      </c>
      <c r="R227" s="53">
        <f t="shared" si="16"/>
        <v>2065840</v>
      </c>
      <c r="S227" s="57"/>
      <c r="T227" s="57"/>
      <c r="U227" s="57">
        <f t="shared" si="17"/>
        <v>8100192</v>
      </c>
      <c r="V227" s="57">
        <v>130.0</v>
      </c>
      <c r="W227" s="53">
        <f t="shared" si="8"/>
        <v>6</v>
      </c>
      <c r="X227" s="53">
        <f t="shared" si="9"/>
        <v>99960</v>
      </c>
      <c r="Y227" s="57">
        <f t="shared" si="10"/>
        <v>2165800</v>
      </c>
      <c r="Z227" s="57">
        <f t="shared" si="20"/>
        <v>10265992</v>
      </c>
      <c r="AA227" s="27">
        <f t="shared" si="11"/>
        <v>20</v>
      </c>
      <c r="AB227" s="38">
        <f t="shared" si="12"/>
        <v>10</v>
      </c>
    </row>
    <row r="228" ht="14.25" customHeight="1">
      <c r="A228" s="50">
        <f t="shared" si="13"/>
        <v>45876</v>
      </c>
      <c r="B228" s="51" t="str">
        <f t="shared" si="1"/>
        <v>Thursday</v>
      </c>
      <c r="C228" s="58">
        <f t="shared" si="14"/>
        <v>20</v>
      </c>
      <c r="D228" s="51"/>
      <c r="E228" s="52">
        <f t="shared" si="19"/>
        <v>16660</v>
      </c>
      <c r="F228" s="32">
        <f t="shared" si="15"/>
        <v>266560</v>
      </c>
      <c r="G228" s="53">
        <v>124.0</v>
      </c>
      <c r="H228" s="54" t="s">
        <v>31</v>
      </c>
      <c r="I228" s="55">
        <f>IFERROR(VLOOKUP(H228,Volume_caminhao,2,0),0)</f>
        <v>833</v>
      </c>
      <c r="J228" s="55">
        <f t="shared" si="2"/>
        <v>49980</v>
      </c>
      <c r="K228" s="54">
        <f t="shared" si="3"/>
        <v>103292</v>
      </c>
      <c r="L228" s="55">
        <v>0.0</v>
      </c>
      <c r="M228" s="54">
        <f t="shared" si="4"/>
        <v>0</v>
      </c>
      <c r="N228" s="54">
        <f t="shared" si="5"/>
        <v>0</v>
      </c>
      <c r="O228" s="56">
        <v>0.12</v>
      </c>
      <c r="P228" s="54">
        <f t="shared" si="6"/>
        <v>0</v>
      </c>
      <c r="Q228" s="54">
        <f t="shared" si="7"/>
        <v>0</v>
      </c>
      <c r="R228" s="53">
        <f t="shared" si="16"/>
        <v>2065840</v>
      </c>
      <c r="S228" s="57"/>
      <c r="T228" s="57"/>
      <c r="U228" s="57">
        <f t="shared" si="17"/>
        <v>8200152</v>
      </c>
      <c r="V228" s="57">
        <v>130.0</v>
      </c>
      <c r="W228" s="53">
        <f t="shared" si="8"/>
        <v>6</v>
      </c>
      <c r="X228" s="53">
        <f t="shared" si="9"/>
        <v>99960</v>
      </c>
      <c r="Y228" s="57">
        <f t="shared" si="10"/>
        <v>2165800</v>
      </c>
      <c r="Z228" s="57">
        <f t="shared" si="20"/>
        <v>10365952</v>
      </c>
      <c r="AA228" s="27">
        <f t="shared" si="11"/>
        <v>20</v>
      </c>
      <c r="AB228" s="38">
        <f t="shared" si="12"/>
        <v>10</v>
      </c>
    </row>
    <row r="229" ht="14.25" customHeight="1">
      <c r="A229" s="50">
        <f t="shared" si="13"/>
        <v>45877</v>
      </c>
      <c r="B229" s="51" t="str">
        <f t="shared" si="1"/>
        <v>Friday</v>
      </c>
      <c r="C229" s="58">
        <f t="shared" si="14"/>
        <v>20</v>
      </c>
      <c r="D229" s="51"/>
      <c r="E229" s="52">
        <f t="shared" si="19"/>
        <v>16660</v>
      </c>
      <c r="F229" s="32">
        <f t="shared" si="15"/>
        <v>533120</v>
      </c>
      <c r="G229" s="53">
        <v>124.0</v>
      </c>
      <c r="H229" s="54" t="s">
        <v>31</v>
      </c>
      <c r="I229" s="55">
        <f>IFERROR(VLOOKUP(H229,Volume_caminhao,2,0),0)</f>
        <v>833</v>
      </c>
      <c r="J229" s="55">
        <f t="shared" si="2"/>
        <v>49980</v>
      </c>
      <c r="K229" s="54">
        <f t="shared" si="3"/>
        <v>103292</v>
      </c>
      <c r="L229" s="55">
        <v>0.0</v>
      </c>
      <c r="M229" s="54">
        <f t="shared" si="4"/>
        <v>0</v>
      </c>
      <c r="N229" s="54">
        <f t="shared" si="5"/>
        <v>0</v>
      </c>
      <c r="O229" s="56">
        <v>0.12</v>
      </c>
      <c r="P229" s="54">
        <f t="shared" si="6"/>
        <v>0</v>
      </c>
      <c r="Q229" s="54">
        <f t="shared" si="7"/>
        <v>0</v>
      </c>
      <c r="R229" s="53">
        <f t="shared" si="16"/>
        <v>2065840</v>
      </c>
      <c r="S229" s="57"/>
      <c r="T229" s="57"/>
      <c r="U229" s="57">
        <f t="shared" si="17"/>
        <v>8300112</v>
      </c>
      <c r="V229" s="57">
        <v>130.0</v>
      </c>
      <c r="W229" s="53">
        <f t="shared" si="8"/>
        <v>6</v>
      </c>
      <c r="X229" s="53">
        <f t="shared" si="9"/>
        <v>99960</v>
      </c>
      <c r="Y229" s="57">
        <f t="shared" si="10"/>
        <v>2165800</v>
      </c>
      <c r="Z229" s="57">
        <f t="shared" si="20"/>
        <v>10465912</v>
      </c>
      <c r="AA229" s="27">
        <f t="shared" si="11"/>
        <v>20</v>
      </c>
      <c r="AB229" s="38">
        <f t="shared" si="12"/>
        <v>10</v>
      </c>
    </row>
    <row r="230" ht="14.25" customHeight="1">
      <c r="A230" s="50">
        <f t="shared" si="13"/>
        <v>45878</v>
      </c>
      <c r="B230" s="51" t="str">
        <f t="shared" si="1"/>
        <v>Saturday</v>
      </c>
      <c r="C230" s="51">
        <f t="shared" si="14"/>
        <v>0</v>
      </c>
      <c r="D230" s="51"/>
      <c r="E230" s="52">
        <f t="shared" si="19"/>
        <v>0</v>
      </c>
      <c r="F230" s="32">
        <f t="shared" si="15"/>
        <v>0</v>
      </c>
      <c r="G230" s="53">
        <v>124.0</v>
      </c>
      <c r="H230" s="54" t="s">
        <v>31</v>
      </c>
      <c r="I230" s="55">
        <f>IFERROR(VLOOKUP(H230,Volume_caminhao,2,0),0)</f>
        <v>833</v>
      </c>
      <c r="J230" s="55">
        <f t="shared" si="2"/>
        <v>49980</v>
      </c>
      <c r="K230" s="54">
        <f t="shared" si="3"/>
        <v>103292</v>
      </c>
      <c r="L230" s="55">
        <v>0.0</v>
      </c>
      <c r="M230" s="54">
        <f t="shared" si="4"/>
        <v>0</v>
      </c>
      <c r="N230" s="54">
        <f t="shared" si="5"/>
        <v>0</v>
      </c>
      <c r="O230" s="56">
        <v>0.12</v>
      </c>
      <c r="P230" s="54">
        <f t="shared" si="6"/>
        <v>0</v>
      </c>
      <c r="Q230" s="54">
        <f t="shared" si="7"/>
        <v>0</v>
      </c>
      <c r="R230" s="53">
        <f t="shared" si="16"/>
        <v>0</v>
      </c>
      <c r="S230" s="57"/>
      <c r="T230" s="57"/>
      <c r="U230" s="57">
        <f t="shared" si="17"/>
        <v>0</v>
      </c>
      <c r="V230" s="57">
        <v>130.0</v>
      </c>
      <c r="W230" s="53">
        <f t="shared" si="8"/>
        <v>6</v>
      </c>
      <c r="X230" s="53">
        <f t="shared" si="9"/>
        <v>0</v>
      </c>
      <c r="Y230" s="57">
        <f t="shared" si="10"/>
        <v>0</v>
      </c>
      <c r="Z230" s="57">
        <f t="shared" si="20"/>
        <v>10465912</v>
      </c>
      <c r="AA230" s="27">
        <f t="shared" si="11"/>
        <v>20</v>
      </c>
      <c r="AB230" s="34">
        <f t="shared" si="12"/>
        <v>50</v>
      </c>
    </row>
    <row r="231" ht="14.25" customHeight="1">
      <c r="A231" s="50">
        <f t="shared" si="13"/>
        <v>45879</v>
      </c>
      <c r="B231" s="51" t="str">
        <f t="shared" si="1"/>
        <v>Sunday</v>
      </c>
      <c r="C231" s="51">
        <f t="shared" si="14"/>
        <v>0</v>
      </c>
      <c r="D231" s="51"/>
      <c r="E231" s="52">
        <f t="shared" si="19"/>
        <v>0</v>
      </c>
      <c r="F231" s="32">
        <f t="shared" si="15"/>
        <v>0</v>
      </c>
      <c r="G231" s="53">
        <v>124.0</v>
      </c>
      <c r="H231" s="54" t="s">
        <v>31</v>
      </c>
      <c r="I231" s="55">
        <f>IFERROR(VLOOKUP(H231,Volume_caminhao,2,0),0)</f>
        <v>833</v>
      </c>
      <c r="J231" s="55">
        <f t="shared" si="2"/>
        <v>49980</v>
      </c>
      <c r="K231" s="54">
        <f t="shared" si="3"/>
        <v>103292</v>
      </c>
      <c r="L231" s="55">
        <v>0.0</v>
      </c>
      <c r="M231" s="54">
        <f t="shared" si="4"/>
        <v>0</v>
      </c>
      <c r="N231" s="54">
        <f t="shared" si="5"/>
        <v>0</v>
      </c>
      <c r="O231" s="56">
        <v>0.12</v>
      </c>
      <c r="P231" s="54">
        <f t="shared" si="6"/>
        <v>0</v>
      </c>
      <c r="Q231" s="54">
        <f t="shared" si="7"/>
        <v>0</v>
      </c>
      <c r="R231" s="53">
        <f t="shared" si="16"/>
        <v>0</v>
      </c>
      <c r="S231" s="57"/>
      <c r="T231" s="57"/>
      <c r="U231" s="57">
        <f t="shared" si="17"/>
        <v>0</v>
      </c>
      <c r="V231" s="57">
        <v>130.0</v>
      </c>
      <c r="W231" s="53">
        <f t="shared" si="8"/>
        <v>6</v>
      </c>
      <c r="X231" s="53">
        <f t="shared" si="9"/>
        <v>0</v>
      </c>
      <c r="Y231" s="57">
        <f t="shared" si="10"/>
        <v>0</v>
      </c>
      <c r="Z231" s="57">
        <f t="shared" si="20"/>
        <v>10465912</v>
      </c>
      <c r="AA231" s="27">
        <f t="shared" si="11"/>
        <v>20</v>
      </c>
      <c r="AB231" s="34">
        <f t="shared" si="12"/>
        <v>50</v>
      </c>
    </row>
    <row r="232" ht="14.25" customHeight="1">
      <c r="A232" s="50">
        <f t="shared" si="13"/>
        <v>45880</v>
      </c>
      <c r="B232" s="51" t="str">
        <f t="shared" si="1"/>
        <v>Monday</v>
      </c>
      <c r="C232" s="58">
        <f t="shared" si="14"/>
        <v>20</v>
      </c>
      <c r="D232" s="51"/>
      <c r="E232" s="52">
        <f t="shared" si="19"/>
        <v>16660</v>
      </c>
      <c r="F232" s="32">
        <f t="shared" si="15"/>
        <v>1066240</v>
      </c>
      <c r="G232" s="53">
        <v>124.0</v>
      </c>
      <c r="H232" s="54" t="s">
        <v>31</v>
      </c>
      <c r="I232" s="55">
        <f>IFERROR(VLOOKUP(H232,Volume_caminhao,2,0),0)</f>
        <v>833</v>
      </c>
      <c r="J232" s="55">
        <f t="shared" si="2"/>
        <v>49980</v>
      </c>
      <c r="K232" s="54">
        <f t="shared" si="3"/>
        <v>103292</v>
      </c>
      <c r="L232" s="55">
        <v>0.0</v>
      </c>
      <c r="M232" s="54">
        <f t="shared" si="4"/>
        <v>0</v>
      </c>
      <c r="N232" s="54">
        <f t="shared" si="5"/>
        <v>0</v>
      </c>
      <c r="O232" s="56">
        <v>0.12</v>
      </c>
      <c r="P232" s="54">
        <f t="shared" si="6"/>
        <v>0</v>
      </c>
      <c r="Q232" s="54">
        <f t="shared" si="7"/>
        <v>0</v>
      </c>
      <c r="R232" s="53">
        <f t="shared" si="16"/>
        <v>2065840</v>
      </c>
      <c r="S232" s="57"/>
      <c r="T232" s="57" t="str">
        <f>T200</f>
        <v/>
      </c>
      <c r="U232" s="57">
        <f t="shared" si="17"/>
        <v>8400072</v>
      </c>
      <c r="V232" s="57">
        <v>130.0</v>
      </c>
      <c r="W232" s="53">
        <f t="shared" si="8"/>
        <v>6</v>
      </c>
      <c r="X232" s="53">
        <f t="shared" si="9"/>
        <v>99960</v>
      </c>
      <c r="Y232" s="57">
        <f t="shared" si="10"/>
        <v>2165800</v>
      </c>
      <c r="Z232" s="57">
        <f t="shared" si="20"/>
        <v>10565872</v>
      </c>
      <c r="AA232" s="27">
        <f t="shared" si="11"/>
        <v>20</v>
      </c>
      <c r="AB232" s="38">
        <f t="shared" si="12"/>
        <v>10</v>
      </c>
      <c r="AD232" s="43"/>
      <c r="AE232" s="43"/>
      <c r="AF232" s="43"/>
      <c r="AG232" s="43"/>
      <c r="AH232" s="43"/>
    </row>
    <row r="233" ht="14.25" customHeight="1">
      <c r="A233" s="50">
        <f t="shared" si="13"/>
        <v>45881</v>
      </c>
      <c r="B233" s="51" t="str">
        <f t="shared" si="1"/>
        <v>Tuesday</v>
      </c>
      <c r="C233" s="58">
        <f t="shared" si="14"/>
        <v>20</v>
      </c>
      <c r="D233" s="51"/>
      <c r="E233" s="52">
        <f t="shared" si="19"/>
        <v>16660</v>
      </c>
      <c r="F233" s="32">
        <f t="shared" si="15"/>
        <v>2132480</v>
      </c>
      <c r="G233" s="53">
        <v>124.0</v>
      </c>
      <c r="H233" s="54" t="s">
        <v>31</v>
      </c>
      <c r="I233" s="55">
        <f>IFERROR(VLOOKUP(H233,Volume_caminhao,2,0),0)</f>
        <v>833</v>
      </c>
      <c r="J233" s="55">
        <f t="shared" si="2"/>
        <v>49980</v>
      </c>
      <c r="K233" s="54">
        <f t="shared" si="3"/>
        <v>103292</v>
      </c>
      <c r="L233" s="55">
        <v>0.0</v>
      </c>
      <c r="M233" s="54">
        <f t="shared" si="4"/>
        <v>0</v>
      </c>
      <c r="N233" s="54">
        <f t="shared" si="5"/>
        <v>0</v>
      </c>
      <c r="O233" s="56">
        <v>0.12</v>
      </c>
      <c r="P233" s="54">
        <f t="shared" si="6"/>
        <v>0</v>
      </c>
      <c r="Q233" s="54">
        <f t="shared" si="7"/>
        <v>0</v>
      </c>
      <c r="R233" s="53">
        <f t="shared" si="16"/>
        <v>2065840</v>
      </c>
      <c r="S233" s="57"/>
      <c r="T233" s="57"/>
      <c r="U233" s="57">
        <f t="shared" si="17"/>
        <v>8500032</v>
      </c>
      <c r="V233" s="57">
        <v>130.0</v>
      </c>
      <c r="W233" s="53">
        <f t="shared" si="8"/>
        <v>6</v>
      </c>
      <c r="X233" s="53">
        <f t="shared" si="9"/>
        <v>99960</v>
      </c>
      <c r="Y233" s="57">
        <f t="shared" si="10"/>
        <v>2165800</v>
      </c>
      <c r="Z233" s="57">
        <f t="shared" si="20"/>
        <v>10665832</v>
      </c>
      <c r="AA233" s="27">
        <f t="shared" si="11"/>
        <v>20</v>
      </c>
      <c r="AB233" s="38">
        <f t="shared" si="12"/>
        <v>10</v>
      </c>
    </row>
    <row r="234" ht="14.25" customHeight="1">
      <c r="A234" s="50">
        <f t="shared" si="13"/>
        <v>45882</v>
      </c>
      <c r="B234" s="51" t="str">
        <f t="shared" si="1"/>
        <v>Wednesday</v>
      </c>
      <c r="C234" s="58">
        <f t="shared" si="14"/>
        <v>20</v>
      </c>
      <c r="D234" s="51"/>
      <c r="E234" s="52">
        <f t="shared" si="19"/>
        <v>16660</v>
      </c>
      <c r="F234" s="32">
        <f t="shared" si="15"/>
        <v>4264960</v>
      </c>
      <c r="G234" s="53">
        <v>124.0</v>
      </c>
      <c r="H234" s="54" t="s">
        <v>31</v>
      </c>
      <c r="I234" s="55">
        <f>IFERROR(VLOOKUP(H234,Volume_caminhao,2,0),0)</f>
        <v>833</v>
      </c>
      <c r="J234" s="55">
        <f t="shared" si="2"/>
        <v>49980</v>
      </c>
      <c r="K234" s="54">
        <f t="shared" si="3"/>
        <v>103292</v>
      </c>
      <c r="L234" s="55">
        <v>0.0</v>
      </c>
      <c r="M234" s="54">
        <f t="shared" si="4"/>
        <v>0</v>
      </c>
      <c r="N234" s="54">
        <f t="shared" si="5"/>
        <v>0</v>
      </c>
      <c r="O234" s="56">
        <v>0.12</v>
      </c>
      <c r="P234" s="54">
        <f t="shared" si="6"/>
        <v>0</v>
      </c>
      <c r="Q234" s="54">
        <f t="shared" si="7"/>
        <v>0</v>
      </c>
      <c r="R234" s="53">
        <f t="shared" si="16"/>
        <v>2065840</v>
      </c>
      <c r="S234" s="57"/>
      <c r="T234" s="57"/>
      <c r="U234" s="57">
        <f t="shared" si="17"/>
        <v>8599992</v>
      </c>
      <c r="V234" s="57">
        <v>130.0</v>
      </c>
      <c r="W234" s="53">
        <f t="shared" si="8"/>
        <v>6</v>
      </c>
      <c r="X234" s="53">
        <f t="shared" si="9"/>
        <v>99960</v>
      </c>
      <c r="Y234" s="57">
        <f t="shared" si="10"/>
        <v>2165800</v>
      </c>
      <c r="Z234" s="57">
        <f t="shared" si="20"/>
        <v>10765792</v>
      </c>
      <c r="AA234" s="27">
        <f t="shared" si="11"/>
        <v>20</v>
      </c>
      <c r="AB234" s="38">
        <f t="shared" si="12"/>
        <v>10</v>
      </c>
    </row>
    <row r="235" ht="14.25" customHeight="1">
      <c r="A235" s="50">
        <f t="shared" si="13"/>
        <v>45883</v>
      </c>
      <c r="B235" s="51" t="str">
        <f t="shared" si="1"/>
        <v>Thursday</v>
      </c>
      <c r="C235" s="58">
        <f t="shared" si="14"/>
        <v>20</v>
      </c>
      <c r="D235" s="51"/>
      <c r="E235" s="52">
        <f t="shared" si="19"/>
        <v>16660</v>
      </c>
      <c r="F235" s="32">
        <f t="shared" si="15"/>
        <v>8529920</v>
      </c>
      <c r="G235" s="53">
        <v>124.0</v>
      </c>
      <c r="H235" s="54" t="s">
        <v>31</v>
      </c>
      <c r="I235" s="55">
        <f>IFERROR(VLOOKUP(H235,Volume_caminhao,2,0),0)</f>
        <v>833</v>
      </c>
      <c r="J235" s="55">
        <f t="shared" si="2"/>
        <v>49980</v>
      </c>
      <c r="K235" s="54">
        <f t="shared" si="3"/>
        <v>103292</v>
      </c>
      <c r="L235" s="55">
        <v>0.0</v>
      </c>
      <c r="M235" s="54">
        <f t="shared" si="4"/>
        <v>0</v>
      </c>
      <c r="N235" s="54">
        <f t="shared" si="5"/>
        <v>0</v>
      </c>
      <c r="O235" s="56">
        <v>0.12</v>
      </c>
      <c r="P235" s="54">
        <f t="shared" si="6"/>
        <v>0</v>
      </c>
      <c r="Q235" s="54">
        <f t="shared" si="7"/>
        <v>0</v>
      </c>
      <c r="R235" s="53">
        <f t="shared" si="16"/>
        <v>2065840</v>
      </c>
      <c r="S235" s="57"/>
      <c r="T235" s="57"/>
      <c r="U235" s="57">
        <f t="shared" si="17"/>
        <v>8699952</v>
      </c>
      <c r="V235" s="57">
        <v>130.0</v>
      </c>
      <c r="W235" s="53">
        <f t="shared" si="8"/>
        <v>6</v>
      </c>
      <c r="X235" s="53">
        <f t="shared" si="9"/>
        <v>99960</v>
      </c>
      <c r="Y235" s="57">
        <f t="shared" si="10"/>
        <v>2165800</v>
      </c>
      <c r="Z235" s="57">
        <f t="shared" si="20"/>
        <v>10865752</v>
      </c>
      <c r="AA235" s="27">
        <f t="shared" si="11"/>
        <v>20</v>
      </c>
      <c r="AB235" s="38">
        <f t="shared" si="12"/>
        <v>10</v>
      </c>
    </row>
    <row r="236" ht="14.25" customHeight="1">
      <c r="A236" s="50">
        <f t="shared" si="13"/>
        <v>45884</v>
      </c>
      <c r="B236" s="51" t="str">
        <f t="shared" si="1"/>
        <v>Friday</v>
      </c>
      <c r="C236" s="58">
        <f t="shared" si="14"/>
        <v>20</v>
      </c>
      <c r="D236" s="51"/>
      <c r="E236" s="52">
        <f t="shared" si="19"/>
        <v>16660</v>
      </c>
      <c r="F236" s="32">
        <f t="shared" si="15"/>
        <v>17059840</v>
      </c>
      <c r="G236" s="53">
        <v>124.0</v>
      </c>
      <c r="H236" s="54" t="s">
        <v>31</v>
      </c>
      <c r="I236" s="55">
        <f>IFERROR(VLOOKUP(H236,Volume_caminhao,2,0),0)</f>
        <v>833</v>
      </c>
      <c r="J236" s="55">
        <f t="shared" si="2"/>
        <v>49980</v>
      </c>
      <c r="K236" s="54">
        <f t="shared" si="3"/>
        <v>103292</v>
      </c>
      <c r="L236" s="55">
        <v>0.0</v>
      </c>
      <c r="M236" s="54">
        <f t="shared" si="4"/>
        <v>0</v>
      </c>
      <c r="N236" s="54">
        <f t="shared" si="5"/>
        <v>0</v>
      </c>
      <c r="O236" s="56">
        <v>0.12</v>
      </c>
      <c r="P236" s="54">
        <f t="shared" si="6"/>
        <v>0</v>
      </c>
      <c r="Q236" s="54">
        <f t="shared" si="7"/>
        <v>0</v>
      </c>
      <c r="R236" s="53">
        <f t="shared" si="16"/>
        <v>2065840</v>
      </c>
      <c r="S236" s="57"/>
      <c r="T236" s="57"/>
      <c r="U236" s="57">
        <f t="shared" si="17"/>
        <v>8799912</v>
      </c>
      <c r="V236" s="57">
        <v>130.0</v>
      </c>
      <c r="W236" s="53">
        <f t="shared" si="8"/>
        <v>6</v>
      </c>
      <c r="X236" s="53">
        <f t="shared" si="9"/>
        <v>99960</v>
      </c>
      <c r="Y236" s="57">
        <f t="shared" si="10"/>
        <v>2165800</v>
      </c>
      <c r="Z236" s="57">
        <f t="shared" si="20"/>
        <v>10965712</v>
      </c>
      <c r="AA236" s="27">
        <f t="shared" si="11"/>
        <v>20</v>
      </c>
      <c r="AB236" s="38">
        <f t="shared" si="12"/>
        <v>10</v>
      </c>
    </row>
    <row r="237" ht="14.25" customHeight="1">
      <c r="A237" s="50">
        <f t="shared" si="13"/>
        <v>45885</v>
      </c>
      <c r="B237" s="51" t="str">
        <f t="shared" si="1"/>
        <v>Saturday</v>
      </c>
      <c r="C237" s="51">
        <f t="shared" si="14"/>
        <v>0</v>
      </c>
      <c r="D237" s="51"/>
      <c r="E237" s="52">
        <f t="shared" si="19"/>
        <v>0</v>
      </c>
      <c r="F237" s="32">
        <f t="shared" si="15"/>
        <v>0</v>
      </c>
      <c r="G237" s="53">
        <v>124.0</v>
      </c>
      <c r="H237" s="54" t="s">
        <v>31</v>
      </c>
      <c r="I237" s="55">
        <f>IFERROR(VLOOKUP(H237,Volume_caminhao,2,0),0)</f>
        <v>833</v>
      </c>
      <c r="J237" s="55">
        <f t="shared" si="2"/>
        <v>49980</v>
      </c>
      <c r="K237" s="54">
        <f t="shared" si="3"/>
        <v>103292</v>
      </c>
      <c r="L237" s="55">
        <v>0.0</v>
      </c>
      <c r="M237" s="54">
        <f t="shared" si="4"/>
        <v>0</v>
      </c>
      <c r="N237" s="54">
        <f t="shared" si="5"/>
        <v>0</v>
      </c>
      <c r="O237" s="56">
        <v>0.12</v>
      </c>
      <c r="P237" s="54">
        <f t="shared" si="6"/>
        <v>0</v>
      </c>
      <c r="Q237" s="54">
        <f t="shared" si="7"/>
        <v>0</v>
      </c>
      <c r="R237" s="53">
        <f t="shared" si="16"/>
        <v>0</v>
      </c>
      <c r="S237" s="57"/>
      <c r="T237" s="57"/>
      <c r="U237" s="57">
        <f t="shared" si="17"/>
        <v>0</v>
      </c>
      <c r="V237" s="57">
        <v>130.0</v>
      </c>
      <c r="W237" s="53">
        <f t="shared" si="8"/>
        <v>6</v>
      </c>
      <c r="X237" s="53">
        <f t="shared" si="9"/>
        <v>0</v>
      </c>
      <c r="Y237" s="57">
        <f t="shared" si="10"/>
        <v>0</v>
      </c>
      <c r="Z237" s="57">
        <f t="shared" si="20"/>
        <v>10965712</v>
      </c>
      <c r="AA237" s="27">
        <f t="shared" si="11"/>
        <v>20</v>
      </c>
      <c r="AB237" s="34">
        <f t="shared" si="12"/>
        <v>50</v>
      </c>
    </row>
    <row r="238" ht="14.25" customHeight="1">
      <c r="A238" s="50">
        <f t="shared" si="13"/>
        <v>45886</v>
      </c>
      <c r="B238" s="51" t="str">
        <f t="shared" si="1"/>
        <v>Sunday</v>
      </c>
      <c r="C238" s="51">
        <f t="shared" si="14"/>
        <v>0</v>
      </c>
      <c r="D238" s="51"/>
      <c r="E238" s="52">
        <f t="shared" si="19"/>
        <v>0</v>
      </c>
      <c r="F238" s="32">
        <f t="shared" si="15"/>
        <v>0</v>
      </c>
      <c r="G238" s="53">
        <v>124.0</v>
      </c>
      <c r="H238" s="54" t="s">
        <v>31</v>
      </c>
      <c r="I238" s="55">
        <f>IFERROR(VLOOKUP(H238,Volume_caminhao,2,0),0)</f>
        <v>833</v>
      </c>
      <c r="J238" s="55">
        <f t="shared" si="2"/>
        <v>49980</v>
      </c>
      <c r="K238" s="54">
        <f t="shared" si="3"/>
        <v>103292</v>
      </c>
      <c r="L238" s="55">
        <v>0.0</v>
      </c>
      <c r="M238" s="54">
        <f t="shared" si="4"/>
        <v>0</v>
      </c>
      <c r="N238" s="54">
        <f t="shared" si="5"/>
        <v>0</v>
      </c>
      <c r="O238" s="56">
        <v>0.12</v>
      </c>
      <c r="P238" s="54">
        <f t="shared" si="6"/>
        <v>0</v>
      </c>
      <c r="Q238" s="54">
        <f t="shared" si="7"/>
        <v>0</v>
      </c>
      <c r="R238" s="53">
        <f t="shared" si="16"/>
        <v>0</v>
      </c>
      <c r="S238" s="57"/>
      <c r="T238" s="57"/>
      <c r="U238" s="57">
        <f t="shared" si="17"/>
        <v>0</v>
      </c>
      <c r="V238" s="57">
        <v>130.0</v>
      </c>
      <c r="W238" s="53">
        <f t="shared" si="8"/>
        <v>6</v>
      </c>
      <c r="X238" s="53">
        <f t="shared" si="9"/>
        <v>0</v>
      </c>
      <c r="Y238" s="57">
        <f t="shared" si="10"/>
        <v>0</v>
      </c>
      <c r="Z238" s="57">
        <f t="shared" si="20"/>
        <v>10965712</v>
      </c>
      <c r="AA238" s="27">
        <f t="shared" si="11"/>
        <v>20</v>
      </c>
      <c r="AB238" s="34">
        <f t="shared" si="12"/>
        <v>50</v>
      </c>
    </row>
    <row r="239" ht="14.25" customHeight="1">
      <c r="A239" s="50">
        <f t="shared" si="13"/>
        <v>45887</v>
      </c>
      <c r="B239" s="51" t="str">
        <f t="shared" si="1"/>
        <v>Monday</v>
      </c>
      <c r="C239" s="58">
        <f t="shared" si="14"/>
        <v>20</v>
      </c>
      <c r="D239" s="51"/>
      <c r="E239" s="52">
        <f t="shared" si="19"/>
        <v>16660</v>
      </c>
      <c r="F239" s="32">
        <f t="shared" si="15"/>
        <v>34119680</v>
      </c>
      <c r="G239" s="53">
        <v>124.0</v>
      </c>
      <c r="H239" s="54" t="s">
        <v>31</v>
      </c>
      <c r="I239" s="55">
        <f>IFERROR(VLOOKUP(H239,Volume_caminhao,2,0),0)</f>
        <v>833</v>
      </c>
      <c r="J239" s="55">
        <f t="shared" si="2"/>
        <v>49980</v>
      </c>
      <c r="K239" s="54">
        <f t="shared" si="3"/>
        <v>103292</v>
      </c>
      <c r="L239" s="55">
        <v>0.0</v>
      </c>
      <c r="M239" s="54">
        <f t="shared" si="4"/>
        <v>0</v>
      </c>
      <c r="N239" s="54">
        <f t="shared" si="5"/>
        <v>0</v>
      </c>
      <c r="O239" s="56">
        <v>0.12</v>
      </c>
      <c r="P239" s="54">
        <f t="shared" si="6"/>
        <v>0</v>
      </c>
      <c r="Q239" s="54">
        <f t="shared" si="7"/>
        <v>0</v>
      </c>
      <c r="R239" s="53">
        <f t="shared" si="16"/>
        <v>2065840</v>
      </c>
      <c r="S239" s="57"/>
      <c r="T239" s="57"/>
      <c r="U239" s="57">
        <f t="shared" si="17"/>
        <v>8899872</v>
      </c>
      <c r="V239" s="57">
        <v>130.0</v>
      </c>
      <c r="W239" s="53">
        <f t="shared" si="8"/>
        <v>6</v>
      </c>
      <c r="X239" s="53">
        <f t="shared" si="9"/>
        <v>99960</v>
      </c>
      <c r="Y239" s="57">
        <f t="shared" si="10"/>
        <v>2165800</v>
      </c>
      <c r="Z239" s="57">
        <f t="shared" si="20"/>
        <v>11065672</v>
      </c>
      <c r="AA239" s="27">
        <f t="shared" si="11"/>
        <v>20</v>
      </c>
      <c r="AB239" s="38">
        <f t="shared" si="12"/>
        <v>10</v>
      </c>
    </row>
    <row r="240" ht="14.25" customHeight="1">
      <c r="A240" s="50">
        <f t="shared" si="13"/>
        <v>45888</v>
      </c>
      <c r="B240" s="51" t="str">
        <f t="shared" si="1"/>
        <v>Tuesday</v>
      </c>
      <c r="C240" s="58">
        <f t="shared" si="14"/>
        <v>20</v>
      </c>
      <c r="D240" s="51"/>
      <c r="E240" s="52">
        <f t="shared" si="19"/>
        <v>16660</v>
      </c>
      <c r="F240" s="32">
        <f t="shared" si="15"/>
        <v>68239360</v>
      </c>
      <c r="G240" s="53">
        <v>124.0</v>
      </c>
      <c r="H240" s="54" t="s">
        <v>31</v>
      </c>
      <c r="I240" s="55">
        <f>IFERROR(VLOOKUP(H240,Volume_caminhao,2,0),0)</f>
        <v>833</v>
      </c>
      <c r="J240" s="55">
        <f t="shared" si="2"/>
        <v>49980</v>
      </c>
      <c r="K240" s="54">
        <f t="shared" si="3"/>
        <v>103292</v>
      </c>
      <c r="L240" s="55">
        <v>0.0</v>
      </c>
      <c r="M240" s="54">
        <f t="shared" si="4"/>
        <v>0</v>
      </c>
      <c r="N240" s="54">
        <f t="shared" si="5"/>
        <v>0</v>
      </c>
      <c r="O240" s="56">
        <v>0.12</v>
      </c>
      <c r="P240" s="54">
        <f t="shared" si="6"/>
        <v>0</v>
      </c>
      <c r="Q240" s="54">
        <f t="shared" si="7"/>
        <v>0</v>
      </c>
      <c r="R240" s="53">
        <f t="shared" si="16"/>
        <v>2065840</v>
      </c>
      <c r="S240" s="57"/>
      <c r="T240" s="57"/>
      <c r="U240" s="57">
        <f t="shared" si="17"/>
        <v>8999832</v>
      </c>
      <c r="V240" s="57">
        <v>130.0</v>
      </c>
      <c r="W240" s="53">
        <f t="shared" si="8"/>
        <v>6</v>
      </c>
      <c r="X240" s="53">
        <f t="shared" si="9"/>
        <v>99960</v>
      </c>
      <c r="Y240" s="57">
        <f t="shared" si="10"/>
        <v>2165800</v>
      </c>
      <c r="Z240" s="57">
        <f t="shared" si="20"/>
        <v>11165632</v>
      </c>
      <c r="AA240" s="27">
        <f t="shared" si="11"/>
        <v>20</v>
      </c>
      <c r="AB240" s="38">
        <f t="shared" si="12"/>
        <v>10</v>
      </c>
    </row>
    <row r="241" ht="14.25" customHeight="1">
      <c r="A241" s="50">
        <f t="shared" si="13"/>
        <v>45889</v>
      </c>
      <c r="B241" s="51" t="str">
        <f t="shared" si="1"/>
        <v>Wednesday</v>
      </c>
      <c r="C241" s="58">
        <f t="shared" si="14"/>
        <v>20</v>
      </c>
      <c r="D241" s="51"/>
      <c r="E241" s="52">
        <f t="shared" si="19"/>
        <v>16660</v>
      </c>
      <c r="F241" s="32">
        <f t="shared" si="15"/>
        <v>136478720</v>
      </c>
      <c r="G241" s="53">
        <v>124.0</v>
      </c>
      <c r="H241" s="54" t="s">
        <v>31</v>
      </c>
      <c r="I241" s="55">
        <f>IFERROR(VLOOKUP(H241,Volume_caminhao,2,0),0)</f>
        <v>833</v>
      </c>
      <c r="J241" s="55">
        <f t="shared" si="2"/>
        <v>49980</v>
      </c>
      <c r="K241" s="54">
        <f t="shared" si="3"/>
        <v>103292</v>
      </c>
      <c r="L241" s="55">
        <v>0.0</v>
      </c>
      <c r="M241" s="54">
        <f t="shared" si="4"/>
        <v>0</v>
      </c>
      <c r="N241" s="54">
        <f t="shared" si="5"/>
        <v>0</v>
      </c>
      <c r="O241" s="56">
        <v>0.12</v>
      </c>
      <c r="P241" s="54">
        <f t="shared" si="6"/>
        <v>0</v>
      </c>
      <c r="Q241" s="54">
        <f t="shared" si="7"/>
        <v>0</v>
      </c>
      <c r="R241" s="53">
        <f t="shared" si="16"/>
        <v>2065840</v>
      </c>
      <c r="S241" s="57"/>
      <c r="T241" s="57"/>
      <c r="U241" s="57">
        <f t="shared" si="17"/>
        <v>9099792</v>
      </c>
      <c r="V241" s="57">
        <v>130.0</v>
      </c>
      <c r="W241" s="53">
        <f t="shared" si="8"/>
        <v>6</v>
      </c>
      <c r="X241" s="53">
        <f t="shared" si="9"/>
        <v>99960</v>
      </c>
      <c r="Y241" s="57">
        <f t="shared" si="10"/>
        <v>2165800</v>
      </c>
      <c r="Z241" s="57">
        <f t="shared" si="20"/>
        <v>11265592</v>
      </c>
      <c r="AA241" s="27">
        <f t="shared" si="11"/>
        <v>20</v>
      </c>
      <c r="AB241" s="38">
        <f t="shared" si="12"/>
        <v>10</v>
      </c>
    </row>
    <row r="242" ht="14.25" customHeight="1">
      <c r="A242" s="50">
        <f t="shared" si="13"/>
        <v>45890</v>
      </c>
      <c r="B242" s="51" t="str">
        <f t="shared" si="1"/>
        <v>Thursday</v>
      </c>
      <c r="C242" s="58">
        <f t="shared" si="14"/>
        <v>20</v>
      </c>
      <c r="D242" s="51"/>
      <c r="E242" s="52">
        <f t="shared" si="19"/>
        <v>16660</v>
      </c>
      <c r="F242" s="32">
        <f t="shared" si="15"/>
        <v>272957440</v>
      </c>
      <c r="G242" s="53">
        <v>124.0</v>
      </c>
      <c r="H242" s="54" t="s">
        <v>31</v>
      </c>
      <c r="I242" s="55">
        <f>IFERROR(VLOOKUP(H242,Volume_caminhao,2,0),0)</f>
        <v>833</v>
      </c>
      <c r="J242" s="55">
        <f t="shared" si="2"/>
        <v>49980</v>
      </c>
      <c r="K242" s="54">
        <f t="shared" si="3"/>
        <v>103292</v>
      </c>
      <c r="L242" s="55">
        <v>0.0</v>
      </c>
      <c r="M242" s="54">
        <f t="shared" si="4"/>
        <v>0</v>
      </c>
      <c r="N242" s="54">
        <f t="shared" si="5"/>
        <v>0</v>
      </c>
      <c r="O242" s="56">
        <v>0.12</v>
      </c>
      <c r="P242" s="54">
        <f t="shared" si="6"/>
        <v>0</v>
      </c>
      <c r="Q242" s="54">
        <f t="shared" si="7"/>
        <v>0</v>
      </c>
      <c r="R242" s="53">
        <f t="shared" si="16"/>
        <v>2065840</v>
      </c>
      <c r="S242" s="57"/>
      <c r="T242" s="57"/>
      <c r="U242" s="57">
        <f t="shared" si="17"/>
        <v>9199752</v>
      </c>
      <c r="V242" s="57">
        <v>130.0</v>
      </c>
      <c r="W242" s="53">
        <f t="shared" si="8"/>
        <v>6</v>
      </c>
      <c r="X242" s="53">
        <f t="shared" si="9"/>
        <v>99960</v>
      </c>
      <c r="Y242" s="57">
        <f t="shared" si="10"/>
        <v>2165800</v>
      </c>
      <c r="Z242" s="57">
        <f t="shared" si="20"/>
        <v>11365552</v>
      </c>
      <c r="AA242" s="27">
        <f t="shared" si="11"/>
        <v>20</v>
      </c>
      <c r="AB242" s="38">
        <f t="shared" si="12"/>
        <v>10</v>
      </c>
    </row>
    <row r="243" ht="14.25" customHeight="1">
      <c r="A243" s="50">
        <f t="shared" si="13"/>
        <v>45891</v>
      </c>
      <c r="B243" s="51" t="str">
        <f t="shared" si="1"/>
        <v>Friday</v>
      </c>
      <c r="C243" s="58">
        <f t="shared" si="14"/>
        <v>20</v>
      </c>
      <c r="D243" s="51"/>
      <c r="E243" s="52">
        <f t="shared" si="19"/>
        <v>16660</v>
      </c>
      <c r="F243" s="32">
        <f t="shared" si="15"/>
        <v>545914880</v>
      </c>
      <c r="G243" s="53">
        <v>124.0</v>
      </c>
      <c r="H243" s="54" t="s">
        <v>31</v>
      </c>
      <c r="I243" s="55">
        <f>IFERROR(VLOOKUP(H243,Volume_caminhao,2,0),0)</f>
        <v>833</v>
      </c>
      <c r="J243" s="55">
        <f t="shared" si="2"/>
        <v>49980</v>
      </c>
      <c r="K243" s="54">
        <f t="shared" si="3"/>
        <v>103292</v>
      </c>
      <c r="L243" s="55">
        <v>0.0</v>
      </c>
      <c r="M243" s="54">
        <f t="shared" si="4"/>
        <v>0</v>
      </c>
      <c r="N243" s="54">
        <f t="shared" si="5"/>
        <v>0</v>
      </c>
      <c r="O243" s="56">
        <v>0.12</v>
      </c>
      <c r="P243" s="54">
        <f t="shared" si="6"/>
        <v>0</v>
      </c>
      <c r="Q243" s="54">
        <f t="shared" si="7"/>
        <v>0</v>
      </c>
      <c r="R243" s="53">
        <f t="shared" si="16"/>
        <v>2065840</v>
      </c>
      <c r="S243" s="57"/>
      <c r="T243" s="57"/>
      <c r="U243" s="57">
        <f t="shared" si="17"/>
        <v>9299712</v>
      </c>
      <c r="V243" s="57">
        <v>130.0</v>
      </c>
      <c r="W243" s="53">
        <f t="shared" si="8"/>
        <v>6</v>
      </c>
      <c r="X243" s="53">
        <f t="shared" si="9"/>
        <v>99960</v>
      </c>
      <c r="Y243" s="57">
        <f t="shared" si="10"/>
        <v>2165800</v>
      </c>
      <c r="Z243" s="57">
        <f t="shared" si="20"/>
        <v>11465512</v>
      </c>
      <c r="AA243" s="27">
        <f t="shared" si="11"/>
        <v>20</v>
      </c>
      <c r="AB243" s="38">
        <f t="shared" si="12"/>
        <v>10</v>
      </c>
    </row>
    <row r="244" ht="14.25" customHeight="1">
      <c r="A244" s="50">
        <f t="shared" si="13"/>
        <v>45892</v>
      </c>
      <c r="B244" s="51" t="str">
        <f t="shared" si="1"/>
        <v>Saturday</v>
      </c>
      <c r="C244" s="51">
        <f t="shared" si="14"/>
        <v>0</v>
      </c>
      <c r="D244" s="51"/>
      <c r="E244" s="52">
        <f t="shared" si="19"/>
        <v>0</v>
      </c>
      <c r="F244" s="32">
        <f t="shared" si="15"/>
        <v>0</v>
      </c>
      <c r="G244" s="53">
        <v>124.0</v>
      </c>
      <c r="H244" s="54" t="s">
        <v>31</v>
      </c>
      <c r="I244" s="55">
        <f>IFERROR(VLOOKUP(H244,Volume_caminhao,2,0),0)</f>
        <v>833</v>
      </c>
      <c r="J244" s="55">
        <f t="shared" si="2"/>
        <v>49980</v>
      </c>
      <c r="K244" s="54">
        <f t="shared" si="3"/>
        <v>103292</v>
      </c>
      <c r="L244" s="55">
        <v>0.0</v>
      </c>
      <c r="M244" s="54">
        <f t="shared" si="4"/>
        <v>0</v>
      </c>
      <c r="N244" s="54">
        <f t="shared" si="5"/>
        <v>0</v>
      </c>
      <c r="O244" s="56">
        <v>0.12</v>
      </c>
      <c r="P244" s="54">
        <f t="shared" si="6"/>
        <v>0</v>
      </c>
      <c r="Q244" s="54">
        <f t="shared" si="7"/>
        <v>0</v>
      </c>
      <c r="R244" s="53">
        <f t="shared" si="16"/>
        <v>0</v>
      </c>
      <c r="S244" s="57"/>
      <c r="T244" s="57"/>
      <c r="U244" s="57">
        <f t="shared" si="17"/>
        <v>0</v>
      </c>
      <c r="V244" s="57">
        <v>130.0</v>
      </c>
      <c r="W244" s="53">
        <f t="shared" si="8"/>
        <v>6</v>
      </c>
      <c r="X244" s="53">
        <f t="shared" si="9"/>
        <v>0</v>
      </c>
      <c r="Y244" s="57">
        <f t="shared" si="10"/>
        <v>0</v>
      </c>
      <c r="Z244" s="57">
        <f t="shared" si="20"/>
        <v>11465512</v>
      </c>
      <c r="AA244" s="27">
        <f t="shared" si="11"/>
        <v>20</v>
      </c>
      <c r="AB244" s="34">
        <f t="shared" si="12"/>
        <v>50</v>
      </c>
    </row>
    <row r="245" ht="14.25" customHeight="1">
      <c r="A245" s="50">
        <f t="shared" si="13"/>
        <v>45893</v>
      </c>
      <c r="B245" s="51" t="str">
        <f t="shared" si="1"/>
        <v>Sunday</v>
      </c>
      <c r="C245" s="51">
        <f t="shared" si="14"/>
        <v>0</v>
      </c>
      <c r="D245" s="51"/>
      <c r="E245" s="52">
        <f t="shared" si="19"/>
        <v>0</v>
      </c>
      <c r="F245" s="32">
        <f t="shared" si="15"/>
        <v>0</v>
      </c>
      <c r="G245" s="53">
        <v>124.0</v>
      </c>
      <c r="H245" s="54" t="s">
        <v>31</v>
      </c>
      <c r="I245" s="55">
        <f>IFERROR(VLOOKUP(H245,Volume_caminhao,2,0),0)</f>
        <v>833</v>
      </c>
      <c r="J245" s="55">
        <f t="shared" si="2"/>
        <v>49980</v>
      </c>
      <c r="K245" s="54">
        <f t="shared" si="3"/>
        <v>103292</v>
      </c>
      <c r="L245" s="55">
        <v>0.0</v>
      </c>
      <c r="M245" s="54">
        <f t="shared" si="4"/>
        <v>0</v>
      </c>
      <c r="N245" s="54">
        <f t="shared" si="5"/>
        <v>0</v>
      </c>
      <c r="O245" s="56">
        <v>0.12</v>
      </c>
      <c r="P245" s="54">
        <f t="shared" si="6"/>
        <v>0</v>
      </c>
      <c r="Q245" s="54">
        <f t="shared" si="7"/>
        <v>0</v>
      </c>
      <c r="R245" s="53">
        <f t="shared" si="16"/>
        <v>0</v>
      </c>
      <c r="S245" s="57"/>
      <c r="T245" s="57"/>
      <c r="U245" s="57">
        <f t="shared" si="17"/>
        <v>0</v>
      </c>
      <c r="V245" s="57">
        <v>130.0</v>
      </c>
      <c r="W245" s="53">
        <f t="shared" si="8"/>
        <v>6</v>
      </c>
      <c r="X245" s="53">
        <f t="shared" si="9"/>
        <v>0</v>
      </c>
      <c r="Y245" s="57">
        <f t="shared" si="10"/>
        <v>0</v>
      </c>
      <c r="Z245" s="57">
        <f t="shared" si="20"/>
        <v>11465512</v>
      </c>
      <c r="AA245" s="27">
        <f t="shared" si="11"/>
        <v>20</v>
      </c>
      <c r="AB245" s="34">
        <f t="shared" si="12"/>
        <v>50</v>
      </c>
    </row>
    <row r="246" ht="14.25" customHeight="1">
      <c r="A246" s="50">
        <f t="shared" si="13"/>
        <v>45894</v>
      </c>
      <c r="B246" s="51" t="str">
        <f t="shared" si="1"/>
        <v>Monday</v>
      </c>
      <c r="C246" s="58">
        <f t="shared" si="14"/>
        <v>20</v>
      </c>
      <c r="D246" s="51"/>
      <c r="E246" s="52">
        <f t="shared" si="19"/>
        <v>16660</v>
      </c>
      <c r="F246" s="32">
        <f t="shared" si="15"/>
        <v>1091829760</v>
      </c>
      <c r="G246" s="53">
        <v>124.0</v>
      </c>
      <c r="H246" s="54" t="s">
        <v>31</v>
      </c>
      <c r="I246" s="55">
        <f>IFERROR(VLOOKUP(H246,Volume_caminhao,2,0),0)</f>
        <v>833</v>
      </c>
      <c r="J246" s="55">
        <f t="shared" si="2"/>
        <v>49980</v>
      </c>
      <c r="K246" s="54">
        <f t="shared" si="3"/>
        <v>103292</v>
      </c>
      <c r="L246" s="55">
        <v>0.0</v>
      </c>
      <c r="M246" s="54">
        <f t="shared" si="4"/>
        <v>0</v>
      </c>
      <c r="N246" s="54">
        <f t="shared" si="5"/>
        <v>0</v>
      </c>
      <c r="O246" s="56">
        <v>0.12</v>
      </c>
      <c r="P246" s="54">
        <f t="shared" si="6"/>
        <v>0</v>
      </c>
      <c r="Q246" s="54">
        <f t="shared" si="7"/>
        <v>0</v>
      </c>
      <c r="R246" s="53">
        <f t="shared" si="16"/>
        <v>2065840</v>
      </c>
      <c r="S246" s="57"/>
      <c r="T246" s="57"/>
      <c r="U246" s="57">
        <f t="shared" si="17"/>
        <v>9399672</v>
      </c>
      <c r="V246" s="57">
        <v>130.0</v>
      </c>
      <c r="W246" s="53">
        <f t="shared" si="8"/>
        <v>6</v>
      </c>
      <c r="X246" s="53">
        <f t="shared" si="9"/>
        <v>99960</v>
      </c>
      <c r="Y246" s="57">
        <f t="shared" si="10"/>
        <v>2165800</v>
      </c>
      <c r="Z246" s="57">
        <f t="shared" si="20"/>
        <v>11565472</v>
      </c>
      <c r="AA246" s="27">
        <f t="shared" si="11"/>
        <v>20</v>
      </c>
      <c r="AB246" s="38">
        <f t="shared" si="12"/>
        <v>10</v>
      </c>
    </row>
    <row r="247" ht="14.25" customHeight="1">
      <c r="A247" s="50">
        <f t="shared" si="13"/>
        <v>45895</v>
      </c>
      <c r="B247" s="51" t="str">
        <f t="shared" si="1"/>
        <v>Tuesday</v>
      </c>
      <c r="C247" s="58">
        <f t="shared" si="14"/>
        <v>20</v>
      </c>
      <c r="D247" s="51"/>
      <c r="E247" s="52">
        <f t="shared" si="19"/>
        <v>16660</v>
      </c>
      <c r="F247" s="32">
        <f t="shared" si="15"/>
        <v>2183659520</v>
      </c>
      <c r="G247" s="53">
        <v>124.0</v>
      </c>
      <c r="H247" s="54" t="s">
        <v>31</v>
      </c>
      <c r="I247" s="55">
        <f>IFERROR(VLOOKUP(H247,Volume_caminhao,2,0),0)</f>
        <v>833</v>
      </c>
      <c r="J247" s="55">
        <f t="shared" si="2"/>
        <v>49980</v>
      </c>
      <c r="K247" s="54">
        <f t="shared" si="3"/>
        <v>103292</v>
      </c>
      <c r="L247" s="55">
        <v>0.0</v>
      </c>
      <c r="M247" s="54">
        <f t="shared" si="4"/>
        <v>0</v>
      </c>
      <c r="N247" s="54">
        <f t="shared" si="5"/>
        <v>0</v>
      </c>
      <c r="O247" s="56">
        <v>0.12</v>
      </c>
      <c r="P247" s="54">
        <f t="shared" si="6"/>
        <v>0</v>
      </c>
      <c r="Q247" s="54">
        <f t="shared" si="7"/>
        <v>0</v>
      </c>
      <c r="R247" s="53">
        <f t="shared" si="16"/>
        <v>2065840</v>
      </c>
      <c r="S247" s="57"/>
      <c r="T247" s="57"/>
      <c r="U247" s="57">
        <f t="shared" si="17"/>
        <v>9499632</v>
      </c>
      <c r="V247" s="57">
        <v>130.0</v>
      </c>
      <c r="W247" s="53">
        <f t="shared" si="8"/>
        <v>6</v>
      </c>
      <c r="X247" s="53">
        <f t="shared" si="9"/>
        <v>99960</v>
      </c>
      <c r="Y247" s="57">
        <f t="shared" si="10"/>
        <v>2165800</v>
      </c>
      <c r="Z247" s="57">
        <f t="shared" si="20"/>
        <v>11665432</v>
      </c>
      <c r="AA247" s="27">
        <f t="shared" si="11"/>
        <v>20</v>
      </c>
      <c r="AB247" s="38">
        <f t="shared" si="12"/>
        <v>10</v>
      </c>
    </row>
    <row r="248" ht="14.25" customHeight="1">
      <c r="A248" s="50">
        <f t="shared" si="13"/>
        <v>45896</v>
      </c>
      <c r="B248" s="51" t="str">
        <f t="shared" si="1"/>
        <v>Wednesday</v>
      </c>
      <c r="C248" s="58">
        <f t="shared" si="14"/>
        <v>20</v>
      </c>
      <c r="D248" s="51"/>
      <c r="E248" s="52">
        <f t="shared" si="19"/>
        <v>16660</v>
      </c>
      <c r="F248" s="32">
        <f t="shared" si="15"/>
        <v>4367319040</v>
      </c>
      <c r="G248" s="53">
        <v>124.0</v>
      </c>
      <c r="H248" s="54" t="s">
        <v>31</v>
      </c>
      <c r="I248" s="55">
        <f>IFERROR(VLOOKUP(H248,Volume_caminhao,2,0),0)</f>
        <v>833</v>
      </c>
      <c r="J248" s="55">
        <f t="shared" si="2"/>
        <v>49980</v>
      </c>
      <c r="K248" s="54">
        <f t="shared" si="3"/>
        <v>103292</v>
      </c>
      <c r="L248" s="55">
        <v>0.0</v>
      </c>
      <c r="M248" s="54">
        <f t="shared" si="4"/>
        <v>0</v>
      </c>
      <c r="N248" s="54">
        <f t="shared" si="5"/>
        <v>0</v>
      </c>
      <c r="O248" s="56">
        <v>0.12</v>
      </c>
      <c r="P248" s="54">
        <f t="shared" si="6"/>
        <v>0</v>
      </c>
      <c r="Q248" s="54">
        <f t="shared" si="7"/>
        <v>0</v>
      </c>
      <c r="R248" s="53">
        <f t="shared" si="16"/>
        <v>2065840</v>
      </c>
      <c r="S248" s="57"/>
      <c r="T248" s="57"/>
      <c r="U248" s="57">
        <f t="shared" si="17"/>
        <v>9599592</v>
      </c>
      <c r="V248" s="57">
        <v>130.0</v>
      </c>
      <c r="W248" s="53">
        <f t="shared" si="8"/>
        <v>6</v>
      </c>
      <c r="X248" s="53">
        <f t="shared" si="9"/>
        <v>99960</v>
      </c>
      <c r="Y248" s="57">
        <f t="shared" si="10"/>
        <v>2165800</v>
      </c>
      <c r="Z248" s="57">
        <f t="shared" si="20"/>
        <v>11765392</v>
      </c>
      <c r="AA248" s="27">
        <f t="shared" si="11"/>
        <v>20</v>
      </c>
      <c r="AB248" s="38">
        <f t="shared" si="12"/>
        <v>10</v>
      </c>
    </row>
    <row r="249" ht="14.25" customHeight="1">
      <c r="A249" s="50">
        <f t="shared" si="13"/>
        <v>45897</v>
      </c>
      <c r="B249" s="51" t="str">
        <f t="shared" si="1"/>
        <v>Thursday</v>
      </c>
      <c r="C249" s="58">
        <f t="shared" si="14"/>
        <v>20</v>
      </c>
      <c r="D249" s="51"/>
      <c r="E249" s="52">
        <f t="shared" si="19"/>
        <v>16660</v>
      </c>
      <c r="F249" s="32">
        <f t="shared" si="15"/>
        <v>8734638080</v>
      </c>
      <c r="G249" s="53">
        <v>124.0</v>
      </c>
      <c r="H249" s="54" t="s">
        <v>31</v>
      </c>
      <c r="I249" s="55">
        <f>IFERROR(VLOOKUP(H249,Volume_caminhao,2,0),0)</f>
        <v>833</v>
      </c>
      <c r="J249" s="55">
        <f t="shared" si="2"/>
        <v>49980</v>
      </c>
      <c r="K249" s="54">
        <f t="shared" si="3"/>
        <v>103292</v>
      </c>
      <c r="L249" s="55">
        <v>0.0</v>
      </c>
      <c r="M249" s="54">
        <f t="shared" si="4"/>
        <v>0</v>
      </c>
      <c r="N249" s="54">
        <f t="shared" si="5"/>
        <v>0</v>
      </c>
      <c r="O249" s="56">
        <v>0.12</v>
      </c>
      <c r="P249" s="54">
        <f t="shared" si="6"/>
        <v>0</v>
      </c>
      <c r="Q249" s="54">
        <f t="shared" si="7"/>
        <v>0</v>
      </c>
      <c r="R249" s="53">
        <f t="shared" si="16"/>
        <v>2065840</v>
      </c>
      <c r="S249" s="57"/>
      <c r="T249" s="57"/>
      <c r="U249" s="57">
        <f t="shared" si="17"/>
        <v>9699552</v>
      </c>
      <c r="V249" s="57">
        <v>130.0</v>
      </c>
      <c r="W249" s="53">
        <f t="shared" si="8"/>
        <v>6</v>
      </c>
      <c r="X249" s="53">
        <f t="shared" si="9"/>
        <v>99960</v>
      </c>
      <c r="Y249" s="57">
        <f t="shared" si="10"/>
        <v>2165800</v>
      </c>
      <c r="Z249" s="57">
        <f t="shared" si="20"/>
        <v>11865352</v>
      </c>
      <c r="AA249" s="27">
        <f t="shared" si="11"/>
        <v>20</v>
      </c>
      <c r="AB249" s="38">
        <f t="shared" si="12"/>
        <v>10</v>
      </c>
    </row>
    <row r="250" ht="14.25" customHeight="1">
      <c r="A250" s="50">
        <f t="shared" si="13"/>
        <v>45898</v>
      </c>
      <c r="B250" s="51" t="str">
        <f t="shared" si="1"/>
        <v>Friday</v>
      </c>
      <c r="C250" s="58">
        <f t="shared" si="14"/>
        <v>20</v>
      </c>
      <c r="D250" s="51"/>
      <c r="E250" s="52">
        <f t="shared" si="19"/>
        <v>16660</v>
      </c>
      <c r="F250" s="32">
        <f t="shared" si="15"/>
        <v>17469276160</v>
      </c>
      <c r="G250" s="53">
        <v>124.0</v>
      </c>
      <c r="H250" s="54" t="s">
        <v>31</v>
      </c>
      <c r="I250" s="55">
        <f>IFERROR(VLOOKUP(H250,Volume_caminhao,2,0),0)</f>
        <v>833</v>
      </c>
      <c r="J250" s="55">
        <f t="shared" si="2"/>
        <v>49980</v>
      </c>
      <c r="K250" s="54">
        <f t="shared" si="3"/>
        <v>103292</v>
      </c>
      <c r="L250" s="55">
        <v>0.0</v>
      </c>
      <c r="M250" s="54">
        <f t="shared" si="4"/>
        <v>0</v>
      </c>
      <c r="N250" s="54">
        <f t="shared" si="5"/>
        <v>0</v>
      </c>
      <c r="O250" s="56">
        <v>0.12</v>
      </c>
      <c r="P250" s="54">
        <f t="shared" si="6"/>
        <v>0</v>
      </c>
      <c r="Q250" s="54">
        <f t="shared" si="7"/>
        <v>0</v>
      </c>
      <c r="R250" s="53">
        <f t="shared" si="16"/>
        <v>2065840</v>
      </c>
      <c r="S250" s="57"/>
      <c r="T250" s="57"/>
      <c r="U250" s="57">
        <f t="shared" si="17"/>
        <v>9799512</v>
      </c>
      <c r="V250" s="57">
        <v>130.0</v>
      </c>
      <c r="W250" s="53">
        <f t="shared" si="8"/>
        <v>6</v>
      </c>
      <c r="X250" s="53">
        <f t="shared" si="9"/>
        <v>99960</v>
      </c>
      <c r="Y250" s="57">
        <f t="shared" si="10"/>
        <v>2165800</v>
      </c>
      <c r="Z250" s="57">
        <f t="shared" si="20"/>
        <v>11965312</v>
      </c>
      <c r="AA250" s="27">
        <f t="shared" si="11"/>
        <v>20</v>
      </c>
      <c r="AB250" s="38">
        <f t="shared" si="12"/>
        <v>10</v>
      </c>
    </row>
    <row r="251" ht="14.25" customHeight="1">
      <c r="A251" s="50">
        <f t="shared" si="13"/>
        <v>45899</v>
      </c>
      <c r="B251" s="51" t="str">
        <f t="shared" si="1"/>
        <v>Saturday</v>
      </c>
      <c r="C251" s="51">
        <f t="shared" si="14"/>
        <v>0</v>
      </c>
      <c r="D251" s="51"/>
      <c r="E251" s="52">
        <f t="shared" si="19"/>
        <v>0</v>
      </c>
      <c r="F251" s="32">
        <f t="shared" si="15"/>
        <v>0</v>
      </c>
      <c r="G251" s="53">
        <v>124.0</v>
      </c>
      <c r="H251" s="54" t="s">
        <v>31</v>
      </c>
      <c r="I251" s="55">
        <f>IFERROR(VLOOKUP(H251,Volume_caminhao,2,0),0)</f>
        <v>833</v>
      </c>
      <c r="J251" s="55">
        <f t="shared" si="2"/>
        <v>49980</v>
      </c>
      <c r="K251" s="54">
        <f t="shared" si="3"/>
        <v>103292</v>
      </c>
      <c r="L251" s="55">
        <v>0.0</v>
      </c>
      <c r="M251" s="54">
        <f t="shared" si="4"/>
        <v>0</v>
      </c>
      <c r="N251" s="54">
        <f t="shared" si="5"/>
        <v>0</v>
      </c>
      <c r="O251" s="56">
        <v>0.12</v>
      </c>
      <c r="P251" s="54">
        <f t="shared" si="6"/>
        <v>0</v>
      </c>
      <c r="Q251" s="54">
        <f t="shared" si="7"/>
        <v>0</v>
      </c>
      <c r="R251" s="53">
        <f t="shared" si="16"/>
        <v>0</v>
      </c>
      <c r="S251" s="57"/>
      <c r="T251" s="57"/>
      <c r="U251" s="57">
        <f t="shared" si="17"/>
        <v>0</v>
      </c>
      <c r="V251" s="57">
        <v>130.0</v>
      </c>
      <c r="W251" s="53">
        <f t="shared" si="8"/>
        <v>6</v>
      </c>
      <c r="X251" s="53">
        <f t="shared" si="9"/>
        <v>0</v>
      </c>
      <c r="Y251" s="57">
        <f t="shared" si="10"/>
        <v>0</v>
      </c>
      <c r="Z251" s="57">
        <f t="shared" si="20"/>
        <v>11965312</v>
      </c>
      <c r="AA251" s="27">
        <f t="shared" si="11"/>
        <v>20</v>
      </c>
      <c r="AB251" s="34">
        <f t="shared" si="12"/>
        <v>50</v>
      </c>
    </row>
    <row r="252" ht="14.25" customHeight="1">
      <c r="A252" s="50">
        <f t="shared" si="13"/>
        <v>45900</v>
      </c>
      <c r="B252" s="51" t="str">
        <f t="shared" si="1"/>
        <v>Sunday</v>
      </c>
      <c r="C252" s="51">
        <f t="shared" si="14"/>
        <v>0</v>
      </c>
      <c r="D252" s="51"/>
      <c r="E252" s="52">
        <f t="shared" si="19"/>
        <v>0</v>
      </c>
      <c r="F252" s="32">
        <f t="shared" si="15"/>
        <v>0</v>
      </c>
      <c r="G252" s="53">
        <v>124.0</v>
      </c>
      <c r="H252" s="54" t="s">
        <v>31</v>
      </c>
      <c r="I252" s="55">
        <f>IFERROR(VLOOKUP(H252,Volume_caminhao,2,0),0)</f>
        <v>833</v>
      </c>
      <c r="J252" s="55">
        <f t="shared" si="2"/>
        <v>49980</v>
      </c>
      <c r="K252" s="54">
        <f t="shared" si="3"/>
        <v>103292</v>
      </c>
      <c r="L252" s="55">
        <v>0.0</v>
      </c>
      <c r="M252" s="54">
        <f t="shared" si="4"/>
        <v>0</v>
      </c>
      <c r="N252" s="54">
        <f t="shared" si="5"/>
        <v>0</v>
      </c>
      <c r="O252" s="56">
        <v>0.12</v>
      </c>
      <c r="P252" s="54">
        <f t="shared" si="6"/>
        <v>0</v>
      </c>
      <c r="Q252" s="54">
        <f t="shared" si="7"/>
        <v>0</v>
      </c>
      <c r="R252" s="53">
        <f t="shared" si="16"/>
        <v>0</v>
      </c>
      <c r="S252" s="57"/>
      <c r="T252" s="57"/>
      <c r="U252" s="57">
        <f t="shared" si="17"/>
        <v>0</v>
      </c>
      <c r="V252" s="57">
        <v>130.0</v>
      </c>
      <c r="W252" s="53">
        <f t="shared" si="8"/>
        <v>6</v>
      </c>
      <c r="X252" s="53">
        <f t="shared" si="9"/>
        <v>0</v>
      </c>
      <c r="Y252" s="57">
        <f t="shared" si="10"/>
        <v>0</v>
      </c>
      <c r="Z252" s="57">
        <f t="shared" si="20"/>
        <v>11965312</v>
      </c>
      <c r="AA252" s="27">
        <f t="shared" si="11"/>
        <v>20</v>
      </c>
      <c r="AB252" s="34">
        <f t="shared" si="12"/>
        <v>50</v>
      </c>
    </row>
    <row r="253" ht="14.25" customHeight="1">
      <c r="A253" s="29">
        <f t="shared" si="13"/>
        <v>45901</v>
      </c>
      <c r="B253" s="30" t="str">
        <f t="shared" si="1"/>
        <v>Monday</v>
      </c>
      <c r="C253" s="36">
        <f t="shared" si="14"/>
        <v>20</v>
      </c>
      <c r="D253" s="30"/>
      <c r="E253" s="31">
        <f t="shared" si="19"/>
        <v>16660</v>
      </c>
      <c r="F253" s="32">
        <f t="shared" si="15"/>
        <v>16660</v>
      </c>
      <c r="G253" s="23">
        <v>124.0</v>
      </c>
      <c r="H253" s="24" t="s">
        <v>31</v>
      </c>
      <c r="I253" s="25">
        <f>IFERROR(VLOOKUP(H253,Volume_caminhao,2,0),0)</f>
        <v>833</v>
      </c>
      <c r="J253" s="25">
        <f t="shared" si="2"/>
        <v>49980</v>
      </c>
      <c r="K253" s="24">
        <f t="shared" si="3"/>
        <v>103292</v>
      </c>
      <c r="L253" s="25">
        <v>0.0</v>
      </c>
      <c r="M253" s="24">
        <f t="shared" si="4"/>
        <v>0</v>
      </c>
      <c r="N253" s="24">
        <f t="shared" si="5"/>
        <v>0</v>
      </c>
      <c r="O253" s="26">
        <v>0.12</v>
      </c>
      <c r="P253" s="24">
        <f t="shared" si="6"/>
        <v>0</v>
      </c>
      <c r="Q253" s="24">
        <f t="shared" si="7"/>
        <v>0</v>
      </c>
      <c r="R253" s="23">
        <f t="shared" si="16"/>
        <v>2065840</v>
      </c>
      <c r="S253" s="33"/>
      <c r="T253" s="33"/>
      <c r="U253" s="33">
        <f t="shared" si="17"/>
        <v>9899472</v>
      </c>
      <c r="V253" s="33">
        <v>130.0</v>
      </c>
      <c r="W253" s="23">
        <f t="shared" si="8"/>
        <v>6</v>
      </c>
      <c r="X253" s="23">
        <f t="shared" si="9"/>
        <v>99960</v>
      </c>
      <c r="Y253" s="33">
        <f t="shared" si="10"/>
        <v>2165800</v>
      </c>
      <c r="Z253" s="33">
        <f t="shared" si="20"/>
        <v>12065272</v>
      </c>
      <c r="AA253" s="27">
        <f t="shared" si="11"/>
        <v>20</v>
      </c>
      <c r="AB253" s="38">
        <f t="shared" si="12"/>
        <v>10</v>
      </c>
    </row>
    <row r="254" ht="14.25" customHeight="1">
      <c r="A254" s="29">
        <f t="shared" si="13"/>
        <v>45902</v>
      </c>
      <c r="B254" s="30" t="str">
        <f t="shared" si="1"/>
        <v>Tuesday</v>
      </c>
      <c r="C254" s="36">
        <f t="shared" si="14"/>
        <v>20</v>
      </c>
      <c r="D254" s="30"/>
      <c r="E254" s="31">
        <f t="shared" si="19"/>
        <v>16660</v>
      </c>
      <c r="F254" s="32">
        <f t="shared" si="15"/>
        <v>33320</v>
      </c>
      <c r="G254" s="23">
        <v>124.0</v>
      </c>
      <c r="H254" s="24" t="s">
        <v>31</v>
      </c>
      <c r="I254" s="25">
        <f>IFERROR(VLOOKUP(H254,Volume_caminhao,2,0),0)</f>
        <v>833</v>
      </c>
      <c r="J254" s="25">
        <f t="shared" si="2"/>
        <v>49980</v>
      </c>
      <c r="K254" s="24">
        <f t="shared" si="3"/>
        <v>103292</v>
      </c>
      <c r="L254" s="25">
        <v>0.0</v>
      </c>
      <c r="M254" s="24">
        <f t="shared" si="4"/>
        <v>0</v>
      </c>
      <c r="N254" s="24">
        <f t="shared" si="5"/>
        <v>0</v>
      </c>
      <c r="O254" s="26">
        <v>0.12</v>
      </c>
      <c r="P254" s="24">
        <f t="shared" si="6"/>
        <v>0</v>
      </c>
      <c r="Q254" s="24">
        <f t="shared" si="7"/>
        <v>0</v>
      </c>
      <c r="R254" s="23">
        <f t="shared" si="16"/>
        <v>2065840</v>
      </c>
      <c r="S254" s="33"/>
      <c r="T254" s="33"/>
      <c r="U254" s="33">
        <f t="shared" si="17"/>
        <v>9999432</v>
      </c>
      <c r="V254" s="33">
        <v>130.0</v>
      </c>
      <c r="W254" s="23">
        <f t="shared" si="8"/>
        <v>6</v>
      </c>
      <c r="X254" s="23">
        <f t="shared" si="9"/>
        <v>99960</v>
      </c>
      <c r="Y254" s="33">
        <f t="shared" si="10"/>
        <v>2165800</v>
      </c>
      <c r="Z254" s="33">
        <f t="shared" si="20"/>
        <v>12165232</v>
      </c>
      <c r="AA254" s="27">
        <f t="shared" si="11"/>
        <v>20</v>
      </c>
      <c r="AB254" s="38">
        <f t="shared" si="12"/>
        <v>10</v>
      </c>
    </row>
    <row r="255" ht="14.25" customHeight="1">
      <c r="A255" s="29">
        <f t="shared" si="13"/>
        <v>45903</v>
      </c>
      <c r="B255" s="30" t="str">
        <f t="shared" si="1"/>
        <v>Wednesday</v>
      </c>
      <c r="C255" s="36">
        <f t="shared" si="14"/>
        <v>20</v>
      </c>
      <c r="D255" s="30"/>
      <c r="E255" s="31">
        <f t="shared" si="19"/>
        <v>16660</v>
      </c>
      <c r="F255" s="32">
        <f t="shared" si="15"/>
        <v>66640</v>
      </c>
      <c r="G255" s="23">
        <v>124.0</v>
      </c>
      <c r="H255" s="24" t="s">
        <v>31</v>
      </c>
      <c r="I255" s="25">
        <f>IFERROR(VLOOKUP(H255,Volume_caminhao,2,0),0)</f>
        <v>833</v>
      </c>
      <c r="J255" s="25">
        <f t="shared" si="2"/>
        <v>49980</v>
      </c>
      <c r="K255" s="24">
        <f t="shared" si="3"/>
        <v>103292</v>
      </c>
      <c r="L255" s="25">
        <v>0.0</v>
      </c>
      <c r="M255" s="24">
        <f t="shared" si="4"/>
        <v>0</v>
      </c>
      <c r="N255" s="24">
        <f t="shared" si="5"/>
        <v>0</v>
      </c>
      <c r="O255" s="26">
        <v>0.12</v>
      </c>
      <c r="P255" s="24">
        <f t="shared" si="6"/>
        <v>0</v>
      </c>
      <c r="Q255" s="24">
        <f t="shared" si="7"/>
        <v>0</v>
      </c>
      <c r="R255" s="23">
        <f t="shared" si="16"/>
        <v>2065840</v>
      </c>
      <c r="S255" s="33"/>
      <c r="T255" s="33"/>
      <c r="U255" s="33">
        <f t="shared" si="17"/>
        <v>10099392</v>
      </c>
      <c r="V255" s="33">
        <v>130.0</v>
      </c>
      <c r="W255" s="23">
        <f t="shared" si="8"/>
        <v>6</v>
      </c>
      <c r="X255" s="23">
        <f t="shared" si="9"/>
        <v>99960</v>
      </c>
      <c r="Y255" s="33">
        <f t="shared" si="10"/>
        <v>2165800</v>
      </c>
      <c r="Z255" s="33">
        <f t="shared" si="20"/>
        <v>12265192</v>
      </c>
      <c r="AA255" s="27">
        <f t="shared" si="11"/>
        <v>20</v>
      </c>
      <c r="AB255" s="38">
        <f t="shared" si="12"/>
        <v>10</v>
      </c>
    </row>
    <row r="256" ht="14.25" customHeight="1">
      <c r="A256" s="29">
        <f t="shared" si="13"/>
        <v>45904</v>
      </c>
      <c r="B256" s="30" t="str">
        <f t="shared" si="1"/>
        <v>Thursday</v>
      </c>
      <c r="C256" s="36">
        <f t="shared" si="14"/>
        <v>20</v>
      </c>
      <c r="D256" s="30"/>
      <c r="E256" s="31">
        <f t="shared" si="19"/>
        <v>16660</v>
      </c>
      <c r="F256" s="32">
        <f t="shared" si="15"/>
        <v>133280</v>
      </c>
      <c r="G256" s="23">
        <v>124.0</v>
      </c>
      <c r="H256" s="24" t="s">
        <v>31</v>
      </c>
      <c r="I256" s="25">
        <f>IFERROR(VLOOKUP(H256,Volume_caminhao,2,0),0)</f>
        <v>833</v>
      </c>
      <c r="J256" s="25">
        <f t="shared" si="2"/>
        <v>49980</v>
      </c>
      <c r="K256" s="24">
        <f t="shared" si="3"/>
        <v>103292</v>
      </c>
      <c r="L256" s="25">
        <v>0.0</v>
      </c>
      <c r="M256" s="24">
        <f t="shared" si="4"/>
        <v>0</v>
      </c>
      <c r="N256" s="24">
        <f t="shared" si="5"/>
        <v>0</v>
      </c>
      <c r="O256" s="26">
        <v>0.12</v>
      </c>
      <c r="P256" s="24">
        <f t="shared" si="6"/>
        <v>0</v>
      </c>
      <c r="Q256" s="24">
        <f t="shared" si="7"/>
        <v>0</v>
      </c>
      <c r="R256" s="23">
        <f t="shared" si="16"/>
        <v>2065840</v>
      </c>
      <c r="S256" s="33"/>
      <c r="T256" s="33"/>
      <c r="U256" s="33">
        <f t="shared" si="17"/>
        <v>10199352</v>
      </c>
      <c r="V256" s="33">
        <v>130.0</v>
      </c>
      <c r="W256" s="23">
        <f t="shared" si="8"/>
        <v>6</v>
      </c>
      <c r="X256" s="23">
        <f t="shared" si="9"/>
        <v>99960</v>
      </c>
      <c r="Y256" s="33">
        <f t="shared" si="10"/>
        <v>2165800</v>
      </c>
      <c r="Z256" s="33">
        <f t="shared" si="20"/>
        <v>12365152</v>
      </c>
      <c r="AA256" s="27">
        <f t="shared" si="11"/>
        <v>20</v>
      </c>
      <c r="AB256" s="38">
        <f t="shared" si="12"/>
        <v>10</v>
      </c>
    </row>
    <row r="257" ht="14.25" customHeight="1">
      <c r="A257" s="29">
        <f t="shared" si="13"/>
        <v>45905</v>
      </c>
      <c r="B257" s="30" t="str">
        <f t="shared" si="1"/>
        <v>Friday</v>
      </c>
      <c r="C257" s="36">
        <f t="shared" si="14"/>
        <v>20</v>
      </c>
      <c r="D257" s="30"/>
      <c r="E257" s="31">
        <f t="shared" si="19"/>
        <v>16660</v>
      </c>
      <c r="F257" s="32">
        <f t="shared" si="15"/>
        <v>266560</v>
      </c>
      <c r="G257" s="23">
        <v>124.0</v>
      </c>
      <c r="H257" s="24" t="s">
        <v>31</v>
      </c>
      <c r="I257" s="25">
        <f>IFERROR(VLOOKUP(H257,Volume_caminhao,2,0),0)</f>
        <v>833</v>
      </c>
      <c r="J257" s="25">
        <f t="shared" si="2"/>
        <v>49980</v>
      </c>
      <c r="K257" s="24">
        <f t="shared" si="3"/>
        <v>103292</v>
      </c>
      <c r="L257" s="25">
        <v>0.0</v>
      </c>
      <c r="M257" s="24">
        <f t="shared" si="4"/>
        <v>0</v>
      </c>
      <c r="N257" s="24">
        <f t="shared" si="5"/>
        <v>0</v>
      </c>
      <c r="O257" s="26">
        <v>0.12</v>
      </c>
      <c r="P257" s="24">
        <f t="shared" si="6"/>
        <v>0</v>
      </c>
      <c r="Q257" s="24">
        <f t="shared" si="7"/>
        <v>0</v>
      </c>
      <c r="R257" s="23">
        <f t="shared" si="16"/>
        <v>2065840</v>
      </c>
      <c r="S257" s="33"/>
      <c r="T257" s="33"/>
      <c r="U257" s="33">
        <f t="shared" si="17"/>
        <v>10299312</v>
      </c>
      <c r="V257" s="33">
        <v>130.0</v>
      </c>
      <c r="W257" s="23">
        <f t="shared" si="8"/>
        <v>6</v>
      </c>
      <c r="X257" s="23">
        <f t="shared" si="9"/>
        <v>99960</v>
      </c>
      <c r="Y257" s="33">
        <f t="shared" si="10"/>
        <v>2165800</v>
      </c>
      <c r="Z257" s="33">
        <f t="shared" si="20"/>
        <v>12465112</v>
      </c>
      <c r="AA257" s="27">
        <f t="shared" si="11"/>
        <v>20</v>
      </c>
      <c r="AB257" s="38">
        <f t="shared" si="12"/>
        <v>10</v>
      </c>
    </row>
    <row r="258" ht="14.25" customHeight="1">
      <c r="A258" s="29">
        <f t="shared" si="13"/>
        <v>45906</v>
      </c>
      <c r="B258" s="30" t="str">
        <f t="shared" si="1"/>
        <v>Saturday</v>
      </c>
      <c r="C258" s="30">
        <f t="shared" si="14"/>
        <v>0</v>
      </c>
      <c r="D258" s="30"/>
      <c r="E258" s="31">
        <f t="shared" si="19"/>
        <v>0</v>
      </c>
      <c r="F258" s="32">
        <f t="shared" si="15"/>
        <v>0</v>
      </c>
      <c r="G258" s="23">
        <v>124.0</v>
      </c>
      <c r="H258" s="24" t="s">
        <v>31</v>
      </c>
      <c r="I258" s="25">
        <f>IFERROR(VLOOKUP(H258,Volume_caminhao,2,0),0)</f>
        <v>833</v>
      </c>
      <c r="J258" s="25">
        <f t="shared" si="2"/>
        <v>49980</v>
      </c>
      <c r="K258" s="24">
        <f t="shared" si="3"/>
        <v>103292</v>
      </c>
      <c r="L258" s="25">
        <v>0.0</v>
      </c>
      <c r="M258" s="24">
        <f t="shared" si="4"/>
        <v>0</v>
      </c>
      <c r="N258" s="24">
        <f t="shared" si="5"/>
        <v>0</v>
      </c>
      <c r="O258" s="26">
        <v>0.12</v>
      </c>
      <c r="P258" s="24">
        <f t="shared" si="6"/>
        <v>0</v>
      </c>
      <c r="Q258" s="24">
        <f t="shared" si="7"/>
        <v>0</v>
      </c>
      <c r="R258" s="23">
        <f t="shared" si="16"/>
        <v>0</v>
      </c>
      <c r="S258" s="33"/>
      <c r="T258" s="33"/>
      <c r="U258" s="33">
        <f t="shared" si="17"/>
        <v>0</v>
      </c>
      <c r="V258" s="33">
        <v>130.0</v>
      </c>
      <c r="W258" s="23">
        <f t="shared" si="8"/>
        <v>6</v>
      </c>
      <c r="X258" s="23">
        <f t="shared" si="9"/>
        <v>0</v>
      </c>
      <c r="Y258" s="33">
        <f t="shared" si="10"/>
        <v>0</v>
      </c>
      <c r="Z258" s="33">
        <f t="shared" si="20"/>
        <v>12465112</v>
      </c>
      <c r="AA258" s="27">
        <f t="shared" si="11"/>
        <v>20</v>
      </c>
      <c r="AB258" s="34">
        <f t="shared" si="12"/>
        <v>50</v>
      </c>
    </row>
    <row r="259" ht="14.25" customHeight="1">
      <c r="A259" s="29">
        <f t="shared" si="13"/>
        <v>45907</v>
      </c>
      <c r="B259" s="30" t="str">
        <f t="shared" si="1"/>
        <v>Sunday</v>
      </c>
      <c r="C259" s="30">
        <f t="shared" si="14"/>
        <v>0</v>
      </c>
      <c r="D259" s="30"/>
      <c r="E259" s="31">
        <f t="shared" si="19"/>
        <v>0</v>
      </c>
      <c r="F259" s="32">
        <f t="shared" si="15"/>
        <v>0</v>
      </c>
      <c r="G259" s="23">
        <v>124.0</v>
      </c>
      <c r="H259" s="24" t="s">
        <v>31</v>
      </c>
      <c r="I259" s="25">
        <f>IFERROR(VLOOKUP(H259,Volume_caminhao,2,0),0)</f>
        <v>833</v>
      </c>
      <c r="J259" s="25">
        <f t="shared" si="2"/>
        <v>49980</v>
      </c>
      <c r="K259" s="24">
        <f t="shared" si="3"/>
        <v>103292</v>
      </c>
      <c r="L259" s="25">
        <v>0.0</v>
      </c>
      <c r="M259" s="24">
        <f t="shared" si="4"/>
        <v>0</v>
      </c>
      <c r="N259" s="24">
        <f t="shared" si="5"/>
        <v>0</v>
      </c>
      <c r="O259" s="26">
        <v>0.12</v>
      </c>
      <c r="P259" s="24">
        <f t="shared" si="6"/>
        <v>0</v>
      </c>
      <c r="Q259" s="24">
        <f t="shared" si="7"/>
        <v>0</v>
      </c>
      <c r="R259" s="23">
        <f t="shared" si="16"/>
        <v>0</v>
      </c>
      <c r="S259" s="33"/>
      <c r="T259" s="33"/>
      <c r="U259" s="33">
        <f t="shared" si="17"/>
        <v>0</v>
      </c>
      <c r="V259" s="33">
        <v>130.0</v>
      </c>
      <c r="W259" s="23">
        <f t="shared" si="8"/>
        <v>6</v>
      </c>
      <c r="X259" s="23">
        <f t="shared" si="9"/>
        <v>0</v>
      </c>
      <c r="Y259" s="33">
        <f t="shared" si="10"/>
        <v>0</v>
      </c>
      <c r="Z259" s="33">
        <f t="shared" si="20"/>
        <v>12465112</v>
      </c>
      <c r="AA259" s="27">
        <f t="shared" si="11"/>
        <v>20</v>
      </c>
      <c r="AB259" s="34">
        <f t="shared" si="12"/>
        <v>50</v>
      </c>
    </row>
    <row r="260" ht="14.25" customHeight="1">
      <c r="A260" s="29">
        <f t="shared" si="13"/>
        <v>45908</v>
      </c>
      <c r="B260" s="30" t="str">
        <f t="shared" si="1"/>
        <v>Monday</v>
      </c>
      <c r="C260" s="36">
        <f t="shared" si="14"/>
        <v>20</v>
      </c>
      <c r="D260" s="30"/>
      <c r="E260" s="31">
        <f t="shared" si="19"/>
        <v>16660</v>
      </c>
      <c r="F260" s="32">
        <f t="shared" si="15"/>
        <v>533120</v>
      </c>
      <c r="G260" s="23">
        <v>124.0</v>
      </c>
      <c r="H260" s="24" t="s">
        <v>31</v>
      </c>
      <c r="I260" s="25">
        <f>IFERROR(VLOOKUP(H260,Volume_caminhao,2,0),0)</f>
        <v>833</v>
      </c>
      <c r="J260" s="25">
        <f t="shared" si="2"/>
        <v>49980</v>
      </c>
      <c r="K260" s="24">
        <f t="shared" si="3"/>
        <v>103292</v>
      </c>
      <c r="L260" s="25">
        <v>0.0</v>
      </c>
      <c r="M260" s="24">
        <f t="shared" si="4"/>
        <v>0</v>
      </c>
      <c r="N260" s="24">
        <f t="shared" si="5"/>
        <v>0</v>
      </c>
      <c r="O260" s="26">
        <v>0.12</v>
      </c>
      <c r="P260" s="24">
        <f t="shared" si="6"/>
        <v>0</v>
      </c>
      <c r="Q260" s="24">
        <f t="shared" si="7"/>
        <v>0</v>
      </c>
      <c r="R260" s="23">
        <f t="shared" si="16"/>
        <v>2065840</v>
      </c>
      <c r="S260" s="33"/>
      <c r="T260" s="33"/>
      <c r="U260" s="33">
        <f t="shared" si="17"/>
        <v>10399272</v>
      </c>
      <c r="V260" s="33">
        <v>130.0</v>
      </c>
      <c r="W260" s="23">
        <f t="shared" si="8"/>
        <v>6</v>
      </c>
      <c r="X260" s="23">
        <f t="shared" si="9"/>
        <v>99960</v>
      </c>
      <c r="Y260" s="33">
        <f t="shared" si="10"/>
        <v>2165800</v>
      </c>
      <c r="Z260" s="33">
        <f t="shared" si="20"/>
        <v>12565072</v>
      </c>
      <c r="AA260" s="27">
        <f t="shared" si="11"/>
        <v>20</v>
      </c>
      <c r="AB260" s="38">
        <f t="shared" si="12"/>
        <v>10</v>
      </c>
    </row>
    <row r="261" ht="14.25" customHeight="1">
      <c r="A261" s="29">
        <f t="shared" si="13"/>
        <v>45909</v>
      </c>
      <c r="B261" s="30" t="str">
        <f t="shared" si="1"/>
        <v>Tuesday</v>
      </c>
      <c r="C261" s="36">
        <f t="shared" si="14"/>
        <v>20</v>
      </c>
      <c r="D261" s="30"/>
      <c r="E261" s="31">
        <f t="shared" si="19"/>
        <v>16660</v>
      </c>
      <c r="F261" s="32">
        <f t="shared" si="15"/>
        <v>1066240</v>
      </c>
      <c r="G261" s="23">
        <v>124.0</v>
      </c>
      <c r="H261" s="24" t="s">
        <v>31</v>
      </c>
      <c r="I261" s="25">
        <f>IFERROR(VLOOKUP(H261,Volume_caminhao,2,0),0)</f>
        <v>833</v>
      </c>
      <c r="J261" s="25">
        <f t="shared" si="2"/>
        <v>49980</v>
      </c>
      <c r="K261" s="24">
        <f t="shared" si="3"/>
        <v>103292</v>
      </c>
      <c r="L261" s="25">
        <v>0.0</v>
      </c>
      <c r="M261" s="24">
        <f t="shared" si="4"/>
        <v>0</v>
      </c>
      <c r="N261" s="24">
        <f t="shared" si="5"/>
        <v>0</v>
      </c>
      <c r="O261" s="26">
        <v>0.12</v>
      </c>
      <c r="P261" s="24">
        <f t="shared" si="6"/>
        <v>0</v>
      </c>
      <c r="Q261" s="24">
        <f t="shared" si="7"/>
        <v>0</v>
      </c>
      <c r="R261" s="23">
        <f t="shared" si="16"/>
        <v>2065840</v>
      </c>
      <c r="S261" s="33"/>
      <c r="T261" s="33"/>
      <c r="U261" s="33">
        <f t="shared" si="17"/>
        <v>10499232</v>
      </c>
      <c r="V261" s="33">
        <v>130.0</v>
      </c>
      <c r="W261" s="23">
        <f t="shared" si="8"/>
        <v>6</v>
      </c>
      <c r="X261" s="23">
        <f t="shared" si="9"/>
        <v>99960</v>
      </c>
      <c r="Y261" s="33">
        <f t="shared" si="10"/>
        <v>2165800</v>
      </c>
      <c r="Z261" s="33">
        <f t="shared" si="20"/>
        <v>12665032</v>
      </c>
      <c r="AA261" s="27">
        <f t="shared" si="11"/>
        <v>20</v>
      </c>
      <c r="AB261" s="38">
        <f t="shared" si="12"/>
        <v>10</v>
      </c>
    </row>
    <row r="262" ht="14.25" customHeight="1">
      <c r="A262" s="39">
        <f t="shared" si="13"/>
        <v>45910</v>
      </c>
      <c r="B262" s="40" t="str">
        <f t="shared" si="1"/>
        <v>Wednesday</v>
      </c>
      <c r="C262" s="36">
        <f t="shared" si="14"/>
        <v>20</v>
      </c>
      <c r="D262" s="40"/>
      <c r="E262" s="31">
        <f t="shared" si="19"/>
        <v>16660</v>
      </c>
      <c r="F262" s="32">
        <f t="shared" si="15"/>
        <v>2132480</v>
      </c>
      <c r="G262" s="23">
        <v>124.0</v>
      </c>
      <c r="H262" s="24" t="s">
        <v>31</v>
      </c>
      <c r="I262" s="25">
        <f>IFERROR(VLOOKUP(H262,Volume_caminhao,2,0),0)</f>
        <v>833</v>
      </c>
      <c r="J262" s="25">
        <f t="shared" si="2"/>
        <v>49980</v>
      </c>
      <c r="K262" s="24">
        <f t="shared" si="3"/>
        <v>103292</v>
      </c>
      <c r="L262" s="25">
        <v>0.0</v>
      </c>
      <c r="M262" s="24">
        <f t="shared" si="4"/>
        <v>0</v>
      </c>
      <c r="N262" s="24">
        <f t="shared" si="5"/>
        <v>0</v>
      </c>
      <c r="O262" s="26">
        <v>0.12</v>
      </c>
      <c r="P262" s="24">
        <f t="shared" si="6"/>
        <v>0</v>
      </c>
      <c r="Q262" s="24">
        <f t="shared" si="7"/>
        <v>0</v>
      </c>
      <c r="R262" s="23">
        <f t="shared" si="16"/>
        <v>2065840</v>
      </c>
      <c r="S262" s="42"/>
      <c r="T262" s="42" t="str">
        <f>T232</f>
        <v/>
      </c>
      <c r="U262" s="33">
        <f t="shared" si="17"/>
        <v>10599192</v>
      </c>
      <c r="V262" s="33">
        <v>130.0</v>
      </c>
      <c r="W262" s="23">
        <f t="shared" si="8"/>
        <v>6</v>
      </c>
      <c r="X262" s="23">
        <f t="shared" si="9"/>
        <v>99960</v>
      </c>
      <c r="Y262" s="33">
        <f t="shared" si="10"/>
        <v>2165800</v>
      </c>
      <c r="Z262" s="42">
        <f t="shared" si="20"/>
        <v>12764992</v>
      </c>
      <c r="AA262" s="27">
        <f t="shared" si="11"/>
        <v>20</v>
      </c>
      <c r="AB262" s="38">
        <f t="shared" si="12"/>
        <v>10</v>
      </c>
      <c r="AD262" s="43"/>
      <c r="AE262" s="43"/>
      <c r="AF262" s="43"/>
      <c r="AG262" s="43"/>
      <c r="AH262" s="43"/>
    </row>
    <row r="263" ht="14.25" customHeight="1">
      <c r="A263" s="29">
        <f t="shared" si="13"/>
        <v>45911</v>
      </c>
      <c r="B263" s="30" t="str">
        <f t="shared" si="1"/>
        <v>Thursday</v>
      </c>
      <c r="C263" s="36">
        <f t="shared" si="14"/>
        <v>20</v>
      </c>
      <c r="D263" s="30"/>
      <c r="E263" s="31">
        <f t="shared" si="19"/>
        <v>16660</v>
      </c>
      <c r="F263" s="32">
        <f t="shared" si="15"/>
        <v>4264960</v>
      </c>
      <c r="G263" s="23">
        <v>124.0</v>
      </c>
      <c r="H263" s="24" t="s">
        <v>31</v>
      </c>
      <c r="I263" s="25">
        <f>IFERROR(VLOOKUP(H263,Volume_caminhao,2,0),0)</f>
        <v>833</v>
      </c>
      <c r="J263" s="25">
        <f t="shared" si="2"/>
        <v>49980</v>
      </c>
      <c r="K263" s="24">
        <f t="shared" si="3"/>
        <v>103292</v>
      </c>
      <c r="L263" s="25">
        <v>0.0</v>
      </c>
      <c r="M263" s="24">
        <f t="shared" si="4"/>
        <v>0</v>
      </c>
      <c r="N263" s="24">
        <f t="shared" si="5"/>
        <v>0</v>
      </c>
      <c r="O263" s="26">
        <v>0.12</v>
      </c>
      <c r="P263" s="24">
        <f t="shared" si="6"/>
        <v>0</v>
      </c>
      <c r="Q263" s="24">
        <f t="shared" si="7"/>
        <v>0</v>
      </c>
      <c r="R263" s="23">
        <f t="shared" si="16"/>
        <v>2065840</v>
      </c>
      <c r="S263" s="33"/>
      <c r="T263" s="33"/>
      <c r="U263" s="33">
        <f t="shared" si="17"/>
        <v>10699152</v>
      </c>
      <c r="V263" s="33">
        <v>130.0</v>
      </c>
      <c r="W263" s="23">
        <f t="shared" si="8"/>
        <v>6</v>
      </c>
      <c r="X263" s="23">
        <f t="shared" si="9"/>
        <v>99960</v>
      </c>
      <c r="Y263" s="33">
        <f t="shared" si="10"/>
        <v>2165800</v>
      </c>
      <c r="Z263" s="33">
        <f t="shared" si="20"/>
        <v>12864952</v>
      </c>
      <c r="AA263" s="27">
        <f t="shared" si="11"/>
        <v>20</v>
      </c>
      <c r="AB263" s="38">
        <f t="shared" si="12"/>
        <v>10</v>
      </c>
    </row>
    <row r="264" ht="14.25" customHeight="1">
      <c r="A264" s="29">
        <f t="shared" si="13"/>
        <v>45912</v>
      </c>
      <c r="B264" s="30" t="str">
        <f t="shared" si="1"/>
        <v>Friday</v>
      </c>
      <c r="C264" s="36">
        <f t="shared" si="14"/>
        <v>20</v>
      </c>
      <c r="D264" s="30"/>
      <c r="E264" s="31">
        <f t="shared" si="19"/>
        <v>16660</v>
      </c>
      <c r="F264" s="32">
        <f t="shared" si="15"/>
        <v>8529920</v>
      </c>
      <c r="G264" s="23">
        <v>124.0</v>
      </c>
      <c r="H264" s="24" t="s">
        <v>31</v>
      </c>
      <c r="I264" s="25">
        <f>IFERROR(VLOOKUP(H264,Volume_caminhao,2,0),0)</f>
        <v>833</v>
      </c>
      <c r="J264" s="25">
        <f t="shared" si="2"/>
        <v>49980</v>
      </c>
      <c r="K264" s="24">
        <f t="shared" si="3"/>
        <v>103292</v>
      </c>
      <c r="L264" s="25">
        <v>0.0</v>
      </c>
      <c r="M264" s="24">
        <f t="shared" si="4"/>
        <v>0</v>
      </c>
      <c r="N264" s="24">
        <f t="shared" si="5"/>
        <v>0</v>
      </c>
      <c r="O264" s="26">
        <v>0.12</v>
      </c>
      <c r="P264" s="24">
        <f t="shared" si="6"/>
        <v>0</v>
      </c>
      <c r="Q264" s="24">
        <f t="shared" si="7"/>
        <v>0</v>
      </c>
      <c r="R264" s="23">
        <f t="shared" si="16"/>
        <v>2065840</v>
      </c>
      <c r="S264" s="33"/>
      <c r="T264" s="33"/>
      <c r="U264" s="33">
        <f t="shared" si="17"/>
        <v>10799112</v>
      </c>
      <c r="V264" s="33">
        <v>130.0</v>
      </c>
      <c r="W264" s="23">
        <f t="shared" si="8"/>
        <v>6</v>
      </c>
      <c r="X264" s="23">
        <f t="shared" si="9"/>
        <v>99960</v>
      </c>
      <c r="Y264" s="33">
        <f t="shared" si="10"/>
        <v>2165800</v>
      </c>
      <c r="Z264" s="33">
        <f t="shared" si="20"/>
        <v>12964912</v>
      </c>
      <c r="AA264" s="27">
        <f t="shared" si="11"/>
        <v>20</v>
      </c>
      <c r="AB264" s="38">
        <f t="shared" si="12"/>
        <v>10</v>
      </c>
    </row>
    <row r="265" ht="14.25" customHeight="1">
      <c r="A265" s="29">
        <f t="shared" si="13"/>
        <v>45913</v>
      </c>
      <c r="B265" s="30" t="str">
        <f t="shared" si="1"/>
        <v>Saturday</v>
      </c>
      <c r="C265" s="30">
        <f t="shared" si="14"/>
        <v>0</v>
      </c>
      <c r="D265" s="30"/>
      <c r="E265" s="31">
        <f t="shared" si="19"/>
        <v>0</v>
      </c>
      <c r="F265" s="32">
        <f t="shared" si="15"/>
        <v>0</v>
      </c>
      <c r="G265" s="23">
        <v>124.0</v>
      </c>
      <c r="H265" s="24" t="s">
        <v>31</v>
      </c>
      <c r="I265" s="25">
        <f>IFERROR(VLOOKUP(H265,Volume_caminhao,2,0),0)</f>
        <v>833</v>
      </c>
      <c r="J265" s="25">
        <f t="shared" si="2"/>
        <v>49980</v>
      </c>
      <c r="K265" s="24">
        <f t="shared" si="3"/>
        <v>103292</v>
      </c>
      <c r="L265" s="25">
        <v>0.0</v>
      </c>
      <c r="M265" s="24">
        <f t="shared" si="4"/>
        <v>0</v>
      </c>
      <c r="N265" s="24">
        <f t="shared" si="5"/>
        <v>0</v>
      </c>
      <c r="O265" s="26">
        <v>0.12</v>
      </c>
      <c r="P265" s="24">
        <f t="shared" si="6"/>
        <v>0</v>
      </c>
      <c r="Q265" s="24">
        <f t="shared" si="7"/>
        <v>0</v>
      </c>
      <c r="R265" s="23">
        <f t="shared" si="16"/>
        <v>0</v>
      </c>
      <c r="S265" s="33"/>
      <c r="T265" s="33"/>
      <c r="U265" s="33">
        <f t="shared" si="17"/>
        <v>0</v>
      </c>
      <c r="V265" s="33">
        <v>130.0</v>
      </c>
      <c r="W265" s="23">
        <f t="shared" si="8"/>
        <v>6</v>
      </c>
      <c r="X265" s="23">
        <f t="shared" si="9"/>
        <v>0</v>
      </c>
      <c r="Y265" s="33">
        <f t="shared" si="10"/>
        <v>0</v>
      </c>
      <c r="Z265" s="33">
        <f t="shared" si="20"/>
        <v>12964912</v>
      </c>
      <c r="AA265" s="27">
        <f t="shared" si="11"/>
        <v>20</v>
      </c>
      <c r="AB265" s="34">
        <f t="shared" si="12"/>
        <v>50</v>
      </c>
    </row>
    <row r="266" ht="14.25" customHeight="1">
      <c r="A266" s="29">
        <f t="shared" si="13"/>
        <v>45914</v>
      </c>
      <c r="B266" s="30" t="str">
        <f t="shared" si="1"/>
        <v>Sunday</v>
      </c>
      <c r="C266" s="30">
        <f t="shared" si="14"/>
        <v>0</v>
      </c>
      <c r="D266" s="30"/>
      <c r="E266" s="31">
        <f t="shared" si="19"/>
        <v>0</v>
      </c>
      <c r="F266" s="32">
        <f t="shared" si="15"/>
        <v>0</v>
      </c>
      <c r="G266" s="23">
        <v>124.0</v>
      </c>
      <c r="H266" s="24" t="s">
        <v>31</v>
      </c>
      <c r="I266" s="25">
        <f>IFERROR(VLOOKUP(H266,Volume_caminhao,2,0),0)</f>
        <v>833</v>
      </c>
      <c r="J266" s="25">
        <f t="shared" si="2"/>
        <v>49980</v>
      </c>
      <c r="K266" s="24">
        <f t="shared" si="3"/>
        <v>103292</v>
      </c>
      <c r="L266" s="25">
        <v>0.0</v>
      </c>
      <c r="M266" s="24">
        <f t="shared" si="4"/>
        <v>0</v>
      </c>
      <c r="N266" s="24">
        <f t="shared" si="5"/>
        <v>0</v>
      </c>
      <c r="O266" s="26">
        <v>0.12</v>
      </c>
      <c r="P266" s="24">
        <f t="shared" si="6"/>
        <v>0</v>
      </c>
      <c r="Q266" s="24">
        <f t="shared" si="7"/>
        <v>0</v>
      </c>
      <c r="R266" s="23">
        <f t="shared" si="16"/>
        <v>0</v>
      </c>
      <c r="S266" s="33"/>
      <c r="T266" s="33"/>
      <c r="U266" s="33">
        <f t="shared" si="17"/>
        <v>0</v>
      </c>
      <c r="V266" s="33">
        <v>130.0</v>
      </c>
      <c r="W266" s="23">
        <f t="shared" si="8"/>
        <v>6</v>
      </c>
      <c r="X266" s="23">
        <f t="shared" si="9"/>
        <v>0</v>
      </c>
      <c r="Y266" s="33">
        <f t="shared" si="10"/>
        <v>0</v>
      </c>
      <c r="Z266" s="33">
        <f t="shared" si="20"/>
        <v>12964912</v>
      </c>
      <c r="AA266" s="27">
        <f t="shared" si="11"/>
        <v>20</v>
      </c>
      <c r="AB266" s="34">
        <f t="shared" si="12"/>
        <v>50</v>
      </c>
    </row>
    <row r="267" ht="14.25" customHeight="1">
      <c r="A267" s="29">
        <f t="shared" si="13"/>
        <v>45915</v>
      </c>
      <c r="B267" s="30" t="str">
        <f t="shared" si="1"/>
        <v>Monday</v>
      </c>
      <c r="C267" s="36">
        <f t="shared" si="14"/>
        <v>20</v>
      </c>
      <c r="D267" s="30"/>
      <c r="E267" s="31">
        <f t="shared" si="19"/>
        <v>16660</v>
      </c>
      <c r="F267" s="32">
        <f t="shared" si="15"/>
        <v>17059840</v>
      </c>
      <c r="G267" s="23">
        <v>124.0</v>
      </c>
      <c r="H267" s="24" t="s">
        <v>31</v>
      </c>
      <c r="I267" s="25">
        <f>IFERROR(VLOOKUP(H267,Volume_caminhao,2,0),0)</f>
        <v>833</v>
      </c>
      <c r="J267" s="25">
        <f t="shared" si="2"/>
        <v>49980</v>
      </c>
      <c r="K267" s="24">
        <f t="shared" si="3"/>
        <v>103292</v>
      </c>
      <c r="L267" s="25">
        <v>0.0</v>
      </c>
      <c r="M267" s="24">
        <f t="shared" si="4"/>
        <v>0</v>
      </c>
      <c r="N267" s="24">
        <f t="shared" si="5"/>
        <v>0</v>
      </c>
      <c r="O267" s="26">
        <v>0.12</v>
      </c>
      <c r="P267" s="24">
        <f t="shared" si="6"/>
        <v>0</v>
      </c>
      <c r="Q267" s="24">
        <f t="shared" si="7"/>
        <v>0</v>
      </c>
      <c r="R267" s="23">
        <f t="shared" si="16"/>
        <v>2065840</v>
      </c>
      <c r="S267" s="33"/>
      <c r="T267" s="33"/>
      <c r="U267" s="33">
        <f t="shared" si="17"/>
        <v>10899072</v>
      </c>
      <c r="V267" s="33">
        <v>130.0</v>
      </c>
      <c r="W267" s="23">
        <f t="shared" si="8"/>
        <v>6</v>
      </c>
      <c r="X267" s="23">
        <f t="shared" si="9"/>
        <v>99960</v>
      </c>
      <c r="Y267" s="33">
        <f t="shared" si="10"/>
        <v>2165800</v>
      </c>
      <c r="Z267" s="33">
        <f t="shared" si="20"/>
        <v>13064872</v>
      </c>
      <c r="AA267" s="27">
        <f t="shared" si="11"/>
        <v>20</v>
      </c>
      <c r="AB267" s="38">
        <f t="shared" si="12"/>
        <v>10</v>
      </c>
    </row>
    <row r="268" ht="14.25" customHeight="1">
      <c r="A268" s="29">
        <f t="shared" si="13"/>
        <v>45916</v>
      </c>
      <c r="B268" s="30" t="str">
        <f t="shared" si="1"/>
        <v>Tuesday</v>
      </c>
      <c r="C268" s="36">
        <f t="shared" si="14"/>
        <v>20</v>
      </c>
      <c r="D268" s="30"/>
      <c r="E268" s="31">
        <f t="shared" si="19"/>
        <v>16660</v>
      </c>
      <c r="F268" s="32">
        <f t="shared" si="15"/>
        <v>34119680</v>
      </c>
      <c r="G268" s="23">
        <v>124.0</v>
      </c>
      <c r="H268" s="24" t="s">
        <v>31</v>
      </c>
      <c r="I268" s="25">
        <f>IFERROR(VLOOKUP(H268,Volume_caminhao,2,0),0)</f>
        <v>833</v>
      </c>
      <c r="J268" s="25">
        <f t="shared" si="2"/>
        <v>49980</v>
      </c>
      <c r="K268" s="24">
        <f t="shared" si="3"/>
        <v>103292</v>
      </c>
      <c r="L268" s="25">
        <v>0.0</v>
      </c>
      <c r="M268" s="24">
        <f t="shared" si="4"/>
        <v>0</v>
      </c>
      <c r="N268" s="24">
        <f t="shared" si="5"/>
        <v>0</v>
      </c>
      <c r="O268" s="26">
        <v>0.12</v>
      </c>
      <c r="P268" s="24">
        <f t="shared" si="6"/>
        <v>0</v>
      </c>
      <c r="Q268" s="24">
        <f t="shared" si="7"/>
        <v>0</v>
      </c>
      <c r="R268" s="23">
        <f t="shared" si="16"/>
        <v>2065840</v>
      </c>
      <c r="S268" s="33"/>
      <c r="T268" s="33"/>
      <c r="U268" s="33">
        <f t="shared" si="17"/>
        <v>10999032</v>
      </c>
      <c r="V268" s="33">
        <v>130.0</v>
      </c>
      <c r="W268" s="23">
        <f t="shared" si="8"/>
        <v>6</v>
      </c>
      <c r="X268" s="23">
        <f t="shared" si="9"/>
        <v>99960</v>
      </c>
      <c r="Y268" s="33">
        <f t="shared" si="10"/>
        <v>2165800</v>
      </c>
      <c r="Z268" s="33">
        <f t="shared" si="20"/>
        <v>13164832</v>
      </c>
      <c r="AA268" s="27">
        <f t="shared" si="11"/>
        <v>20</v>
      </c>
      <c r="AB268" s="38">
        <f t="shared" si="12"/>
        <v>10</v>
      </c>
    </row>
    <row r="269" ht="14.25" customHeight="1">
      <c r="A269" s="29">
        <f t="shared" si="13"/>
        <v>45917</v>
      </c>
      <c r="B269" s="30" t="str">
        <f t="shared" si="1"/>
        <v>Wednesday</v>
      </c>
      <c r="C269" s="36">
        <f t="shared" si="14"/>
        <v>20</v>
      </c>
      <c r="D269" s="30"/>
      <c r="E269" s="31">
        <f t="shared" si="19"/>
        <v>16660</v>
      </c>
      <c r="F269" s="32">
        <f t="shared" si="15"/>
        <v>68239360</v>
      </c>
      <c r="G269" s="23">
        <v>124.0</v>
      </c>
      <c r="H269" s="24" t="s">
        <v>31</v>
      </c>
      <c r="I269" s="25">
        <f>IFERROR(VLOOKUP(H269,Volume_caminhao,2,0),0)</f>
        <v>833</v>
      </c>
      <c r="J269" s="25">
        <f t="shared" si="2"/>
        <v>49980</v>
      </c>
      <c r="K269" s="24">
        <f t="shared" si="3"/>
        <v>103292</v>
      </c>
      <c r="L269" s="25">
        <v>0.0</v>
      </c>
      <c r="M269" s="24">
        <f t="shared" si="4"/>
        <v>0</v>
      </c>
      <c r="N269" s="24">
        <f t="shared" si="5"/>
        <v>0</v>
      </c>
      <c r="O269" s="26">
        <v>0.12</v>
      </c>
      <c r="P269" s="24">
        <f t="shared" si="6"/>
        <v>0</v>
      </c>
      <c r="Q269" s="24">
        <f t="shared" si="7"/>
        <v>0</v>
      </c>
      <c r="R269" s="23">
        <f t="shared" si="16"/>
        <v>2065840</v>
      </c>
      <c r="S269" s="33"/>
      <c r="T269" s="33"/>
      <c r="U269" s="33">
        <f t="shared" si="17"/>
        <v>11098992</v>
      </c>
      <c r="V269" s="33">
        <v>130.0</v>
      </c>
      <c r="W269" s="23">
        <f t="shared" si="8"/>
        <v>6</v>
      </c>
      <c r="X269" s="23">
        <f t="shared" si="9"/>
        <v>99960</v>
      </c>
      <c r="Y269" s="33">
        <f t="shared" si="10"/>
        <v>2165800</v>
      </c>
      <c r="Z269" s="33">
        <f t="shared" si="20"/>
        <v>13264792</v>
      </c>
      <c r="AA269" s="27">
        <f t="shared" si="11"/>
        <v>20</v>
      </c>
      <c r="AB269" s="38">
        <f t="shared" si="12"/>
        <v>10</v>
      </c>
    </row>
    <row r="270" ht="14.25" customHeight="1">
      <c r="A270" s="29">
        <f t="shared" si="13"/>
        <v>45918</v>
      </c>
      <c r="B270" s="30" t="str">
        <f t="shared" si="1"/>
        <v>Thursday</v>
      </c>
      <c r="C270" s="36">
        <f t="shared" si="14"/>
        <v>20</v>
      </c>
      <c r="D270" s="30"/>
      <c r="E270" s="31">
        <f t="shared" si="19"/>
        <v>16660</v>
      </c>
      <c r="F270" s="32">
        <f t="shared" si="15"/>
        <v>136478720</v>
      </c>
      <c r="G270" s="23">
        <v>124.0</v>
      </c>
      <c r="H270" s="24" t="s">
        <v>31</v>
      </c>
      <c r="I270" s="25">
        <f>IFERROR(VLOOKUP(H270,Volume_caminhao,2,0),0)</f>
        <v>833</v>
      </c>
      <c r="J270" s="25">
        <f t="shared" si="2"/>
        <v>49980</v>
      </c>
      <c r="K270" s="24">
        <f t="shared" si="3"/>
        <v>103292</v>
      </c>
      <c r="L270" s="25">
        <v>0.0</v>
      </c>
      <c r="M270" s="24">
        <f t="shared" si="4"/>
        <v>0</v>
      </c>
      <c r="N270" s="24">
        <f t="shared" si="5"/>
        <v>0</v>
      </c>
      <c r="O270" s="26">
        <v>0.12</v>
      </c>
      <c r="P270" s="24">
        <f t="shared" si="6"/>
        <v>0</v>
      </c>
      <c r="Q270" s="24">
        <f t="shared" si="7"/>
        <v>0</v>
      </c>
      <c r="R270" s="23">
        <f t="shared" si="16"/>
        <v>2065840</v>
      </c>
      <c r="S270" s="33"/>
      <c r="T270" s="33"/>
      <c r="U270" s="33">
        <f t="shared" si="17"/>
        <v>11198952</v>
      </c>
      <c r="V270" s="33">
        <v>130.0</v>
      </c>
      <c r="W270" s="23">
        <f t="shared" si="8"/>
        <v>6</v>
      </c>
      <c r="X270" s="23">
        <f t="shared" si="9"/>
        <v>99960</v>
      </c>
      <c r="Y270" s="33">
        <f t="shared" si="10"/>
        <v>2165800</v>
      </c>
      <c r="Z270" s="33">
        <f t="shared" si="20"/>
        <v>13364752</v>
      </c>
      <c r="AA270" s="27">
        <f t="shared" si="11"/>
        <v>20</v>
      </c>
      <c r="AB270" s="38">
        <f t="shared" si="12"/>
        <v>10</v>
      </c>
    </row>
    <row r="271" ht="14.25" customHeight="1">
      <c r="A271" s="29">
        <f t="shared" si="13"/>
        <v>45919</v>
      </c>
      <c r="B271" s="30" t="str">
        <f t="shared" si="1"/>
        <v>Friday</v>
      </c>
      <c r="C271" s="36">
        <f t="shared" si="14"/>
        <v>20</v>
      </c>
      <c r="D271" s="30"/>
      <c r="E271" s="31">
        <f t="shared" si="19"/>
        <v>16660</v>
      </c>
      <c r="F271" s="32">
        <f t="shared" si="15"/>
        <v>272957440</v>
      </c>
      <c r="G271" s="23">
        <v>124.0</v>
      </c>
      <c r="H271" s="24" t="s">
        <v>31</v>
      </c>
      <c r="I271" s="25">
        <f>IFERROR(VLOOKUP(H271,Volume_caminhao,2,0),0)</f>
        <v>833</v>
      </c>
      <c r="J271" s="25">
        <f t="shared" si="2"/>
        <v>49980</v>
      </c>
      <c r="K271" s="24">
        <f t="shared" si="3"/>
        <v>103292</v>
      </c>
      <c r="L271" s="25">
        <v>0.0</v>
      </c>
      <c r="M271" s="24">
        <f t="shared" si="4"/>
        <v>0</v>
      </c>
      <c r="N271" s="24">
        <f t="shared" si="5"/>
        <v>0</v>
      </c>
      <c r="O271" s="26">
        <v>0.12</v>
      </c>
      <c r="P271" s="24">
        <f t="shared" si="6"/>
        <v>0</v>
      </c>
      <c r="Q271" s="24">
        <f t="shared" si="7"/>
        <v>0</v>
      </c>
      <c r="R271" s="23">
        <f t="shared" si="16"/>
        <v>2065840</v>
      </c>
      <c r="S271" s="33"/>
      <c r="T271" s="33"/>
      <c r="U271" s="33">
        <f t="shared" si="17"/>
        <v>11298912</v>
      </c>
      <c r="V271" s="33">
        <v>130.0</v>
      </c>
      <c r="W271" s="23">
        <f t="shared" si="8"/>
        <v>6</v>
      </c>
      <c r="X271" s="23">
        <f t="shared" si="9"/>
        <v>99960</v>
      </c>
      <c r="Y271" s="33">
        <f t="shared" si="10"/>
        <v>2165800</v>
      </c>
      <c r="Z271" s="33">
        <f t="shared" si="20"/>
        <v>13464712</v>
      </c>
      <c r="AA271" s="27">
        <f t="shared" si="11"/>
        <v>20</v>
      </c>
      <c r="AB271" s="38">
        <f t="shared" si="12"/>
        <v>10</v>
      </c>
    </row>
    <row r="272" ht="14.25" customHeight="1">
      <c r="A272" s="29">
        <f t="shared" si="13"/>
        <v>45920</v>
      </c>
      <c r="B272" s="30" t="str">
        <f t="shared" si="1"/>
        <v>Saturday</v>
      </c>
      <c r="C272" s="30">
        <f t="shared" si="14"/>
        <v>0</v>
      </c>
      <c r="D272" s="30"/>
      <c r="E272" s="31">
        <f t="shared" si="19"/>
        <v>0</v>
      </c>
      <c r="F272" s="32">
        <f t="shared" si="15"/>
        <v>0</v>
      </c>
      <c r="G272" s="23">
        <v>124.0</v>
      </c>
      <c r="H272" s="24" t="s">
        <v>31</v>
      </c>
      <c r="I272" s="25">
        <f>IFERROR(VLOOKUP(H272,Volume_caminhao,2,0),0)</f>
        <v>833</v>
      </c>
      <c r="J272" s="25">
        <f t="shared" si="2"/>
        <v>49980</v>
      </c>
      <c r="K272" s="24">
        <f t="shared" si="3"/>
        <v>103292</v>
      </c>
      <c r="L272" s="25">
        <v>0.0</v>
      </c>
      <c r="M272" s="24">
        <f t="shared" si="4"/>
        <v>0</v>
      </c>
      <c r="N272" s="24">
        <f t="shared" si="5"/>
        <v>0</v>
      </c>
      <c r="O272" s="26">
        <v>0.12</v>
      </c>
      <c r="P272" s="24">
        <f t="shared" si="6"/>
        <v>0</v>
      </c>
      <c r="Q272" s="24">
        <f t="shared" si="7"/>
        <v>0</v>
      </c>
      <c r="R272" s="23">
        <f t="shared" si="16"/>
        <v>0</v>
      </c>
      <c r="S272" s="33"/>
      <c r="T272" s="33"/>
      <c r="U272" s="33">
        <f t="shared" si="17"/>
        <v>0</v>
      </c>
      <c r="V272" s="33">
        <v>130.0</v>
      </c>
      <c r="W272" s="23">
        <f t="shared" si="8"/>
        <v>6</v>
      </c>
      <c r="X272" s="23">
        <f t="shared" si="9"/>
        <v>0</v>
      </c>
      <c r="Y272" s="33">
        <f t="shared" si="10"/>
        <v>0</v>
      </c>
      <c r="Z272" s="33">
        <f t="shared" si="20"/>
        <v>13464712</v>
      </c>
      <c r="AA272" s="27">
        <f t="shared" si="11"/>
        <v>20</v>
      </c>
      <c r="AB272" s="34">
        <f t="shared" si="12"/>
        <v>50</v>
      </c>
    </row>
    <row r="273" ht="14.25" customHeight="1">
      <c r="A273" s="29">
        <f t="shared" si="13"/>
        <v>45921</v>
      </c>
      <c r="B273" s="30" t="str">
        <f t="shared" si="1"/>
        <v>Sunday</v>
      </c>
      <c r="C273" s="30">
        <f t="shared" si="14"/>
        <v>0</v>
      </c>
      <c r="D273" s="30"/>
      <c r="E273" s="31">
        <f t="shared" si="19"/>
        <v>0</v>
      </c>
      <c r="F273" s="32">
        <f t="shared" si="15"/>
        <v>0</v>
      </c>
      <c r="G273" s="23">
        <v>124.0</v>
      </c>
      <c r="H273" s="24" t="s">
        <v>31</v>
      </c>
      <c r="I273" s="25">
        <f>IFERROR(VLOOKUP(H273,Volume_caminhao,2,0),0)</f>
        <v>833</v>
      </c>
      <c r="J273" s="25">
        <f t="shared" si="2"/>
        <v>49980</v>
      </c>
      <c r="K273" s="24">
        <f t="shared" si="3"/>
        <v>103292</v>
      </c>
      <c r="L273" s="25">
        <v>0.0</v>
      </c>
      <c r="M273" s="24">
        <f t="shared" si="4"/>
        <v>0</v>
      </c>
      <c r="N273" s="24">
        <f t="shared" si="5"/>
        <v>0</v>
      </c>
      <c r="O273" s="26">
        <v>0.12</v>
      </c>
      <c r="P273" s="24">
        <f t="shared" si="6"/>
        <v>0</v>
      </c>
      <c r="Q273" s="24">
        <f t="shared" si="7"/>
        <v>0</v>
      </c>
      <c r="R273" s="23">
        <f t="shared" si="16"/>
        <v>0</v>
      </c>
      <c r="S273" s="33"/>
      <c r="T273" s="33"/>
      <c r="U273" s="33">
        <f t="shared" si="17"/>
        <v>0</v>
      </c>
      <c r="V273" s="33">
        <v>130.0</v>
      </c>
      <c r="W273" s="23">
        <f t="shared" si="8"/>
        <v>6</v>
      </c>
      <c r="X273" s="23">
        <f t="shared" si="9"/>
        <v>0</v>
      </c>
      <c r="Y273" s="33">
        <f t="shared" si="10"/>
        <v>0</v>
      </c>
      <c r="Z273" s="33">
        <f t="shared" si="20"/>
        <v>13464712</v>
      </c>
      <c r="AA273" s="27">
        <f t="shared" si="11"/>
        <v>20</v>
      </c>
      <c r="AB273" s="34">
        <f t="shared" si="12"/>
        <v>50</v>
      </c>
    </row>
    <row r="274" ht="14.25" customHeight="1">
      <c r="A274" s="29">
        <f t="shared" si="13"/>
        <v>45922</v>
      </c>
      <c r="B274" s="30" t="str">
        <f t="shared" si="1"/>
        <v>Monday</v>
      </c>
      <c r="C274" s="36">
        <f t="shared" si="14"/>
        <v>20</v>
      </c>
      <c r="D274" s="30"/>
      <c r="E274" s="31">
        <f t="shared" si="19"/>
        <v>16660</v>
      </c>
      <c r="F274" s="32">
        <f t="shared" si="15"/>
        <v>545914880</v>
      </c>
      <c r="G274" s="23">
        <v>124.0</v>
      </c>
      <c r="H274" s="24" t="s">
        <v>31</v>
      </c>
      <c r="I274" s="25">
        <f>IFERROR(VLOOKUP(H274,Volume_caminhao,2,0),0)</f>
        <v>833</v>
      </c>
      <c r="J274" s="25">
        <f t="shared" si="2"/>
        <v>49980</v>
      </c>
      <c r="K274" s="24">
        <f t="shared" si="3"/>
        <v>103292</v>
      </c>
      <c r="L274" s="25">
        <v>0.0</v>
      </c>
      <c r="M274" s="24">
        <f t="shared" si="4"/>
        <v>0</v>
      </c>
      <c r="N274" s="24">
        <f t="shared" si="5"/>
        <v>0</v>
      </c>
      <c r="O274" s="26">
        <v>0.12</v>
      </c>
      <c r="P274" s="24">
        <f t="shared" si="6"/>
        <v>0</v>
      </c>
      <c r="Q274" s="24">
        <f t="shared" si="7"/>
        <v>0</v>
      </c>
      <c r="R274" s="23">
        <f t="shared" si="16"/>
        <v>2065840</v>
      </c>
      <c r="S274" s="33"/>
      <c r="T274" s="33"/>
      <c r="U274" s="33">
        <f t="shared" si="17"/>
        <v>11398872</v>
      </c>
      <c r="V274" s="33">
        <v>130.0</v>
      </c>
      <c r="W274" s="23">
        <f t="shared" si="8"/>
        <v>6</v>
      </c>
      <c r="X274" s="23">
        <f t="shared" si="9"/>
        <v>99960</v>
      </c>
      <c r="Y274" s="33">
        <f t="shared" si="10"/>
        <v>2165800</v>
      </c>
      <c r="Z274" s="33">
        <f t="shared" si="20"/>
        <v>13564672</v>
      </c>
      <c r="AA274" s="27">
        <f t="shared" si="11"/>
        <v>20</v>
      </c>
      <c r="AB274" s="38">
        <f t="shared" si="12"/>
        <v>10</v>
      </c>
    </row>
    <row r="275" ht="14.25" customHeight="1">
      <c r="A275" s="29">
        <f t="shared" si="13"/>
        <v>45923</v>
      </c>
      <c r="B275" s="30" t="str">
        <f t="shared" si="1"/>
        <v>Tuesday</v>
      </c>
      <c r="C275" s="36">
        <f t="shared" si="14"/>
        <v>20</v>
      </c>
      <c r="D275" s="30"/>
      <c r="E275" s="31">
        <f t="shared" si="19"/>
        <v>16660</v>
      </c>
      <c r="F275" s="32">
        <f t="shared" si="15"/>
        <v>1091829760</v>
      </c>
      <c r="G275" s="23">
        <v>124.0</v>
      </c>
      <c r="H275" s="24" t="s">
        <v>31</v>
      </c>
      <c r="I275" s="25">
        <f>IFERROR(VLOOKUP(H275,Volume_caminhao,2,0),0)</f>
        <v>833</v>
      </c>
      <c r="J275" s="25">
        <f t="shared" si="2"/>
        <v>49980</v>
      </c>
      <c r="K275" s="24">
        <f t="shared" si="3"/>
        <v>103292</v>
      </c>
      <c r="L275" s="25">
        <v>0.0</v>
      </c>
      <c r="M275" s="24">
        <f t="shared" si="4"/>
        <v>0</v>
      </c>
      <c r="N275" s="24">
        <f t="shared" si="5"/>
        <v>0</v>
      </c>
      <c r="O275" s="26">
        <v>0.12</v>
      </c>
      <c r="P275" s="24">
        <f t="shared" si="6"/>
        <v>0</v>
      </c>
      <c r="Q275" s="24">
        <f t="shared" si="7"/>
        <v>0</v>
      </c>
      <c r="R275" s="23">
        <f t="shared" si="16"/>
        <v>2065840</v>
      </c>
      <c r="S275" s="33"/>
      <c r="T275" s="33"/>
      <c r="U275" s="33">
        <f t="shared" si="17"/>
        <v>11498832</v>
      </c>
      <c r="V275" s="33">
        <v>130.0</v>
      </c>
      <c r="W275" s="23">
        <f t="shared" si="8"/>
        <v>6</v>
      </c>
      <c r="X275" s="23">
        <f t="shared" si="9"/>
        <v>99960</v>
      </c>
      <c r="Y275" s="33">
        <f t="shared" si="10"/>
        <v>2165800</v>
      </c>
      <c r="Z275" s="33">
        <f t="shared" si="20"/>
        <v>13664632</v>
      </c>
      <c r="AA275" s="27">
        <f t="shared" si="11"/>
        <v>20</v>
      </c>
      <c r="AB275" s="38">
        <f t="shared" si="12"/>
        <v>10</v>
      </c>
    </row>
    <row r="276" ht="14.25" customHeight="1">
      <c r="A276" s="29">
        <f t="shared" si="13"/>
        <v>45924</v>
      </c>
      <c r="B276" s="30" t="str">
        <f t="shared" si="1"/>
        <v>Wednesday</v>
      </c>
      <c r="C276" s="36">
        <f t="shared" si="14"/>
        <v>20</v>
      </c>
      <c r="D276" s="30"/>
      <c r="E276" s="31">
        <f t="shared" si="19"/>
        <v>16660</v>
      </c>
      <c r="F276" s="32">
        <f t="shared" si="15"/>
        <v>2183659520</v>
      </c>
      <c r="G276" s="23">
        <v>124.0</v>
      </c>
      <c r="H276" s="24" t="s">
        <v>31</v>
      </c>
      <c r="I276" s="25">
        <f>IFERROR(VLOOKUP(H276,Volume_caminhao,2,0),0)</f>
        <v>833</v>
      </c>
      <c r="J276" s="25">
        <f t="shared" si="2"/>
        <v>49980</v>
      </c>
      <c r="K276" s="24">
        <f t="shared" si="3"/>
        <v>103292</v>
      </c>
      <c r="L276" s="25">
        <v>0.0</v>
      </c>
      <c r="M276" s="24">
        <f t="shared" si="4"/>
        <v>0</v>
      </c>
      <c r="N276" s="24">
        <f t="shared" si="5"/>
        <v>0</v>
      </c>
      <c r="O276" s="26">
        <v>0.12</v>
      </c>
      <c r="P276" s="24">
        <f t="shared" si="6"/>
        <v>0</v>
      </c>
      <c r="Q276" s="24">
        <f t="shared" si="7"/>
        <v>0</v>
      </c>
      <c r="R276" s="23">
        <f t="shared" si="16"/>
        <v>2065840</v>
      </c>
      <c r="S276" s="33"/>
      <c r="T276" s="33"/>
      <c r="U276" s="33">
        <f t="shared" si="17"/>
        <v>11598792</v>
      </c>
      <c r="V276" s="33">
        <v>130.0</v>
      </c>
      <c r="W276" s="23">
        <f t="shared" si="8"/>
        <v>6</v>
      </c>
      <c r="X276" s="23">
        <f t="shared" si="9"/>
        <v>99960</v>
      </c>
      <c r="Y276" s="33">
        <f t="shared" si="10"/>
        <v>2165800</v>
      </c>
      <c r="Z276" s="33">
        <f t="shared" si="20"/>
        <v>13764592</v>
      </c>
      <c r="AA276" s="27">
        <f t="shared" si="11"/>
        <v>20</v>
      </c>
      <c r="AB276" s="38">
        <f t="shared" si="12"/>
        <v>10</v>
      </c>
    </row>
    <row r="277" ht="14.25" customHeight="1">
      <c r="A277" s="29">
        <f t="shared" si="13"/>
        <v>45925</v>
      </c>
      <c r="B277" s="30" t="str">
        <f t="shared" si="1"/>
        <v>Thursday</v>
      </c>
      <c r="C277" s="36">
        <f t="shared" si="14"/>
        <v>20</v>
      </c>
      <c r="D277" s="30"/>
      <c r="E277" s="31">
        <f t="shared" si="19"/>
        <v>16660</v>
      </c>
      <c r="F277" s="32">
        <f t="shared" si="15"/>
        <v>4367319040</v>
      </c>
      <c r="G277" s="23">
        <v>124.0</v>
      </c>
      <c r="H277" s="24" t="s">
        <v>31</v>
      </c>
      <c r="I277" s="25">
        <f>IFERROR(VLOOKUP(H277,Volume_caminhao,2,0),0)</f>
        <v>833</v>
      </c>
      <c r="J277" s="25">
        <f t="shared" si="2"/>
        <v>49980</v>
      </c>
      <c r="K277" s="24">
        <f t="shared" si="3"/>
        <v>103292</v>
      </c>
      <c r="L277" s="25">
        <v>0.0</v>
      </c>
      <c r="M277" s="24">
        <f t="shared" si="4"/>
        <v>0</v>
      </c>
      <c r="N277" s="24">
        <f t="shared" si="5"/>
        <v>0</v>
      </c>
      <c r="O277" s="26">
        <v>0.12</v>
      </c>
      <c r="P277" s="24">
        <f t="shared" si="6"/>
        <v>0</v>
      </c>
      <c r="Q277" s="24">
        <f t="shared" si="7"/>
        <v>0</v>
      </c>
      <c r="R277" s="23">
        <f t="shared" si="16"/>
        <v>2065840</v>
      </c>
      <c r="S277" s="33"/>
      <c r="T277" s="33"/>
      <c r="U277" s="33">
        <f t="shared" si="17"/>
        <v>11698752</v>
      </c>
      <c r="V277" s="33">
        <v>130.0</v>
      </c>
      <c r="W277" s="23">
        <f t="shared" si="8"/>
        <v>6</v>
      </c>
      <c r="X277" s="23">
        <f t="shared" si="9"/>
        <v>99960</v>
      </c>
      <c r="Y277" s="33">
        <f t="shared" si="10"/>
        <v>2165800</v>
      </c>
      <c r="Z277" s="33">
        <f t="shared" si="20"/>
        <v>13864552</v>
      </c>
      <c r="AA277" s="27">
        <f t="shared" si="11"/>
        <v>20</v>
      </c>
      <c r="AB277" s="38">
        <f t="shared" si="12"/>
        <v>10</v>
      </c>
    </row>
    <row r="278" ht="14.25" customHeight="1">
      <c r="A278" s="29">
        <f t="shared" si="13"/>
        <v>45926</v>
      </c>
      <c r="B278" s="30" t="str">
        <f t="shared" si="1"/>
        <v>Friday</v>
      </c>
      <c r="C278" s="36">
        <f t="shared" si="14"/>
        <v>20</v>
      </c>
      <c r="D278" s="30"/>
      <c r="E278" s="31">
        <f t="shared" si="19"/>
        <v>16660</v>
      </c>
      <c r="F278" s="32">
        <f t="shared" si="15"/>
        <v>8734638080</v>
      </c>
      <c r="G278" s="23">
        <v>124.0</v>
      </c>
      <c r="H278" s="24" t="s">
        <v>31</v>
      </c>
      <c r="I278" s="25">
        <f>IFERROR(VLOOKUP(H278,Volume_caminhao,2,0),0)</f>
        <v>833</v>
      </c>
      <c r="J278" s="25">
        <f t="shared" si="2"/>
        <v>49980</v>
      </c>
      <c r="K278" s="24">
        <f t="shared" si="3"/>
        <v>103292</v>
      </c>
      <c r="L278" s="25">
        <v>0.0</v>
      </c>
      <c r="M278" s="24">
        <f t="shared" si="4"/>
        <v>0</v>
      </c>
      <c r="N278" s="24">
        <f t="shared" si="5"/>
        <v>0</v>
      </c>
      <c r="O278" s="26">
        <v>0.12</v>
      </c>
      <c r="P278" s="24">
        <f t="shared" si="6"/>
        <v>0</v>
      </c>
      <c r="Q278" s="24">
        <f t="shared" si="7"/>
        <v>0</v>
      </c>
      <c r="R278" s="23">
        <f t="shared" si="16"/>
        <v>2065840</v>
      </c>
      <c r="S278" s="33"/>
      <c r="T278" s="33"/>
      <c r="U278" s="33">
        <f t="shared" si="17"/>
        <v>11798712</v>
      </c>
      <c r="V278" s="33">
        <v>130.0</v>
      </c>
      <c r="W278" s="23">
        <f t="shared" si="8"/>
        <v>6</v>
      </c>
      <c r="X278" s="23">
        <f t="shared" si="9"/>
        <v>99960</v>
      </c>
      <c r="Y278" s="33">
        <f t="shared" si="10"/>
        <v>2165800</v>
      </c>
      <c r="Z278" s="33">
        <f t="shared" si="20"/>
        <v>13964512</v>
      </c>
      <c r="AA278" s="27">
        <f t="shared" si="11"/>
        <v>20</v>
      </c>
      <c r="AB278" s="38">
        <f t="shared" si="12"/>
        <v>10</v>
      </c>
    </row>
    <row r="279" ht="14.25" customHeight="1">
      <c r="A279" s="29">
        <f t="shared" si="13"/>
        <v>45927</v>
      </c>
      <c r="B279" s="30" t="str">
        <f t="shared" si="1"/>
        <v>Saturday</v>
      </c>
      <c r="C279" s="30">
        <f t="shared" si="14"/>
        <v>0</v>
      </c>
      <c r="D279" s="30"/>
      <c r="E279" s="31">
        <f t="shared" si="19"/>
        <v>0</v>
      </c>
      <c r="F279" s="32">
        <f t="shared" si="15"/>
        <v>0</v>
      </c>
      <c r="G279" s="23">
        <v>124.0</v>
      </c>
      <c r="H279" s="24" t="s">
        <v>31</v>
      </c>
      <c r="I279" s="25">
        <f>IFERROR(VLOOKUP(H279,Volume_caminhao,2,0),0)</f>
        <v>833</v>
      </c>
      <c r="J279" s="25">
        <f t="shared" si="2"/>
        <v>49980</v>
      </c>
      <c r="K279" s="24">
        <f t="shared" si="3"/>
        <v>103292</v>
      </c>
      <c r="L279" s="25">
        <v>0.0</v>
      </c>
      <c r="M279" s="24">
        <f t="shared" si="4"/>
        <v>0</v>
      </c>
      <c r="N279" s="24">
        <f t="shared" si="5"/>
        <v>0</v>
      </c>
      <c r="O279" s="26">
        <v>0.12</v>
      </c>
      <c r="P279" s="24">
        <f t="shared" si="6"/>
        <v>0</v>
      </c>
      <c r="Q279" s="24">
        <f t="shared" si="7"/>
        <v>0</v>
      </c>
      <c r="R279" s="23">
        <f t="shared" si="16"/>
        <v>0</v>
      </c>
      <c r="S279" s="33"/>
      <c r="T279" s="33"/>
      <c r="U279" s="33">
        <f t="shared" si="17"/>
        <v>0</v>
      </c>
      <c r="V279" s="33">
        <v>130.0</v>
      </c>
      <c r="W279" s="23">
        <f t="shared" si="8"/>
        <v>6</v>
      </c>
      <c r="X279" s="23">
        <f t="shared" si="9"/>
        <v>0</v>
      </c>
      <c r="Y279" s="33">
        <f t="shared" si="10"/>
        <v>0</v>
      </c>
      <c r="Z279" s="33">
        <f t="shared" si="20"/>
        <v>13964512</v>
      </c>
      <c r="AA279" s="27">
        <f t="shared" si="11"/>
        <v>20</v>
      </c>
      <c r="AB279" s="34">
        <f t="shared" si="12"/>
        <v>50</v>
      </c>
    </row>
    <row r="280" ht="14.25" customHeight="1">
      <c r="A280" s="29">
        <f t="shared" si="13"/>
        <v>45928</v>
      </c>
      <c r="B280" s="30" t="str">
        <f t="shared" si="1"/>
        <v>Sunday</v>
      </c>
      <c r="C280" s="30">
        <f t="shared" si="14"/>
        <v>0</v>
      </c>
      <c r="D280" s="30"/>
      <c r="E280" s="31">
        <f t="shared" si="19"/>
        <v>0</v>
      </c>
      <c r="F280" s="32">
        <f t="shared" si="15"/>
        <v>0</v>
      </c>
      <c r="G280" s="23">
        <v>124.0</v>
      </c>
      <c r="H280" s="24" t="s">
        <v>31</v>
      </c>
      <c r="I280" s="25">
        <f>IFERROR(VLOOKUP(H280,Volume_caminhao,2,0),0)</f>
        <v>833</v>
      </c>
      <c r="J280" s="25">
        <f t="shared" si="2"/>
        <v>49980</v>
      </c>
      <c r="K280" s="24">
        <f t="shared" si="3"/>
        <v>103292</v>
      </c>
      <c r="L280" s="25">
        <v>0.0</v>
      </c>
      <c r="M280" s="24">
        <f t="shared" si="4"/>
        <v>0</v>
      </c>
      <c r="N280" s="24">
        <f t="shared" si="5"/>
        <v>0</v>
      </c>
      <c r="O280" s="26">
        <v>0.12</v>
      </c>
      <c r="P280" s="24">
        <f t="shared" si="6"/>
        <v>0</v>
      </c>
      <c r="Q280" s="24">
        <f t="shared" si="7"/>
        <v>0</v>
      </c>
      <c r="R280" s="23">
        <f t="shared" si="16"/>
        <v>0</v>
      </c>
      <c r="S280" s="33"/>
      <c r="T280" s="33"/>
      <c r="U280" s="33">
        <f t="shared" si="17"/>
        <v>0</v>
      </c>
      <c r="V280" s="33">
        <v>130.0</v>
      </c>
      <c r="W280" s="23">
        <f t="shared" si="8"/>
        <v>6</v>
      </c>
      <c r="X280" s="23">
        <f t="shared" si="9"/>
        <v>0</v>
      </c>
      <c r="Y280" s="33">
        <f t="shared" si="10"/>
        <v>0</v>
      </c>
      <c r="Z280" s="33">
        <f t="shared" si="20"/>
        <v>13964512</v>
      </c>
      <c r="AA280" s="27">
        <f t="shared" si="11"/>
        <v>20</v>
      </c>
      <c r="AB280" s="34">
        <f t="shared" si="12"/>
        <v>50</v>
      </c>
    </row>
    <row r="281" ht="14.25" customHeight="1">
      <c r="A281" s="29">
        <f t="shared" si="13"/>
        <v>45929</v>
      </c>
      <c r="B281" s="30" t="str">
        <f t="shared" si="1"/>
        <v>Monday</v>
      </c>
      <c r="C281" s="36">
        <f t="shared" si="14"/>
        <v>20</v>
      </c>
      <c r="D281" s="30"/>
      <c r="E281" s="31">
        <f t="shared" si="19"/>
        <v>16660</v>
      </c>
      <c r="F281" s="32">
        <f t="shared" si="15"/>
        <v>17469276160</v>
      </c>
      <c r="G281" s="23">
        <v>124.0</v>
      </c>
      <c r="H281" s="24" t="s">
        <v>31</v>
      </c>
      <c r="I281" s="25">
        <f>IFERROR(VLOOKUP(H281,Volume_caminhao,2,0),0)</f>
        <v>833</v>
      </c>
      <c r="J281" s="25">
        <f t="shared" si="2"/>
        <v>49980</v>
      </c>
      <c r="K281" s="24">
        <f t="shared" si="3"/>
        <v>103292</v>
      </c>
      <c r="L281" s="25">
        <v>0.0</v>
      </c>
      <c r="M281" s="24">
        <f t="shared" si="4"/>
        <v>0</v>
      </c>
      <c r="N281" s="24">
        <f t="shared" si="5"/>
        <v>0</v>
      </c>
      <c r="O281" s="26">
        <v>0.12</v>
      </c>
      <c r="P281" s="24">
        <f t="shared" si="6"/>
        <v>0</v>
      </c>
      <c r="Q281" s="24">
        <f t="shared" si="7"/>
        <v>0</v>
      </c>
      <c r="R281" s="23">
        <f t="shared" si="16"/>
        <v>2065840</v>
      </c>
      <c r="S281" s="33"/>
      <c r="T281" s="33"/>
      <c r="U281" s="33">
        <f t="shared" si="17"/>
        <v>11898672</v>
      </c>
      <c r="V281" s="33">
        <v>130.0</v>
      </c>
      <c r="W281" s="23">
        <f t="shared" si="8"/>
        <v>6</v>
      </c>
      <c r="X281" s="23">
        <f t="shared" si="9"/>
        <v>99960</v>
      </c>
      <c r="Y281" s="33">
        <f t="shared" si="10"/>
        <v>2165800</v>
      </c>
      <c r="Z281" s="33">
        <f t="shared" si="20"/>
        <v>14064472</v>
      </c>
      <c r="AA281" s="27">
        <f t="shared" si="11"/>
        <v>20</v>
      </c>
      <c r="AB281" s="38">
        <f t="shared" si="12"/>
        <v>10</v>
      </c>
    </row>
    <row r="282" ht="14.25" customHeight="1">
      <c r="A282" s="29">
        <f t="shared" si="13"/>
        <v>45930</v>
      </c>
      <c r="B282" s="30" t="str">
        <f t="shared" si="1"/>
        <v>Tuesday</v>
      </c>
      <c r="C282" s="36">
        <f t="shared" si="14"/>
        <v>20</v>
      </c>
      <c r="D282" s="30"/>
      <c r="E282" s="31">
        <f t="shared" si="19"/>
        <v>16660</v>
      </c>
      <c r="F282" s="32">
        <f t="shared" si="15"/>
        <v>34938552320</v>
      </c>
      <c r="G282" s="23">
        <v>124.0</v>
      </c>
      <c r="H282" s="24" t="s">
        <v>31</v>
      </c>
      <c r="I282" s="25">
        <f>IFERROR(VLOOKUP(H282,Volume_caminhao,2,0),0)</f>
        <v>833</v>
      </c>
      <c r="J282" s="25">
        <f t="shared" si="2"/>
        <v>49980</v>
      </c>
      <c r="K282" s="24">
        <f t="shared" si="3"/>
        <v>103292</v>
      </c>
      <c r="L282" s="25">
        <v>0.0</v>
      </c>
      <c r="M282" s="24">
        <f t="shared" si="4"/>
        <v>0</v>
      </c>
      <c r="N282" s="24">
        <f t="shared" si="5"/>
        <v>0</v>
      </c>
      <c r="O282" s="26">
        <v>0.12</v>
      </c>
      <c r="P282" s="24">
        <f t="shared" si="6"/>
        <v>0</v>
      </c>
      <c r="Q282" s="24">
        <f t="shared" si="7"/>
        <v>0</v>
      </c>
      <c r="R282" s="23">
        <f t="shared" si="16"/>
        <v>2065840</v>
      </c>
      <c r="S282" s="33"/>
      <c r="T282" s="33"/>
      <c r="U282" s="33">
        <f t="shared" si="17"/>
        <v>11998632</v>
      </c>
      <c r="V282" s="33">
        <v>130.0</v>
      </c>
      <c r="W282" s="23">
        <f t="shared" si="8"/>
        <v>6</v>
      </c>
      <c r="X282" s="23">
        <f t="shared" si="9"/>
        <v>99960</v>
      </c>
      <c r="Y282" s="33">
        <f t="shared" si="10"/>
        <v>2165800</v>
      </c>
      <c r="Z282" s="33">
        <f t="shared" si="20"/>
        <v>14164432</v>
      </c>
      <c r="AA282" s="27">
        <f t="shared" si="11"/>
        <v>20</v>
      </c>
      <c r="AB282" s="38">
        <f t="shared" si="12"/>
        <v>10</v>
      </c>
    </row>
    <row r="283" ht="14.25" customHeight="1">
      <c r="A283" s="50">
        <f t="shared" si="13"/>
        <v>45931</v>
      </c>
      <c r="B283" s="51" t="str">
        <f t="shared" si="1"/>
        <v>Wednesday</v>
      </c>
      <c r="C283" s="58">
        <f t="shared" si="14"/>
        <v>20</v>
      </c>
      <c r="D283" s="51"/>
      <c r="E283" s="52">
        <f t="shared" si="19"/>
        <v>16660</v>
      </c>
      <c r="F283" s="32">
        <f t="shared" si="15"/>
        <v>16660</v>
      </c>
      <c r="G283" s="53">
        <v>124.0</v>
      </c>
      <c r="H283" s="54" t="s">
        <v>31</v>
      </c>
      <c r="I283" s="55">
        <f>IFERROR(VLOOKUP(H283,Volume_caminhao,2,0),0)</f>
        <v>833</v>
      </c>
      <c r="J283" s="55">
        <f t="shared" si="2"/>
        <v>49980</v>
      </c>
      <c r="K283" s="54">
        <f t="shared" si="3"/>
        <v>103292</v>
      </c>
      <c r="L283" s="55">
        <v>0.0</v>
      </c>
      <c r="M283" s="54">
        <f t="shared" si="4"/>
        <v>0</v>
      </c>
      <c r="N283" s="54">
        <f t="shared" si="5"/>
        <v>0</v>
      </c>
      <c r="O283" s="56">
        <v>0.12</v>
      </c>
      <c r="P283" s="54">
        <f t="shared" si="6"/>
        <v>0</v>
      </c>
      <c r="Q283" s="54">
        <f t="shared" si="7"/>
        <v>0</v>
      </c>
      <c r="R283" s="53">
        <f t="shared" si="16"/>
        <v>2065840</v>
      </c>
      <c r="S283" s="57"/>
      <c r="T283" s="57"/>
      <c r="U283" s="57">
        <f t="shared" si="17"/>
        <v>12098592</v>
      </c>
      <c r="V283" s="57">
        <v>130.0</v>
      </c>
      <c r="W283" s="53">
        <f t="shared" si="8"/>
        <v>6</v>
      </c>
      <c r="X283" s="53">
        <f t="shared" si="9"/>
        <v>99960</v>
      </c>
      <c r="Y283" s="57">
        <f t="shared" si="10"/>
        <v>2165800</v>
      </c>
      <c r="Z283" s="57">
        <f t="shared" si="20"/>
        <v>14264392</v>
      </c>
      <c r="AA283" s="27">
        <f t="shared" si="11"/>
        <v>20</v>
      </c>
      <c r="AB283" s="38">
        <f t="shared" si="12"/>
        <v>10</v>
      </c>
    </row>
    <row r="284" ht="14.25" customHeight="1">
      <c r="A284" s="50">
        <f t="shared" si="13"/>
        <v>45932</v>
      </c>
      <c r="B284" s="51" t="str">
        <f t="shared" si="1"/>
        <v>Thursday</v>
      </c>
      <c r="C284" s="58">
        <f t="shared" si="14"/>
        <v>20</v>
      </c>
      <c r="D284" s="51"/>
      <c r="E284" s="52">
        <f t="shared" si="19"/>
        <v>16660</v>
      </c>
      <c r="F284" s="32">
        <f t="shared" si="15"/>
        <v>33320</v>
      </c>
      <c r="G284" s="53">
        <v>124.0</v>
      </c>
      <c r="H284" s="54" t="s">
        <v>31</v>
      </c>
      <c r="I284" s="55">
        <f>IFERROR(VLOOKUP(H284,Volume_caminhao,2,0),0)</f>
        <v>833</v>
      </c>
      <c r="J284" s="55">
        <f t="shared" si="2"/>
        <v>49980</v>
      </c>
      <c r="K284" s="54">
        <f t="shared" si="3"/>
        <v>103292</v>
      </c>
      <c r="L284" s="55">
        <v>0.0</v>
      </c>
      <c r="M284" s="54">
        <f t="shared" si="4"/>
        <v>0</v>
      </c>
      <c r="N284" s="54">
        <f t="shared" si="5"/>
        <v>0</v>
      </c>
      <c r="O284" s="56">
        <v>0.12</v>
      </c>
      <c r="P284" s="54">
        <f t="shared" si="6"/>
        <v>0</v>
      </c>
      <c r="Q284" s="54">
        <f t="shared" si="7"/>
        <v>0</v>
      </c>
      <c r="R284" s="53">
        <f t="shared" si="16"/>
        <v>2065840</v>
      </c>
      <c r="S284" s="57"/>
      <c r="T284" s="57"/>
      <c r="U284" s="57">
        <f t="shared" si="17"/>
        <v>12198552</v>
      </c>
      <c r="V284" s="57">
        <v>130.0</v>
      </c>
      <c r="W284" s="53">
        <f t="shared" si="8"/>
        <v>6</v>
      </c>
      <c r="X284" s="53">
        <f t="shared" si="9"/>
        <v>99960</v>
      </c>
      <c r="Y284" s="57">
        <f t="shared" si="10"/>
        <v>2165800</v>
      </c>
      <c r="Z284" s="57">
        <f t="shared" si="20"/>
        <v>14364352</v>
      </c>
      <c r="AA284" s="27">
        <f t="shared" si="11"/>
        <v>20</v>
      </c>
      <c r="AB284" s="38">
        <f t="shared" si="12"/>
        <v>10</v>
      </c>
    </row>
    <row r="285" ht="14.25" customHeight="1">
      <c r="A285" s="50">
        <f t="shared" si="13"/>
        <v>45933</v>
      </c>
      <c r="B285" s="51" t="str">
        <f t="shared" si="1"/>
        <v>Friday</v>
      </c>
      <c r="C285" s="58">
        <f t="shared" si="14"/>
        <v>20</v>
      </c>
      <c r="D285" s="51"/>
      <c r="E285" s="52">
        <f t="shared" si="19"/>
        <v>16660</v>
      </c>
      <c r="F285" s="32">
        <f t="shared" si="15"/>
        <v>66640</v>
      </c>
      <c r="G285" s="53">
        <v>124.0</v>
      </c>
      <c r="H285" s="54" t="s">
        <v>31</v>
      </c>
      <c r="I285" s="55">
        <f>IFERROR(VLOOKUP(H285,Volume_caminhao,2,0),0)</f>
        <v>833</v>
      </c>
      <c r="J285" s="55">
        <f t="shared" si="2"/>
        <v>49980</v>
      </c>
      <c r="K285" s="54">
        <f t="shared" si="3"/>
        <v>103292</v>
      </c>
      <c r="L285" s="55">
        <v>0.0</v>
      </c>
      <c r="M285" s="54">
        <f t="shared" si="4"/>
        <v>0</v>
      </c>
      <c r="N285" s="54">
        <f t="shared" si="5"/>
        <v>0</v>
      </c>
      <c r="O285" s="56">
        <v>0.12</v>
      </c>
      <c r="P285" s="54">
        <f t="shared" si="6"/>
        <v>0</v>
      </c>
      <c r="Q285" s="54">
        <f t="shared" si="7"/>
        <v>0</v>
      </c>
      <c r="R285" s="53">
        <f t="shared" si="16"/>
        <v>2065840</v>
      </c>
      <c r="S285" s="57"/>
      <c r="T285" s="57"/>
      <c r="U285" s="57">
        <f t="shared" si="17"/>
        <v>12298512</v>
      </c>
      <c r="V285" s="57">
        <v>130.0</v>
      </c>
      <c r="W285" s="53">
        <f t="shared" si="8"/>
        <v>6</v>
      </c>
      <c r="X285" s="53">
        <f t="shared" si="9"/>
        <v>99960</v>
      </c>
      <c r="Y285" s="57">
        <f t="shared" si="10"/>
        <v>2165800</v>
      </c>
      <c r="Z285" s="57">
        <f t="shared" si="20"/>
        <v>14464312</v>
      </c>
      <c r="AA285" s="27">
        <f t="shared" si="11"/>
        <v>20</v>
      </c>
      <c r="AB285" s="38">
        <f t="shared" si="12"/>
        <v>10</v>
      </c>
    </row>
    <row r="286" ht="14.25" customHeight="1">
      <c r="A286" s="50">
        <f t="shared" si="13"/>
        <v>45934</v>
      </c>
      <c r="B286" s="51" t="str">
        <f t="shared" si="1"/>
        <v>Saturday</v>
      </c>
      <c r="C286" s="51">
        <f t="shared" si="14"/>
        <v>0</v>
      </c>
      <c r="D286" s="51"/>
      <c r="E286" s="52">
        <f t="shared" si="19"/>
        <v>0</v>
      </c>
      <c r="F286" s="32">
        <f t="shared" si="15"/>
        <v>0</v>
      </c>
      <c r="G286" s="53">
        <v>124.0</v>
      </c>
      <c r="H286" s="54" t="s">
        <v>31</v>
      </c>
      <c r="I286" s="55">
        <f>IFERROR(VLOOKUP(H286,Volume_caminhao,2,0),0)</f>
        <v>833</v>
      </c>
      <c r="J286" s="55">
        <f t="shared" si="2"/>
        <v>49980</v>
      </c>
      <c r="K286" s="54">
        <f t="shared" si="3"/>
        <v>103292</v>
      </c>
      <c r="L286" s="55">
        <v>0.0</v>
      </c>
      <c r="M286" s="54">
        <f t="shared" si="4"/>
        <v>0</v>
      </c>
      <c r="N286" s="54">
        <f t="shared" si="5"/>
        <v>0</v>
      </c>
      <c r="O286" s="56">
        <v>0.12</v>
      </c>
      <c r="P286" s="54">
        <f t="shared" si="6"/>
        <v>0</v>
      </c>
      <c r="Q286" s="54">
        <f t="shared" si="7"/>
        <v>0</v>
      </c>
      <c r="R286" s="53">
        <f t="shared" si="16"/>
        <v>0</v>
      </c>
      <c r="S286" s="57"/>
      <c r="T286" s="57"/>
      <c r="U286" s="57">
        <f t="shared" si="17"/>
        <v>0</v>
      </c>
      <c r="V286" s="57">
        <v>130.0</v>
      </c>
      <c r="W286" s="53">
        <f t="shared" si="8"/>
        <v>6</v>
      </c>
      <c r="X286" s="53">
        <f t="shared" si="9"/>
        <v>0</v>
      </c>
      <c r="Y286" s="57">
        <f t="shared" si="10"/>
        <v>0</v>
      </c>
      <c r="Z286" s="57">
        <f t="shared" si="20"/>
        <v>14464312</v>
      </c>
      <c r="AA286" s="27">
        <f t="shared" si="11"/>
        <v>20</v>
      </c>
      <c r="AB286" s="34">
        <f t="shared" si="12"/>
        <v>50</v>
      </c>
    </row>
    <row r="287" ht="14.25" customHeight="1">
      <c r="A287" s="50">
        <f t="shared" si="13"/>
        <v>45935</v>
      </c>
      <c r="B287" s="51" t="str">
        <f t="shared" si="1"/>
        <v>Sunday</v>
      </c>
      <c r="C287" s="51">
        <f t="shared" si="14"/>
        <v>0</v>
      </c>
      <c r="D287" s="51"/>
      <c r="E287" s="52">
        <f t="shared" si="19"/>
        <v>0</v>
      </c>
      <c r="F287" s="32">
        <f t="shared" si="15"/>
        <v>0</v>
      </c>
      <c r="G287" s="53">
        <v>124.0</v>
      </c>
      <c r="H287" s="54" t="s">
        <v>31</v>
      </c>
      <c r="I287" s="55">
        <f>IFERROR(VLOOKUP(H287,Volume_caminhao,2,0),0)</f>
        <v>833</v>
      </c>
      <c r="J287" s="55">
        <f t="shared" si="2"/>
        <v>49980</v>
      </c>
      <c r="K287" s="54">
        <f t="shared" si="3"/>
        <v>103292</v>
      </c>
      <c r="L287" s="55">
        <v>0.0</v>
      </c>
      <c r="M287" s="54">
        <f t="shared" si="4"/>
        <v>0</v>
      </c>
      <c r="N287" s="54">
        <f t="shared" si="5"/>
        <v>0</v>
      </c>
      <c r="O287" s="56">
        <v>0.12</v>
      </c>
      <c r="P287" s="54">
        <f t="shared" si="6"/>
        <v>0</v>
      </c>
      <c r="Q287" s="54">
        <f t="shared" si="7"/>
        <v>0</v>
      </c>
      <c r="R287" s="53">
        <f t="shared" si="16"/>
        <v>0</v>
      </c>
      <c r="S287" s="57"/>
      <c r="T287" s="57"/>
      <c r="U287" s="57">
        <f t="shared" si="17"/>
        <v>0</v>
      </c>
      <c r="V287" s="57">
        <v>130.0</v>
      </c>
      <c r="W287" s="53">
        <f t="shared" si="8"/>
        <v>6</v>
      </c>
      <c r="X287" s="53">
        <f t="shared" si="9"/>
        <v>0</v>
      </c>
      <c r="Y287" s="57">
        <f t="shared" si="10"/>
        <v>0</v>
      </c>
      <c r="Z287" s="57">
        <f t="shared" si="20"/>
        <v>14464312</v>
      </c>
      <c r="AA287" s="27">
        <f t="shared" si="11"/>
        <v>20</v>
      </c>
      <c r="AB287" s="34">
        <f t="shared" si="12"/>
        <v>50</v>
      </c>
    </row>
    <row r="288" ht="14.25" customHeight="1">
      <c r="A288" s="50">
        <f t="shared" si="13"/>
        <v>45936</v>
      </c>
      <c r="B288" s="51" t="str">
        <f t="shared" si="1"/>
        <v>Monday</v>
      </c>
      <c r="C288" s="58">
        <f t="shared" si="14"/>
        <v>20</v>
      </c>
      <c r="D288" s="51"/>
      <c r="E288" s="52">
        <f t="shared" si="19"/>
        <v>16660</v>
      </c>
      <c r="F288" s="32">
        <f t="shared" si="15"/>
        <v>133280</v>
      </c>
      <c r="G288" s="53">
        <v>124.0</v>
      </c>
      <c r="H288" s="54" t="s">
        <v>31</v>
      </c>
      <c r="I288" s="55">
        <f>IFERROR(VLOOKUP(H288,Volume_caminhao,2,0),0)</f>
        <v>833</v>
      </c>
      <c r="J288" s="55">
        <f t="shared" si="2"/>
        <v>49980</v>
      </c>
      <c r="K288" s="54">
        <f t="shared" si="3"/>
        <v>103292</v>
      </c>
      <c r="L288" s="55">
        <v>0.0</v>
      </c>
      <c r="M288" s="54">
        <f t="shared" si="4"/>
        <v>0</v>
      </c>
      <c r="N288" s="54">
        <f t="shared" si="5"/>
        <v>0</v>
      </c>
      <c r="O288" s="56">
        <v>0.12</v>
      </c>
      <c r="P288" s="54">
        <f t="shared" si="6"/>
        <v>0</v>
      </c>
      <c r="Q288" s="54">
        <f t="shared" si="7"/>
        <v>0</v>
      </c>
      <c r="R288" s="53">
        <f t="shared" si="16"/>
        <v>2065840</v>
      </c>
      <c r="S288" s="57"/>
      <c r="T288" s="57"/>
      <c r="U288" s="57">
        <f t="shared" si="17"/>
        <v>12398472</v>
      </c>
      <c r="V288" s="57">
        <v>130.0</v>
      </c>
      <c r="W288" s="53">
        <f t="shared" si="8"/>
        <v>6</v>
      </c>
      <c r="X288" s="53">
        <f t="shared" si="9"/>
        <v>99960</v>
      </c>
      <c r="Y288" s="57">
        <f t="shared" si="10"/>
        <v>2165800</v>
      </c>
      <c r="Z288" s="57">
        <f t="shared" si="20"/>
        <v>14564272</v>
      </c>
      <c r="AA288" s="27">
        <f t="shared" si="11"/>
        <v>20</v>
      </c>
      <c r="AB288" s="38">
        <f t="shared" si="12"/>
        <v>10</v>
      </c>
    </row>
    <row r="289" ht="14.25" customHeight="1">
      <c r="A289" s="50">
        <f t="shared" si="13"/>
        <v>45937</v>
      </c>
      <c r="B289" s="51" t="str">
        <f t="shared" si="1"/>
        <v>Tuesday</v>
      </c>
      <c r="C289" s="58">
        <f t="shared" si="14"/>
        <v>20</v>
      </c>
      <c r="D289" s="51"/>
      <c r="E289" s="52">
        <f t="shared" si="19"/>
        <v>16660</v>
      </c>
      <c r="F289" s="32">
        <f t="shared" si="15"/>
        <v>266560</v>
      </c>
      <c r="G289" s="53">
        <v>124.0</v>
      </c>
      <c r="H289" s="54" t="s">
        <v>31</v>
      </c>
      <c r="I289" s="55">
        <f>IFERROR(VLOOKUP(H289,Volume_caminhao,2,0),0)</f>
        <v>833</v>
      </c>
      <c r="J289" s="55">
        <f t="shared" si="2"/>
        <v>49980</v>
      </c>
      <c r="K289" s="54">
        <f t="shared" si="3"/>
        <v>103292</v>
      </c>
      <c r="L289" s="55">
        <v>0.0</v>
      </c>
      <c r="M289" s="54">
        <f t="shared" si="4"/>
        <v>0</v>
      </c>
      <c r="N289" s="54">
        <f t="shared" si="5"/>
        <v>0</v>
      </c>
      <c r="O289" s="56">
        <v>0.12</v>
      </c>
      <c r="P289" s="54">
        <f t="shared" si="6"/>
        <v>0</v>
      </c>
      <c r="Q289" s="54">
        <f t="shared" si="7"/>
        <v>0</v>
      </c>
      <c r="R289" s="53">
        <f t="shared" si="16"/>
        <v>2065840</v>
      </c>
      <c r="S289" s="57"/>
      <c r="T289" s="57"/>
      <c r="U289" s="57">
        <f t="shared" si="17"/>
        <v>12498432</v>
      </c>
      <c r="V289" s="57">
        <v>130.0</v>
      </c>
      <c r="W289" s="53">
        <f t="shared" si="8"/>
        <v>6</v>
      </c>
      <c r="X289" s="53">
        <f t="shared" si="9"/>
        <v>99960</v>
      </c>
      <c r="Y289" s="57">
        <f t="shared" si="10"/>
        <v>2165800</v>
      </c>
      <c r="Z289" s="57">
        <f t="shared" si="20"/>
        <v>14664232</v>
      </c>
      <c r="AA289" s="27">
        <f t="shared" si="11"/>
        <v>20</v>
      </c>
      <c r="AB289" s="38">
        <f t="shared" si="12"/>
        <v>10</v>
      </c>
    </row>
    <row r="290" ht="14.25" customHeight="1">
      <c r="A290" s="50">
        <f t="shared" si="13"/>
        <v>45938</v>
      </c>
      <c r="B290" s="51" t="str">
        <f t="shared" si="1"/>
        <v>Wednesday</v>
      </c>
      <c r="C290" s="58">
        <f t="shared" si="14"/>
        <v>20</v>
      </c>
      <c r="D290" s="51"/>
      <c r="E290" s="52">
        <f t="shared" si="19"/>
        <v>16660</v>
      </c>
      <c r="F290" s="32">
        <f t="shared" si="15"/>
        <v>533120</v>
      </c>
      <c r="G290" s="53">
        <v>124.0</v>
      </c>
      <c r="H290" s="54" t="s">
        <v>31</v>
      </c>
      <c r="I290" s="55">
        <f>IFERROR(VLOOKUP(H290,Volume_caminhao,2,0),0)</f>
        <v>833</v>
      </c>
      <c r="J290" s="55">
        <f t="shared" si="2"/>
        <v>49980</v>
      </c>
      <c r="K290" s="54">
        <f t="shared" si="3"/>
        <v>103292</v>
      </c>
      <c r="L290" s="55">
        <v>0.0</v>
      </c>
      <c r="M290" s="54">
        <f t="shared" si="4"/>
        <v>0</v>
      </c>
      <c r="N290" s="54">
        <f t="shared" si="5"/>
        <v>0</v>
      </c>
      <c r="O290" s="56">
        <v>0.12</v>
      </c>
      <c r="P290" s="54">
        <f t="shared" si="6"/>
        <v>0</v>
      </c>
      <c r="Q290" s="54">
        <f t="shared" si="7"/>
        <v>0</v>
      </c>
      <c r="R290" s="53">
        <f t="shared" si="16"/>
        <v>2065840</v>
      </c>
      <c r="S290" s="57"/>
      <c r="T290" s="57"/>
      <c r="U290" s="57">
        <f t="shared" si="17"/>
        <v>12598392</v>
      </c>
      <c r="V290" s="57">
        <v>130.0</v>
      </c>
      <c r="W290" s="53">
        <f t="shared" si="8"/>
        <v>6</v>
      </c>
      <c r="X290" s="53">
        <f t="shared" si="9"/>
        <v>99960</v>
      </c>
      <c r="Y290" s="57">
        <f t="shared" si="10"/>
        <v>2165800</v>
      </c>
      <c r="Z290" s="57">
        <f t="shared" si="20"/>
        <v>14764192</v>
      </c>
      <c r="AA290" s="27">
        <f t="shared" si="11"/>
        <v>20</v>
      </c>
      <c r="AB290" s="38">
        <f t="shared" si="12"/>
        <v>10</v>
      </c>
    </row>
    <row r="291" ht="14.25" customHeight="1">
      <c r="A291" s="50">
        <f t="shared" si="13"/>
        <v>45939</v>
      </c>
      <c r="B291" s="51" t="str">
        <f t="shared" si="1"/>
        <v>Thursday</v>
      </c>
      <c r="C291" s="58">
        <f t="shared" si="14"/>
        <v>20</v>
      </c>
      <c r="D291" s="51"/>
      <c r="E291" s="52">
        <f t="shared" si="19"/>
        <v>16660</v>
      </c>
      <c r="F291" s="32">
        <f t="shared" si="15"/>
        <v>1066240</v>
      </c>
      <c r="G291" s="53">
        <v>124.0</v>
      </c>
      <c r="H291" s="54" t="s">
        <v>31</v>
      </c>
      <c r="I291" s="55">
        <f>IFERROR(VLOOKUP(H291,Volume_caminhao,2,0),0)</f>
        <v>833</v>
      </c>
      <c r="J291" s="55">
        <f t="shared" si="2"/>
        <v>49980</v>
      </c>
      <c r="K291" s="54">
        <f t="shared" si="3"/>
        <v>103292</v>
      </c>
      <c r="L291" s="55">
        <v>0.0</v>
      </c>
      <c r="M291" s="54">
        <f t="shared" si="4"/>
        <v>0</v>
      </c>
      <c r="N291" s="54">
        <f t="shared" si="5"/>
        <v>0</v>
      </c>
      <c r="O291" s="56">
        <v>0.12</v>
      </c>
      <c r="P291" s="54">
        <f t="shared" si="6"/>
        <v>0</v>
      </c>
      <c r="Q291" s="54">
        <f t="shared" si="7"/>
        <v>0</v>
      </c>
      <c r="R291" s="53">
        <f t="shared" si="16"/>
        <v>2065840</v>
      </c>
      <c r="S291" s="57"/>
      <c r="T291" s="57"/>
      <c r="U291" s="57">
        <f t="shared" si="17"/>
        <v>12698352</v>
      </c>
      <c r="V291" s="57">
        <v>130.0</v>
      </c>
      <c r="W291" s="53">
        <f t="shared" si="8"/>
        <v>6</v>
      </c>
      <c r="X291" s="53">
        <f t="shared" si="9"/>
        <v>99960</v>
      </c>
      <c r="Y291" s="57">
        <f t="shared" si="10"/>
        <v>2165800</v>
      </c>
      <c r="Z291" s="57">
        <f t="shared" si="20"/>
        <v>14864152</v>
      </c>
      <c r="AA291" s="27">
        <f t="shared" si="11"/>
        <v>20</v>
      </c>
      <c r="AB291" s="38">
        <f t="shared" si="12"/>
        <v>10</v>
      </c>
    </row>
    <row r="292" ht="14.25" customHeight="1">
      <c r="A292" s="50">
        <f t="shared" si="13"/>
        <v>45940</v>
      </c>
      <c r="B292" s="51" t="str">
        <f t="shared" si="1"/>
        <v>Friday</v>
      </c>
      <c r="C292" s="58">
        <f t="shared" si="14"/>
        <v>20</v>
      </c>
      <c r="D292" s="51"/>
      <c r="E292" s="52">
        <f t="shared" si="19"/>
        <v>16660</v>
      </c>
      <c r="F292" s="32">
        <f t="shared" si="15"/>
        <v>2132480</v>
      </c>
      <c r="G292" s="53">
        <v>124.0</v>
      </c>
      <c r="H292" s="54" t="s">
        <v>31</v>
      </c>
      <c r="I292" s="55">
        <f>IFERROR(VLOOKUP(H292,Volume_caminhao,2,0),0)</f>
        <v>833</v>
      </c>
      <c r="J292" s="55">
        <f t="shared" si="2"/>
        <v>49980</v>
      </c>
      <c r="K292" s="54">
        <f t="shared" si="3"/>
        <v>103292</v>
      </c>
      <c r="L292" s="55">
        <v>0.0</v>
      </c>
      <c r="M292" s="54">
        <f t="shared" si="4"/>
        <v>0</v>
      </c>
      <c r="N292" s="54">
        <f t="shared" si="5"/>
        <v>0</v>
      </c>
      <c r="O292" s="56">
        <v>0.12</v>
      </c>
      <c r="P292" s="54">
        <f t="shared" si="6"/>
        <v>0</v>
      </c>
      <c r="Q292" s="54">
        <f t="shared" si="7"/>
        <v>0</v>
      </c>
      <c r="R292" s="53">
        <f t="shared" si="16"/>
        <v>2065840</v>
      </c>
      <c r="S292" s="57"/>
      <c r="T292" s="57" t="str">
        <f>T262</f>
        <v/>
      </c>
      <c r="U292" s="57">
        <f t="shared" si="17"/>
        <v>12798312</v>
      </c>
      <c r="V292" s="57">
        <v>130.0</v>
      </c>
      <c r="W292" s="53">
        <f t="shared" si="8"/>
        <v>6</v>
      </c>
      <c r="X292" s="53">
        <f t="shared" si="9"/>
        <v>99960</v>
      </c>
      <c r="Y292" s="57">
        <f t="shared" si="10"/>
        <v>2165800</v>
      </c>
      <c r="Z292" s="57">
        <f t="shared" si="20"/>
        <v>14964112</v>
      </c>
      <c r="AA292" s="27">
        <f t="shared" si="11"/>
        <v>20</v>
      </c>
      <c r="AB292" s="38">
        <f t="shared" si="12"/>
        <v>10</v>
      </c>
      <c r="AD292" s="43"/>
      <c r="AE292" s="43"/>
      <c r="AF292" s="43"/>
      <c r="AG292" s="43"/>
      <c r="AH292" s="43"/>
    </row>
    <row r="293" ht="14.25" customHeight="1">
      <c r="A293" s="50">
        <f t="shared" si="13"/>
        <v>45941</v>
      </c>
      <c r="B293" s="51" t="str">
        <f t="shared" si="1"/>
        <v>Saturday</v>
      </c>
      <c r="C293" s="51">
        <f t="shared" si="14"/>
        <v>0</v>
      </c>
      <c r="D293" s="51"/>
      <c r="E293" s="52">
        <f t="shared" si="19"/>
        <v>0</v>
      </c>
      <c r="F293" s="32">
        <f t="shared" si="15"/>
        <v>0</v>
      </c>
      <c r="G293" s="53">
        <v>124.0</v>
      </c>
      <c r="H293" s="54" t="s">
        <v>31</v>
      </c>
      <c r="I293" s="55">
        <f>IFERROR(VLOOKUP(H293,Volume_caminhao,2,0),0)</f>
        <v>833</v>
      </c>
      <c r="J293" s="55">
        <f t="shared" si="2"/>
        <v>49980</v>
      </c>
      <c r="K293" s="54">
        <f t="shared" si="3"/>
        <v>103292</v>
      </c>
      <c r="L293" s="55">
        <v>0.0</v>
      </c>
      <c r="M293" s="54">
        <f t="shared" si="4"/>
        <v>0</v>
      </c>
      <c r="N293" s="54">
        <f t="shared" si="5"/>
        <v>0</v>
      </c>
      <c r="O293" s="56">
        <v>0.12</v>
      </c>
      <c r="P293" s="54">
        <f t="shared" si="6"/>
        <v>0</v>
      </c>
      <c r="Q293" s="54">
        <f t="shared" si="7"/>
        <v>0</v>
      </c>
      <c r="R293" s="53">
        <f t="shared" si="16"/>
        <v>0</v>
      </c>
      <c r="S293" s="57"/>
      <c r="T293" s="57"/>
      <c r="U293" s="57">
        <f t="shared" si="17"/>
        <v>0</v>
      </c>
      <c r="V293" s="57">
        <v>130.0</v>
      </c>
      <c r="W293" s="53">
        <f t="shared" si="8"/>
        <v>6</v>
      </c>
      <c r="X293" s="53">
        <f t="shared" si="9"/>
        <v>0</v>
      </c>
      <c r="Y293" s="57">
        <f t="shared" si="10"/>
        <v>0</v>
      </c>
      <c r="Z293" s="57">
        <f t="shared" si="20"/>
        <v>14964112</v>
      </c>
      <c r="AA293" s="27">
        <f t="shared" si="11"/>
        <v>20</v>
      </c>
      <c r="AB293" s="34">
        <f t="shared" si="12"/>
        <v>50</v>
      </c>
    </row>
    <row r="294" ht="14.25" customHeight="1">
      <c r="A294" s="50">
        <f t="shared" si="13"/>
        <v>45942</v>
      </c>
      <c r="B294" s="51" t="str">
        <f t="shared" si="1"/>
        <v>Sunday</v>
      </c>
      <c r="C294" s="51">
        <f t="shared" si="14"/>
        <v>0</v>
      </c>
      <c r="D294" s="51"/>
      <c r="E294" s="52">
        <f t="shared" si="19"/>
        <v>0</v>
      </c>
      <c r="F294" s="32">
        <f t="shared" si="15"/>
        <v>0</v>
      </c>
      <c r="G294" s="53">
        <v>124.0</v>
      </c>
      <c r="H294" s="54" t="s">
        <v>31</v>
      </c>
      <c r="I294" s="55">
        <f>IFERROR(VLOOKUP(H294,Volume_caminhao,2,0),0)</f>
        <v>833</v>
      </c>
      <c r="J294" s="55">
        <f t="shared" si="2"/>
        <v>49980</v>
      </c>
      <c r="K294" s="54">
        <f t="shared" si="3"/>
        <v>103292</v>
      </c>
      <c r="L294" s="55">
        <v>0.0</v>
      </c>
      <c r="M294" s="54">
        <f t="shared" si="4"/>
        <v>0</v>
      </c>
      <c r="N294" s="54">
        <f t="shared" si="5"/>
        <v>0</v>
      </c>
      <c r="O294" s="56">
        <v>0.12</v>
      </c>
      <c r="P294" s="54">
        <f t="shared" si="6"/>
        <v>0</v>
      </c>
      <c r="Q294" s="54">
        <f t="shared" si="7"/>
        <v>0</v>
      </c>
      <c r="R294" s="53">
        <f t="shared" si="16"/>
        <v>0</v>
      </c>
      <c r="S294" s="57"/>
      <c r="T294" s="57"/>
      <c r="U294" s="57">
        <f t="shared" si="17"/>
        <v>0</v>
      </c>
      <c r="V294" s="57">
        <v>130.0</v>
      </c>
      <c r="W294" s="53">
        <f t="shared" si="8"/>
        <v>6</v>
      </c>
      <c r="X294" s="53">
        <f t="shared" si="9"/>
        <v>0</v>
      </c>
      <c r="Y294" s="57">
        <f t="shared" si="10"/>
        <v>0</v>
      </c>
      <c r="Z294" s="57">
        <f t="shared" si="20"/>
        <v>14964112</v>
      </c>
      <c r="AA294" s="27">
        <f t="shared" si="11"/>
        <v>20</v>
      </c>
      <c r="AB294" s="34">
        <f t="shared" si="12"/>
        <v>50</v>
      </c>
    </row>
    <row r="295" ht="14.25" customHeight="1">
      <c r="A295" s="50">
        <f t="shared" si="13"/>
        <v>45943</v>
      </c>
      <c r="B295" s="51" t="str">
        <f t="shared" si="1"/>
        <v>Monday</v>
      </c>
      <c r="C295" s="58">
        <f t="shared" si="14"/>
        <v>20</v>
      </c>
      <c r="D295" s="51"/>
      <c r="E295" s="52">
        <f t="shared" si="19"/>
        <v>16660</v>
      </c>
      <c r="F295" s="32">
        <f t="shared" si="15"/>
        <v>4264960</v>
      </c>
      <c r="G295" s="53">
        <v>124.0</v>
      </c>
      <c r="H295" s="54" t="s">
        <v>31</v>
      </c>
      <c r="I295" s="55">
        <f>IFERROR(VLOOKUP(H295,Volume_caminhao,2,0),0)</f>
        <v>833</v>
      </c>
      <c r="J295" s="55">
        <f t="shared" si="2"/>
        <v>49980</v>
      </c>
      <c r="K295" s="54">
        <f t="shared" si="3"/>
        <v>103292</v>
      </c>
      <c r="L295" s="55">
        <v>0.0</v>
      </c>
      <c r="M295" s="54">
        <f t="shared" si="4"/>
        <v>0</v>
      </c>
      <c r="N295" s="54">
        <f t="shared" si="5"/>
        <v>0</v>
      </c>
      <c r="O295" s="56">
        <v>0.12</v>
      </c>
      <c r="P295" s="54">
        <f t="shared" si="6"/>
        <v>0</v>
      </c>
      <c r="Q295" s="54">
        <f t="shared" si="7"/>
        <v>0</v>
      </c>
      <c r="R295" s="53">
        <f t="shared" si="16"/>
        <v>2065840</v>
      </c>
      <c r="S295" s="57"/>
      <c r="T295" s="57"/>
      <c r="U295" s="57">
        <f t="shared" si="17"/>
        <v>12898272</v>
      </c>
      <c r="V295" s="57">
        <v>130.0</v>
      </c>
      <c r="W295" s="53">
        <f t="shared" si="8"/>
        <v>6</v>
      </c>
      <c r="X295" s="53">
        <f t="shared" si="9"/>
        <v>99960</v>
      </c>
      <c r="Y295" s="57">
        <f t="shared" si="10"/>
        <v>2165800</v>
      </c>
      <c r="Z295" s="57">
        <f t="shared" si="20"/>
        <v>15064072</v>
      </c>
      <c r="AA295" s="27">
        <f t="shared" si="11"/>
        <v>20</v>
      </c>
      <c r="AB295" s="38">
        <f t="shared" si="12"/>
        <v>10</v>
      </c>
    </row>
    <row r="296" ht="14.25" customHeight="1">
      <c r="A296" s="50">
        <f t="shared" si="13"/>
        <v>45944</v>
      </c>
      <c r="B296" s="51" t="str">
        <f t="shared" si="1"/>
        <v>Tuesday</v>
      </c>
      <c r="C296" s="58">
        <f t="shared" si="14"/>
        <v>20</v>
      </c>
      <c r="D296" s="51"/>
      <c r="E296" s="52">
        <f t="shared" si="19"/>
        <v>16660</v>
      </c>
      <c r="F296" s="32">
        <f t="shared" si="15"/>
        <v>8529920</v>
      </c>
      <c r="G296" s="53">
        <v>124.0</v>
      </c>
      <c r="H296" s="54" t="s">
        <v>31</v>
      </c>
      <c r="I296" s="55">
        <f>IFERROR(VLOOKUP(H296,Volume_caminhao,2,0),0)</f>
        <v>833</v>
      </c>
      <c r="J296" s="55">
        <f t="shared" si="2"/>
        <v>49980</v>
      </c>
      <c r="K296" s="54">
        <f t="shared" si="3"/>
        <v>103292</v>
      </c>
      <c r="L296" s="55">
        <v>0.0</v>
      </c>
      <c r="M296" s="54">
        <f t="shared" si="4"/>
        <v>0</v>
      </c>
      <c r="N296" s="54">
        <f t="shared" si="5"/>
        <v>0</v>
      </c>
      <c r="O296" s="56">
        <v>0.12</v>
      </c>
      <c r="P296" s="54">
        <f t="shared" si="6"/>
        <v>0</v>
      </c>
      <c r="Q296" s="54">
        <f t="shared" si="7"/>
        <v>0</v>
      </c>
      <c r="R296" s="53">
        <f t="shared" si="16"/>
        <v>2065840</v>
      </c>
      <c r="S296" s="57"/>
      <c r="T296" s="57"/>
      <c r="U296" s="57">
        <f t="shared" si="17"/>
        <v>12998232</v>
      </c>
      <c r="V296" s="57">
        <v>130.0</v>
      </c>
      <c r="W296" s="53">
        <f t="shared" si="8"/>
        <v>6</v>
      </c>
      <c r="X296" s="53">
        <f t="shared" si="9"/>
        <v>99960</v>
      </c>
      <c r="Y296" s="57">
        <f t="shared" si="10"/>
        <v>2165800</v>
      </c>
      <c r="Z296" s="57">
        <f t="shared" si="20"/>
        <v>15164032</v>
      </c>
      <c r="AA296" s="27">
        <f t="shared" si="11"/>
        <v>20</v>
      </c>
      <c r="AB296" s="38">
        <f t="shared" si="12"/>
        <v>10</v>
      </c>
    </row>
    <row r="297" ht="14.25" customHeight="1">
      <c r="A297" s="50">
        <f t="shared" si="13"/>
        <v>45945</v>
      </c>
      <c r="B297" s="51" t="str">
        <f t="shared" si="1"/>
        <v>Wednesday</v>
      </c>
      <c r="C297" s="58">
        <f t="shared" si="14"/>
        <v>20</v>
      </c>
      <c r="D297" s="51"/>
      <c r="E297" s="52">
        <f t="shared" si="19"/>
        <v>16660</v>
      </c>
      <c r="F297" s="32">
        <f t="shared" si="15"/>
        <v>17059840</v>
      </c>
      <c r="G297" s="53">
        <v>124.0</v>
      </c>
      <c r="H297" s="54" t="s">
        <v>31</v>
      </c>
      <c r="I297" s="55">
        <f>IFERROR(VLOOKUP(H297,Volume_caminhao,2,0),0)</f>
        <v>833</v>
      </c>
      <c r="J297" s="55">
        <f t="shared" si="2"/>
        <v>49980</v>
      </c>
      <c r="K297" s="54">
        <f t="shared" si="3"/>
        <v>103292</v>
      </c>
      <c r="L297" s="55">
        <v>0.0</v>
      </c>
      <c r="M297" s="54">
        <f t="shared" si="4"/>
        <v>0</v>
      </c>
      <c r="N297" s="54">
        <f t="shared" si="5"/>
        <v>0</v>
      </c>
      <c r="O297" s="56">
        <v>0.12</v>
      </c>
      <c r="P297" s="54">
        <f t="shared" si="6"/>
        <v>0</v>
      </c>
      <c r="Q297" s="54">
        <f t="shared" si="7"/>
        <v>0</v>
      </c>
      <c r="R297" s="53">
        <f t="shared" si="16"/>
        <v>2065840</v>
      </c>
      <c r="S297" s="57"/>
      <c r="T297" s="57"/>
      <c r="U297" s="57">
        <f t="shared" si="17"/>
        <v>13098192</v>
      </c>
      <c r="V297" s="57">
        <v>130.0</v>
      </c>
      <c r="W297" s="53">
        <f t="shared" si="8"/>
        <v>6</v>
      </c>
      <c r="X297" s="53">
        <f t="shared" si="9"/>
        <v>99960</v>
      </c>
      <c r="Y297" s="57">
        <f t="shared" si="10"/>
        <v>2165800</v>
      </c>
      <c r="Z297" s="57">
        <f t="shared" si="20"/>
        <v>15263992</v>
      </c>
      <c r="AA297" s="27">
        <f t="shared" si="11"/>
        <v>20</v>
      </c>
      <c r="AB297" s="38">
        <f t="shared" si="12"/>
        <v>10</v>
      </c>
    </row>
    <row r="298" ht="14.25" customHeight="1">
      <c r="A298" s="50">
        <f t="shared" si="13"/>
        <v>45946</v>
      </c>
      <c r="B298" s="51" t="str">
        <f t="shared" si="1"/>
        <v>Thursday</v>
      </c>
      <c r="C298" s="58">
        <f t="shared" si="14"/>
        <v>20</v>
      </c>
      <c r="D298" s="51"/>
      <c r="E298" s="52">
        <f t="shared" si="19"/>
        <v>16660</v>
      </c>
      <c r="F298" s="32">
        <f t="shared" si="15"/>
        <v>34119680</v>
      </c>
      <c r="G298" s="53">
        <v>124.0</v>
      </c>
      <c r="H298" s="54" t="s">
        <v>31</v>
      </c>
      <c r="I298" s="55">
        <f>IFERROR(VLOOKUP(H298,Volume_caminhao,2,0),0)</f>
        <v>833</v>
      </c>
      <c r="J298" s="55">
        <f t="shared" si="2"/>
        <v>49980</v>
      </c>
      <c r="K298" s="54">
        <f t="shared" si="3"/>
        <v>103292</v>
      </c>
      <c r="L298" s="55">
        <v>0.0</v>
      </c>
      <c r="M298" s="54">
        <f t="shared" si="4"/>
        <v>0</v>
      </c>
      <c r="N298" s="54">
        <f t="shared" si="5"/>
        <v>0</v>
      </c>
      <c r="O298" s="56">
        <v>0.12</v>
      </c>
      <c r="P298" s="54">
        <f t="shared" si="6"/>
        <v>0</v>
      </c>
      <c r="Q298" s="54">
        <f t="shared" si="7"/>
        <v>0</v>
      </c>
      <c r="R298" s="53">
        <f t="shared" si="16"/>
        <v>2065840</v>
      </c>
      <c r="S298" s="57"/>
      <c r="T298" s="57"/>
      <c r="U298" s="57">
        <f t="shared" si="17"/>
        <v>13198152</v>
      </c>
      <c r="V298" s="57">
        <v>130.0</v>
      </c>
      <c r="W298" s="53">
        <f t="shared" si="8"/>
        <v>6</v>
      </c>
      <c r="X298" s="53">
        <f t="shared" si="9"/>
        <v>99960</v>
      </c>
      <c r="Y298" s="57">
        <f t="shared" si="10"/>
        <v>2165800</v>
      </c>
      <c r="Z298" s="57">
        <f t="shared" si="20"/>
        <v>15363952</v>
      </c>
      <c r="AA298" s="27">
        <f t="shared" si="11"/>
        <v>20</v>
      </c>
      <c r="AB298" s="38">
        <f t="shared" si="12"/>
        <v>10</v>
      </c>
    </row>
    <row r="299" ht="14.25" customHeight="1">
      <c r="A299" s="50">
        <f t="shared" si="13"/>
        <v>45947</v>
      </c>
      <c r="B299" s="51" t="str">
        <f t="shared" si="1"/>
        <v>Friday</v>
      </c>
      <c r="C299" s="58">
        <f t="shared" si="14"/>
        <v>20</v>
      </c>
      <c r="D299" s="51"/>
      <c r="E299" s="52">
        <f t="shared" si="19"/>
        <v>16660</v>
      </c>
      <c r="F299" s="32">
        <f t="shared" si="15"/>
        <v>68239360</v>
      </c>
      <c r="G299" s="53">
        <v>124.0</v>
      </c>
      <c r="H299" s="54" t="s">
        <v>31</v>
      </c>
      <c r="I299" s="55">
        <f>IFERROR(VLOOKUP(H299,Volume_caminhao,2,0),0)</f>
        <v>833</v>
      </c>
      <c r="J299" s="55">
        <f t="shared" si="2"/>
        <v>49980</v>
      </c>
      <c r="K299" s="54">
        <f t="shared" si="3"/>
        <v>103292</v>
      </c>
      <c r="L299" s="55">
        <v>0.0</v>
      </c>
      <c r="M299" s="54">
        <f t="shared" si="4"/>
        <v>0</v>
      </c>
      <c r="N299" s="54">
        <f t="shared" si="5"/>
        <v>0</v>
      </c>
      <c r="O299" s="56">
        <v>0.12</v>
      </c>
      <c r="P299" s="54">
        <f t="shared" si="6"/>
        <v>0</v>
      </c>
      <c r="Q299" s="54">
        <f t="shared" si="7"/>
        <v>0</v>
      </c>
      <c r="R299" s="53">
        <f t="shared" si="16"/>
        <v>2065840</v>
      </c>
      <c r="S299" s="57"/>
      <c r="T299" s="57"/>
      <c r="U299" s="57">
        <f t="shared" si="17"/>
        <v>13298112</v>
      </c>
      <c r="V299" s="57">
        <v>130.0</v>
      </c>
      <c r="W299" s="53">
        <f t="shared" si="8"/>
        <v>6</v>
      </c>
      <c r="X299" s="53">
        <f t="shared" si="9"/>
        <v>99960</v>
      </c>
      <c r="Y299" s="57">
        <f t="shared" si="10"/>
        <v>2165800</v>
      </c>
      <c r="Z299" s="57">
        <f t="shared" si="20"/>
        <v>15463912</v>
      </c>
      <c r="AA299" s="27">
        <f t="shared" si="11"/>
        <v>20</v>
      </c>
      <c r="AB299" s="38">
        <f t="shared" si="12"/>
        <v>10</v>
      </c>
    </row>
    <row r="300" ht="14.25" customHeight="1">
      <c r="A300" s="50">
        <f t="shared" si="13"/>
        <v>45948</v>
      </c>
      <c r="B300" s="51" t="str">
        <f t="shared" si="1"/>
        <v>Saturday</v>
      </c>
      <c r="C300" s="51">
        <f t="shared" si="14"/>
        <v>0</v>
      </c>
      <c r="D300" s="51"/>
      <c r="E300" s="52">
        <f t="shared" si="19"/>
        <v>0</v>
      </c>
      <c r="F300" s="32">
        <f t="shared" si="15"/>
        <v>0</v>
      </c>
      <c r="G300" s="53">
        <v>124.0</v>
      </c>
      <c r="H300" s="54" t="s">
        <v>31</v>
      </c>
      <c r="I300" s="55">
        <f>IFERROR(VLOOKUP(H300,Volume_caminhao,2,0),0)</f>
        <v>833</v>
      </c>
      <c r="J300" s="55">
        <f t="shared" si="2"/>
        <v>49980</v>
      </c>
      <c r="K300" s="54">
        <f t="shared" si="3"/>
        <v>103292</v>
      </c>
      <c r="L300" s="55">
        <v>0.0</v>
      </c>
      <c r="M300" s="54">
        <f t="shared" si="4"/>
        <v>0</v>
      </c>
      <c r="N300" s="54">
        <f t="shared" si="5"/>
        <v>0</v>
      </c>
      <c r="O300" s="56">
        <v>0.12</v>
      </c>
      <c r="P300" s="54">
        <f t="shared" si="6"/>
        <v>0</v>
      </c>
      <c r="Q300" s="54">
        <f t="shared" si="7"/>
        <v>0</v>
      </c>
      <c r="R300" s="53">
        <f t="shared" si="16"/>
        <v>0</v>
      </c>
      <c r="S300" s="57"/>
      <c r="T300" s="57"/>
      <c r="U300" s="57">
        <f t="shared" si="17"/>
        <v>0</v>
      </c>
      <c r="V300" s="57">
        <v>130.0</v>
      </c>
      <c r="W300" s="53">
        <f t="shared" si="8"/>
        <v>6</v>
      </c>
      <c r="X300" s="53">
        <f t="shared" si="9"/>
        <v>0</v>
      </c>
      <c r="Y300" s="57">
        <f t="shared" si="10"/>
        <v>0</v>
      </c>
      <c r="Z300" s="57">
        <f t="shared" si="20"/>
        <v>15463912</v>
      </c>
      <c r="AA300" s="27">
        <f t="shared" si="11"/>
        <v>20</v>
      </c>
      <c r="AB300" s="34">
        <f t="shared" si="12"/>
        <v>50</v>
      </c>
    </row>
    <row r="301" ht="14.25" customHeight="1">
      <c r="A301" s="50">
        <f t="shared" si="13"/>
        <v>45949</v>
      </c>
      <c r="B301" s="51" t="str">
        <f t="shared" si="1"/>
        <v>Sunday</v>
      </c>
      <c r="C301" s="51">
        <f t="shared" si="14"/>
        <v>0</v>
      </c>
      <c r="D301" s="51"/>
      <c r="E301" s="52">
        <f t="shared" si="19"/>
        <v>0</v>
      </c>
      <c r="F301" s="32">
        <f t="shared" si="15"/>
        <v>0</v>
      </c>
      <c r="G301" s="53">
        <v>124.0</v>
      </c>
      <c r="H301" s="54" t="s">
        <v>31</v>
      </c>
      <c r="I301" s="55">
        <f>IFERROR(VLOOKUP(H301,Volume_caminhao,2,0),0)</f>
        <v>833</v>
      </c>
      <c r="J301" s="55">
        <f t="shared" si="2"/>
        <v>49980</v>
      </c>
      <c r="K301" s="54">
        <f t="shared" si="3"/>
        <v>103292</v>
      </c>
      <c r="L301" s="55">
        <v>0.0</v>
      </c>
      <c r="M301" s="54">
        <f t="shared" si="4"/>
        <v>0</v>
      </c>
      <c r="N301" s="54">
        <f t="shared" si="5"/>
        <v>0</v>
      </c>
      <c r="O301" s="56">
        <v>0.12</v>
      </c>
      <c r="P301" s="54">
        <f t="shared" si="6"/>
        <v>0</v>
      </c>
      <c r="Q301" s="54">
        <f t="shared" si="7"/>
        <v>0</v>
      </c>
      <c r="R301" s="53">
        <f t="shared" si="16"/>
        <v>0</v>
      </c>
      <c r="S301" s="57"/>
      <c r="T301" s="57"/>
      <c r="U301" s="57">
        <f t="shared" si="17"/>
        <v>0</v>
      </c>
      <c r="V301" s="57">
        <v>130.0</v>
      </c>
      <c r="W301" s="53">
        <f t="shared" si="8"/>
        <v>6</v>
      </c>
      <c r="X301" s="53">
        <f t="shared" si="9"/>
        <v>0</v>
      </c>
      <c r="Y301" s="57">
        <f t="shared" si="10"/>
        <v>0</v>
      </c>
      <c r="Z301" s="57">
        <f t="shared" si="20"/>
        <v>15463912</v>
      </c>
      <c r="AA301" s="27">
        <f t="shared" si="11"/>
        <v>20</v>
      </c>
      <c r="AB301" s="34">
        <f t="shared" si="12"/>
        <v>50</v>
      </c>
    </row>
    <row r="302" ht="14.25" customHeight="1">
      <c r="A302" s="50">
        <f t="shared" si="13"/>
        <v>45950</v>
      </c>
      <c r="B302" s="51" t="str">
        <f t="shared" si="1"/>
        <v>Monday</v>
      </c>
      <c r="C302" s="58">
        <f t="shared" si="14"/>
        <v>20</v>
      </c>
      <c r="D302" s="51"/>
      <c r="E302" s="52">
        <f t="shared" si="19"/>
        <v>16660</v>
      </c>
      <c r="F302" s="32">
        <f t="shared" si="15"/>
        <v>136478720</v>
      </c>
      <c r="G302" s="53">
        <v>124.0</v>
      </c>
      <c r="H302" s="54" t="s">
        <v>31</v>
      </c>
      <c r="I302" s="55">
        <f>IFERROR(VLOOKUP(H302,Volume_caminhao,2,0),0)</f>
        <v>833</v>
      </c>
      <c r="J302" s="55">
        <f t="shared" si="2"/>
        <v>49980</v>
      </c>
      <c r="K302" s="54">
        <f t="shared" si="3"/>
        <v>103292</v>
      </c>
      <c r="L302" s="55">
        <v>0.0</v>
      </c>
      <c r="M302" s="54">
        <f t="shared" si="4"/>
        <v>0</v>
      </c>
      <c r="N302" s="54">
        <f t="shared" si="5"/>
        <v>0</v>
      </c>
      <c r="O302" s="56">
        <v>0.12</v>
      </c>
      <c r="P302" s="54">
        <f t="shared" si="6"/>
        <v>0</v>
      </c>
      <c r="Q302" s="54">
        <f t="shared" si="7"/>
        <v>0</v>
      </c>
      <c r="R302" s="53">
        <f t="shared" si="16"/>
        <v>2065840</v>
      </c>
      <c r="S302" s="57"/>
      <c r="T302" s="57"/>
      <c r="U302" s="57">
        <f t="shared" si="17"/>
        <v>13398072</v>
      </c>
      <c r="V302" s="57">
        <v>130.0</v>
      </c>
      <c r="W302" s="53">
        <f t="shared" si="8"/>
        <v>6</v>
      </c>
      <c r="X302" s="53">
        <f t="shared" si="9"/>
        <v>99960</v>
      </c>
      <c r="Y302" s="57">
        <f t="shared" si="10"/>
        <v>2165800</v>
      </c>
      <c r="Z302" s="57">
        <f t="shared" si="20"/>
        <v>15563872</v>
      </c>
      <c r="AA302" s="27">
        <f t="shared" si="11"/>
        <v>20</v>
      </c>
      <c r="AB302" s="38">
        <f t="shared" si="12"/>
        <v>10</v>
      </c>
    </row>
    <row r="303" ht="14.25" customHeight="1">
      <c r="A303" s="50">
        <f t="shared" si="13"/>
        <v>45951</v>
      </c>
      <c r="B303" s="51" t="str">
        <f t="shared" si="1"/>
        <v>Tuesday</v>
      </c>
      <c r="C303" s="58">
        <f t="shared" si="14"/>
        <v>20</v>
      </c>
      <c r="D303" s="51"/>
      <c r="E303" s="52">
        <f t="shared" si="19"/>
        <v>16660</v>
      </c>
      <c r="F303" s="32">
        <f t="shared" si="15"/>
        <v>272957440</v>
      </c>
      <c r="G303" s="53">
        <v>124.0</v>
      </c>
      <c r="H303" s="54" t="s">
        <v>31</v>
      </c>
      <c r="I303" s="55">
        <f>IFERROR(VLOOKUP(H303,Volume_caminhao,2,0),0)</f>
        <v>833</v>
      </c>
      <c r="J303" s="55">
        <f t="shared" si="2"/>
        <v>49980</v>
      </c>
      <c r="K303" s="54">
        <f t="shared" si="3"/>
        <v>103292</v>
      </c>
      <c r="L303" s="55">
        <v>0.0</v>
      </c>
      <c r="M303" s="54">
        <f t="shared" si="4"/>
        <v>0</v>
      </c>
      <c r="N303" s="54">
        <f t="shared" si="5"/>
        <v>0</v>
      </c>
      <c r="O303" s="56">
        <v>0.12</v>
      </c>
      <c r="P303" s="54">
        <f t="shared" si="6"/>
        <v>0</v>
      </c>
      <c r="Q303" s="54">
        <f t="shared" si="7"/>
        <v>0</v>
      </c>
      <c r="R303" s="53">
        <f t="shared" si="16"/>
        <v>2065840</v>
      </c>
      <c r="S303" s="57"/>
      <c r="T303" s="57"/>
      <c r="U303" s="57">
        <f t="shared" si="17"/>
        <v>13498032</v>
      </c>
      <c r="V303" s="57">
        <v>130.0</v>
      </c>
      <c r="W303" s="53">
        <f t="shared" si="8"/>
        <v>6</v>
      </c>
      <c r="X303" s="53">
        <f t="shared" si="9"/>
        <v>99960</v>
      </c>
      <c r="Y303" s="57">
        <f t="shared" si="10"/>
        <v>2165800</v>
      </c>
      <c r="Z303" s="57">
        <f t="shared" si="20"/>
        <v>15663832</v>
      </c>
      <c r="AA303" s="27">
        <f t="shared" si="11"/>
        <v>20</v>
      </c>
      <c r="AB303" s="38">
        <f t="shared" si="12"/>
        <v>10</v>
      </c>
    </row>
    <row r="304" ht="14.25" customHeight="1">
      <c r="A304" s="50">
        <f t="shared" si="13"/>
        <v>45952</v>
      </c>
      <c r="B304" s="51" t="str">
        <f t="shared" si="1"/>
        <v>Wednesday</v>
      </c>
      <c r="C304" s="58">
        <f t="shared" si="14"/>
        <v>20</v>
      </c>
      <c r="D304" s="51"/>
      <c r="E304" s="52">
        <f t="shared" si="19"/>
        <v>16660</v>
      </c>
      <c r="F304" s="32">
        <f t="shared" si="15"/>
        <v>545914880</v>
      </c>
      <c r="G304" s="53">
        <v>124.0</v>
      </c>
      <c r="H304" s="54" t="s">
        <v>31</v>
      </c>
      <c r="I304" s="55">
        <f>IFERROR(VLOOKUP(H304,Volume_caminhao,2,0),0)</f>
        <v>833</v>
      </c>
      <c r="J304" s="55">
        <f t="shared" si="2"/>
        <v>49980</v>
      </c>
      <c r="K304" s="54">
        <f t="shared" si="3"/>
        <v>103292</v>
      </c>
      <c r="L304" s="55">
        <v>0.0</v>
      </c>
      <c r="M304" s="54">
        <f t="shared" si="4"/>
        <v>0</v>
      </c>
      <c r="N304" s="54">
        <f t="shared" si="5"/>
        <v>0</v>
      </c>
      <c r="O304" s="56">
        <v>0.12</v>
      </c>
      <c r="P304" s="54">
        <f t="shared" si="6"/>
        <v>0</v>
      </c>
      <c r="Q304" s="54">
        <f t="shared" si="7"/>
        <v>0</v>
      </c>
      <c r="R304" s="53">
        <f t="shared" si="16"/>
        <v>2065840</v>
      </c>
      <c r="S304" s="57"/>
      <c r="T304" s="57"/>
      <c r="U304" s="57">
        <f t="shared" si="17"/>
        <v>13597992</v>
      </c>
      <c r="V304" s="57">
        <v>130.0</v>
      </c>
      <c r="W304" s="53">
        <f t="shared" si="8"/>
        <v>6</v>
      </c>
      <c r="X304" s="53">
        <f t="shared" si="9"/>
        <v>99960</v>
      </c>
      <c r="Y304" s="57">
        <f t="shared" si="10"/>
        <v>2165800</v>
      </c>
      <c r="Z304" s="57">
        <f t="shared" si="20"/>
        <v>15763792</v>
      </c>
      <c r="AA304" s="27">
        <f t="shared" si="11"/>
        <v>20</v>
      </c>
      <c r="AB304" s="38">
        <f t="shared" si="12"/>
        <v>10</v>
      </c>
    </row>
    <row r="305" ht="14.25" customHeight="1">
      <c r="A305" s="50">
        <f t="shared" si="13"/>
        <v>45953</v>
      </c>
      <c r="B305" s="51" t="str">
        <f t="shared" si="1"/>
        <v>Thursday</v>
      </c>
      <c r="C305" s="58">
        <f t="shared" si="14"/>
        <v>20</v>
      </c>
      <c r="D305" s="51"/>
      <c r="E305" s="52">
        <f t="shared" si="19"/>
        <v>16660</v>
      </c>
      <c r="F305" s="32">
        <f t="shared" si="15"/>
        <v>1091829760</v>
      </c>
      <c r="G305" s="53">
        <v>124.0</v>
      </c>
      <c r="H305" s="54" t="s">
        <v>31</v>
      </c>
      <c r="I305" s="55">
        <f>IFERROR(VLOOKUP(H305,Volume_caminhao,2,0),0)</f>
        <v>833</v>
      </c>
      <c r="J305" s="55">
        <f t="shared" si="2"/>
        <v>49980</v>
      </c>
      <c r="K305" s="54">
        <f t="shared" si="3"/>
        <v>103292</v>
      </c>
      <c r="L305" s="55">
        <v>0.0</v>
      </c>
      <c r="M305" s="54">
        <f t="shared" si="4"/>
        <v>0</v>
      </c>
      <c r="N305" s="54">
        <f t="shared" si="5"/>
        <v>0</v>
      </c>
      <c r="O305" s="56">
        <v>0.12</v>
      </c>
      <c r="P305" s="54">
        <f t="shared" si="6"/>
        <v>0</v>
      </c>
      <c r="Q305" s="54">
        <f t="shared" si="7"/>
        <v>0</v>
      </c>
      <c r="R305" s="53">
        <f t="shared" si="16"/>
        <v>2065840</v>
      </c>
      <c r="S305" s="57"/>
      <c r="T305" s="57"/>
      <c r="U305" s="57">
        <f t="shared" si="17"/>
        <v>13697952</v>
      </c>
      <c r="V305" s="57">
        <v>130.0</v>
      </c>
      <c r="W305" s="53">
        <f t="shared" si="8"/>
        <v>6</v>
      </c>
      <c r="X305" s="53">
        <f t="shared" si="9"/>
        <v>99960</v>
      </c>
      <c r="Y305" s="57">
        <f t="shared" si="10"/>
        <v>2165800</v>
      </c>
      <c r="Z305" s="57">
        <f t="shared" si="20"/>
        <v>15863752</v>
      </c>
      <c r="AA305" s="27">
        <f t="shared" si="11"/>
        <v>20</v>
      </c>
      <c r="AB305" s="38">
        <f t="shared" si="12"/>
        <v>10</v>
      </c>
    </row>
    <row r="306" ht="14.25" customHeight="1">
      <c r="A306" s="50">
        <f t="shared" si="13"/>
        <v>45954</v>
      </c>
      <c r="B306" s="51" t="str">
        <f t="shared" si="1"/>
        <v>Friday</v>
      </c>
      <c r="C306" s="58">
        <f t="shared" si="14"/>
        <v>20</v>
      </c>
      <c r="D306" s="51"/>
      <c r="E306" s="52">
        <f t="shared" si="19"/>
        <v>16660</v>
      </c>
      <c r="F306" s="32">
        <f t="shared" si="15"/>
        <v>2183659520</v>
      </c>
      <c r="G306" s="53">
        <v>124.0</v>
      </c>
      <c r="H306" s="54" t="s">
        <v>31</v>
      </c>
      <c r="I306" s="55">
        <f>IFERROR(VLOOKUP(H306,Volume_caminhao,2,0),0)</f>
        <v>833</v>
      </c>
      <c r="J306" s="55">
        <f t="shared" si="2"/>
        <v>49980</v>
      </c>
      <c r="K306" s="54">
        <f t="shared" si="3"/>
        <v>103292</v>
      </c>
      <c r="L306" s="55">
        <v>0.0</v>
      </c>
      <c r="M306" s="54">
        <f t="shared" si="4"/>
        <v>0</v>
      </c>
      <c r="N306" s="54">
        <f t="shared" si="5"/>
        <v>0</v>
      </c>
      <c r="O306" s="56">
        <v>0.12</v>
      </c>
      <c r="P306" s="54">
        <f t="shared" si="6"/>
        <v>0</v>
      </c>
      <c r="Q306" s="54">
        <f t="shared" si="7"/>
        <v>0</v>
      </c>
      <c r="R306" s="53">
        <f t="shared" si="16"/>
        <v>2065840</v>
      </c>
      <c r="S306" s="57"/>
      <c r="T306" s="57"/>
      <c r="U306" s="57">
        <f t="shared" si="17"/>
        <v>13797912</v>
      </c>
      <c r="V306" s="57">
        <v>130.0</v>
      </c>
      <c r="W306" s="53">
        <f t="shared" si="8"/>
        <v>6</v>
      </c>
      <c r="X306" s="53">
        <f t="shared" si="9"/>
        <v>99960</v>
      </c>
      <c r="Y306" s="57">
        <f t="shared" si="10"/>
        <v>2165800</v>
      </c>
      <c r="Z306" s="57">
        <f t="shared" si="20"/>
        <v>15963712</v>
      </c>
      <c r="AA306" s="27">
        <f t="shared" si="11"/>
        <v>20</v>
      </c>
      <c r="AB306" s="38">
        <f t="shared" si="12"/>
        <v>10</v>
      </c>
    </row>
    <row r="307" ht="14.25" customHeight="1">
      <c r="A307" s="50">
        <f t="shared" si="13"/>
        <v>45955</v>
      </c>
      <c r="B307" s="51" t="str">
        <f t="shared" si="1"/>
        <v>Saturday</v>
      </c>
      <c r="C307" s="51">
        <f t="shared" si="14"/>
        <v>0</v>
      </c>
      <c r="D307" s="51"/>
      <c r="E307" s="52">
        <f t="shared" si="19"/>
        <v>0</v>
      </c>
      <c r="F307" s="32">
        <f t="shared" si="15"/>
        <v>0</v>
      </c>
      <c r="G307" s="53">
        <v>124.0</v>
      </c>
      <c r="H307" s="54" t="s">
        <v>31</v>
      </c>
      <c r="I307" s="55">
        <f>IFERROR(VLOOKUP(H307,Volume_caminhao,2,0),0)</f>
        <v>833</v>
      </c>
      <c r="J307" s="55">
        <f t="shared" si="2"/>
        <v>49980</v>
      </c>
      <c r="K307" s="54">
        <f t="shared" si="3"/>
        <v>103292</v>
      </c>
      <c r="L307" s="55">
        <v>0.0</v>
      </c>
      <c r="M307" s="54">
        <f t="shared" si="4"/>
        <v>0</v>
      </c>
      <c r="N307" s="54">
        <f t="shared" si="5"/>
        <v>0</v>
      </c>
      <c r="O307" s="56">
        <v>0.12</v>
      </c>
      <c r="P307" s="54">
        <f t="shared" si="6"/>
        <v>0</v>
      </c>
      <c r="Q307" s="54">
        <f t="shared" si="7"/>
        <v>0</v>
      </c>
      <c r="R307" s="53">
        <f t="shared" si="16"/>
        <v>0</v>
      </c>
      <c r="S307" s="57"/>
      <c r="T307" s="57"/>
      <c r="U307" s="57">
        <f t="shared" si="17"/>
        <v>0</v>
      </c>
      <c r="V307" s="57">
        <v>130.0</v>
      </c>
      <c r="W307" s="53">
        <f t="shared" si="8"/>
        <v>6</v>
      </c>
      <c r="X307" s="53">
        <f t="shared" si="9"/>
        <v>0</v>
      </c>
      <c r="Y307" s="57">
        <f t="shared" si="10"/>
        <v>0</v>
      </c>
      <c r="Z307" s="57">
        <f t="shared" si="20"/>
        <v>15963712</v>
      </c>
      <c r="AA307" s="27">
        <f t="shared" si="11"/>
        <v>20</v>
      </c>
      <c r="AB307" s="34">
        <f t="shared" si="12"/>
        <v>50</v>
      </c>
    </row>
    <row r="308" ht="14.25" customHeight="1">
      <c r="A308" s="50">
        <f t="shared" si="13"/>
        <v>45956</v>
      </c>
      <c r="B308" s="51" t="str">
        <f t="shared" si="1"/>
        <v>Sunday</v>
      </c>
      <c r="C308" s="51">
        <f t="shared" si="14"/>
        <v>0</v>
      </c>
      <c r="D308" s="51"/>
      <c r="E308" s="52">
        <f t="shared" si="19"/>
        <v>0</v>
      </c>
      <c r="F308" s="32">
        <f t="shared" si="15"/>
        <v>0</v>
      </c>
      <c r="G308" s="53">
        <v>124.0</v>
      </c>
      <c r="H308" s="54" t="s">
        <v>31</v>
      </c>
      <c r="I308" s="55">
        <f>IFERROR(VLOOKUP(H308,Volume_caminhao,2,0),0)</f>
        <v>833</v>
      </c>
      <c r="J308" s="55">
        <f t="shared" si="2"/>
        <v>49980</v>
      </c>
      <c r="K308" s="54">
        <f t="shared" si="3"/>
        <v>103292</v>
      </c>
      <c r="L308" s="55">
        <v>0.0</v>
      </c>
      <c r="M308" s="54">
        <f t="shared" si="4"/>
        <v>0</v>
      </c>
      <c r="N308" s="54">
        <f t="shared" si="5"/>
        <v>0</v>
      </c>
      <c r="O308" s="56">
        <v>0.12</v>
      </c>
      <c r="P308" s="54">
        <f t="shared" si="6"/>
        <v>0</v>
      </c>
      <c r="Q308" s="54">
        <f t="shared" si="7"/>
        <v>0</v>
      </c>
      <c r="R308" s="53">
        <f t="shared" si="16"/>
        <v>0</v>
      </c>
      <c r="S308" s="57"/>
      <c r="T308" s="57"/>
      <c r="U308" s="57">
        <f t="shared" si="17"/>
        <v>0</v>
      </c>
      <c r="V308" s="57">
        <v>130.0</v>
      </c>
      <c r="W308" s="53">
        <f t="shared" si="8"/>
        <v>6</v>
      </c>
      <c r="X308" s="53">
        <f t="shared" si="9"/>
        <v>0</v>
      </c>
      <c r="Y308" s="57">
        <f t="shared" si="10"/>
        <v>0</v>
      </c>
      <c r="Z308" s="57">
        <f t="shared" si="20"/>
        <v>15963712</v>
      </c>
      <c r="AA308" s="27">
        <f t="shared" si="11"/>
        <v>20</v>
      </c>
      <c r="AB308" s="34">
        <f t="shared" si="12"/>
        <v>50</v>
      </c>
    </row>
    <row r="309" ht="14.25" customHeight="1">
      <c r="A309" s="50">
        <f t="shared" si="13"/>
        <v>45957</v>
      </c>
      <c r="B309" s="51" t="str">
        <f t="shared" si="1"/>
        <v>Monday</v>
      </c>
      <c r="C309" s="58">
        <f t="shared" si="14"/>
        <v>20</v>
      </c>
      <c r="D309" s="51"/>
      <c r="E309" s="52">
        <f t="shared" si="19"/>
        <v>16660</v>
      </c>
      <c r="F309" s="32">
        <f t="shared" si="15"/>
        <v>4367319040</v>
      </c>
      <c r="G309" s="53">
        <v>124.0</v>
      </c>
      <c r="H309" s="54" t="s">
        <v>31</v>
      </c>
      <c r="I309" s="55">
        <f>IFERROR(VLOOKUP(H309,Volume_caminhao,2,0),0)</f>
        <v>833</v>
      </c>
      <c r="J309" s="55">
        <f t="shared" si="2"/>
        <v>49980</v>
      </c>
      <c r="K309" s="54">
        <f t="shared" si="3"/>
        <v>103292</v>
      </c>
      <c r="L309" s="55">
        <v>0.0</v>
      </c>
      <c r="M309" s="54">
        <f t="shared" si="4"/>
        <v>0</v>
      </c>
      <c r="N309" s="54">
        <f t="shared" si="5"/>
        <v>0</v>
      </c>
      <c r="O309" s="56">
        <v>0.12</v>
      </c>
      <c r="P309" s="54">
        <f t="shared" si="6"/>
        <v>0</v>
      </c>
      <c r="Q309" s="54">
        <f t="shared" si="7"/>
        <v>0</v>
      </c>
      <c r="R309" s="53">
        <f t="shared" si="16"/>
        <v>2065840</v>
      </c>
      <c r="S309" s="57"/>
      <c r="T309" s="57"/>
      <c r="U309" s="57">
        <f t="shared" si="17"/>
        <v>13897872</v>
      </c>
      <c r="V309" s="57">
        <v>130.0</v>
      </c>
      <c r="W309" s="53">
        <f t="shared" si="8"/>
        <v>6</v>
      </c>
      <c r="X309" s="53">
        <f t="shared" si="9"/>
        <v>99960</v>
      </c>
      <c r="Y309" s="57">
        <f t="shared" si="10"/>
        <v>2165800</v>
      </c>
      <c r="Z309" s="57">
        <f t="shared" si="20"/>
        <v>16063672</v>
      </c>
      <c r="AA309" s="27">
        <f t="shared" si="11"/>
        <v>20</v>
      </c>
      <c r="AB309" s="38">
        <f t="shared" si="12"/>
        <v>10</v>
      </c>
    </row>
    <row r="310" ht="14.25" customHeight="1">
      <c r="A310" s="50">
        <f t="shared" si="13"/>
        <v>45958</v>
      </c>
      <c r="B310" s="51" t="str">
        <f t="shared" si="1"/>
        <v>Tuesday</v>
      </c>
      <c r="C310" s="58">
        <f t="shared" si="14"/>
        <v>20</v>
      </c>
      <c r="D310" s="51"/>
      <c r="E310" s="52">
        <f t="shared" si="19"/>
        <v>16660</v>
      </c>
      <c r="F310" s="32">
        <f t="shared" si="15"/>
        <v>8734638080</v>
      </c>
      <c r="G310" s="53">
        <v>124.0</v>
      </c>
      <c r="H310" s="54" t="s">
        <v>31</v>
      </c>
      <c r="I310" s="55">
        <f>IFERROR(VLOOKUP(H310,Volume_caminhao,2,0),0)</f>
        <v>833</v>
      </c>
      <c r="J310" s="55">
        <f t="shared" si="2"/>
        <v>49980</v>
      </c>
      <c r="K310" s="54">
        <f t="shared" si="3"/>
        <v>103292</v>
      </c>
      <c r="L310" s="55">
        <v>0.0</v>
      </c>
      <c r="M310" s="54">
        <f t="shared" si="4"/>
        <v>0</v>
      </c>
      <c r="N310" s="54">
        <f t="shared" si="5"/>
        <v>0</v>
      </c>
      <c r="O310" s="56">
        <v>0.12</v>
      </c>
      <c r="P310" s="54">
        <f t="shared" si="6"/>
        <v>0</v>
      </c>
      <c r="Q310" s="54">
        <f t="shared" si="7"/>
        <v>0</v>
      </c>
      <c r="R310" s="53">
        <f t="shared" si="16"/>
        <v>2065840</v>
      </c>
      <c r="S310" s="57"/>
      <c r="T310" s="57"/>
      <c r="U310" s="57">
        <f t="shared" si="17"/>
        <v>13997832</v>
      </c>
      <c r="V310" s="57">
        <v>130.0</v>
      </c>
      <c r="W310" s="53">
        <f t="shared" si="8"/>
        <v>6</v>
      </c>
      <c r="X310" s="53">
        <f t="shared" si="9"/>
        <v>99960</v>
      </c>
      <c r="Y310" s="57">
        <f t="shared" si="10"/>
        <v>2165800</v>
      </c>
      <c r="Z310" s="57">
        <f t="shared" si="20"/>
        <v>16163632</v>
      </c>
      <c r="AA310" s="27">
        <f t="shared" si="11"/>
        <v>20</v>
      </c>
      <c r="AB310" s="38">
        <f t="shared" si="12"/>
        <v>10</v>
      </c>
    </row>
    <row r="311" ht="14.25" customHeight="1">
      <c r="A311" s="50">
        <f t="shared" si="13"/>
        <v>45959</v>
      </c>
      <c r="B311" s="51" t="str">
        <f t="shared" si="1"/>
        <v>Wednesday</v>
      </c>
      <c r="C311" s="58">
        <f t="shared" si="14"/>
        <v>20</v>
      </c>
      <c r="D311" s="51"/>
      <c r="E311" s="52">
        <f t="shared" si="19"/>
        <v>16660</v>
      </c>
      <c r="F311" s="32">
        <f t="shared" si="15"/>
        <v>17469276160</v>
      </c>
      <c r="G311" s="53">
        <v>124.0</v>
      </c>
      <c r="H311" s="54" t="s">
        <v>31</v>
      </c>
      <c r="I311" s="55">
        <f>IFERROR(VLOOKUP(H311,Volume_caminhao,2,0),0)</f>
        <v>833</v>
      </c>
      <c r="J311" s="55">
        <f t="shared" si="2"/>
        <v>49980</v>
      </c>
      <c r="K311" s="54">
        <f t="shared" si="3"/>
        <v>103292</v>
      </c>
      <c r="L311" s="55">
        <v>0.0</v>
      </c>
      <c r="M311" s="54">
        <f t="shared" si="4"/>
        <v>0</v>
      </c>
      <c r="N311" s="54">
        <f t="shared" si="5"/>
        <v>0</v>
      </c>
      <c r="O311" s="56">
        <v>0.12</v>
      </c>
      <c r="P311" s="54">
        <f t="shared" si="6"/>
        <v>0</v>
      </c>
      <c r="Q311" s="54">
        <f t="shared" si="7"/>
        <v>0</v>
      </c>
      <c r="R311" s="53">
        <f t="shared" si="16"/>
        <v>2065840</v>
      </c>
      <c r="S311" s="57"/>
      <c r="T311" s="57"/>
      <c r="U311" s="57">
        <f t="shared" si="17"/>
        <v>14097792</v>
      </c>
      <c r="V311" s="57">
        <v>130.0</v>
      </c>
      <c r="W311" s="53">
        <f t="shared" si="8"/>
        <v>6</v>
      </c>
      <c r="X311" s="53">
        <f t="shared" si="9"/>
        <v>99960</v>
      </c>
      <c r="Y311" s="57">
        <f t="shared" si="10"/>
        <v>2165800</v>
      </c>
      <c r="Z311" s="57">
        <f t="shared" si="20"/>
        <v>16263592</v>
      </c>
      <c r="AA311" s="27">
        <f t="shared" si="11"/>
        <v>20</v>
      </c>
      <c r="AB311" s="38">
        <f t="shared" si="12"/>
        <v>10</v>
      </c>
    </row>
    <row r="312" ht="14.25" customHeight="1">
      <c r="A312" s="50">
        <f t="shared" si="13"/>
        <v>45960</v>
      </c>
      <c r="B312" s="51" t="str">
        <f t="shared" si="1"/>
        <v>Thursday</v>
      </c>
      <c r="C312" s="58">
        <f t="shared" si="14"/>
        <v>20</v>
      </c>
      <c r="D312" s="51"/>
      <c r="E312" s="52">
        <f t="shared" si="19"/>
        <v>16660</v>
      </c>
      <c r="F312" s="32">
        <f t="shared" si="15"/>
        <v>34938552320</v>
      </c>
      <c r="G312" s="53">
        <v>124.0</v>
      </c>
      <c r="H312" s="54" t="s">
        <v>31</v>
      </c>
      <c r="I312" s="55">
        <f>IFERROR(VLOOKUP(H312,Volume_caminhao,2,0),0)</f>
        <v>833</v>
      </c>
      <c r="J312" s="55">
        <f t="shared" si="2"/>
        <v>49980</v>
      </c>
      <c r="K312" s="54">
        <f t="shared" si="3"/>
        <v>103292</v>
      </c>
      <c r="L312" s="55">
        <v>0.0</v>
      </c>
      <c r="M312" s="54">
        <f t="shared" si="4"/>
        <v>0</v>
      </c>
      <c r="N312" s="54">
        <f t="shared" si="5"/>
        <v>0</v>
      </c>
      <c r="O312" s="56">
        <v>0.12</v>
      </c>
      <c r="P312" s="54">
        <f t="shared" si="6"/>
        <v>0</v>
      </c>
      <c r="Q312" s="54">
        <f t="shared" si="7"/>
        <v>0</v>
      </c>
      <c r="R312" s="53">
        <f t="shared" si="16"/>
        <v>2065840</v>
      </c>
      <c r="S312" s="57"/>
      <c r="T312" s="57"/>
      <c r="U312" s="57">
        <f t="shared" si="17"/>
        <v>14197752</v>
      </c>
      <c r="V312" s="57">
        <v>130.0</v>
      </c>
      <c r="W312" s="53">
        <f t="shared" si="8"/>
        <v>6</v>
      </c>
      <c r="X312" s="53">
        <f t="shared" si="9"/>
        <v>99960</v>
      </c>
      <c r="Y312" s="57">
        <f t="shared" si="10"/>
        <v>2165800</v>
      </c>
      <c r="Z312" s="57">
        <f t="shared" si="20"/>
        <v>16363552</v>
      </c>
      <c r="AA312" s="27">
        <f t="shared" si="11"/>
        <v>20</v>
      </c>
      <c r="AB312" s="38">
        <f t="shared" si="12"/>
        <v>10</v>
      </c>
    </row>
    <row r="313" ht="14.25" customHeight="1">
      <c r="A313" s="50">
        <f t="shared" si="13"/>
        <v>45961</v>
      </c>
      <c r="B313" s="51" t="str">
        <f t="shared" si="1"/>
        <v>Friday</v>
      </c>
      <c r="C313" s="58">
        <f t="shared" si="14"/>
        <v>20</v>
      </c>
      <c r="D313" s="51"/>
      <c r="E313" s="52">
        <f t="shared" si="19"/>
        <v>16660</v>
      </c>
      <c r="F313" s="32">
        <f t="shared" si="15"/>
        <v>69877104640</v>
      </c>
      <c r="G313" s="53">
        <v>124.0</v>
      </c>
      <c r="H313" s="54" t="s">
        <v>31</v>
      </c>
      <c r="I313" s="55">
        <f>IFERROR(VLOOKUP(H313,Volume_caminhao,2,0),0)</f>
        <v>833</v>
      </c>
      <c r="J313" s="55">
        <f t="shared" si="2"/>
        <v>49980</v>
      </c>
      <c r="K313" s="54">
        <f t="shared" si="3"/>
        <v>103292</v>
      </c>
      <c r="L313" s="55">
        <v>0.0</v>
      </c>
      <c r="M313" s="54">
        <f t="shared" si="4"/>
        <v>0</v>
      </c>
      <c r="N313" s="54">
        <f t="shared" si="5"/>
        <v>0</v>
      </c>
      <c r="O313" s="56">
        <v>0.12</v>
      </c>
      <c r="P313" s="54">
        <f t="shared" si="6"/>
        <v>0</v>
      </c>
      <c r="Q313" s="54">
        <f t="shared" si="7"/>
        <v>0</v>
      </c>
      <c r="R313" s="53">
        <f t="shared" si="16"/>
        <v>2065840</v>
      </c>
      <c r="S313" s="57"/>
      <c r="T313" s="57"/>
      <c r="U313" s="57">
        <f t="shared" si="17"/>
        <v>14297712</v>
      </c>
      <c r="V313" s="57">
        <v>130.0</v>
      </c>
      <c r="W313" s="53">
        <f t="shared" si="8"/>
        <v>6</v>
      </c>
      <c r="X313" s="53">
        <f t="shared" si="9"/>
        <v>99960</v>
      </c>
      <c r="Y313" s="57">
        <f t="shared" si="10"/>
        <v>2165800</v>
      </c>
      <c r="Z313" s="57">
        <f t="shared" si="20"/>
        <v>16463512</v>
      </c>
      <c r="AA313" s="27">
        <f t="shared" si="11"/>
        <v>20</v>
      </c>
      <c r="AB313" s="38">
        <f t="shared" si="12"/>
        <v>10</v>
      </c>
    </row>
    <row r="314" ht="14.25" customHeight="1">
      <c r="A314" s="29">
        <f t="shared" si="13"/>
        <v>45962</v>
      </c>
      <c r="B314" s="30" t="str">
        <f t="shared" si="1"/>
        <v>Saturday</v>
      </c>
      <c r="C314" s="30">
        <f t="shared" si="14"/>
        <v>0</v>
      </c>
      <c r="D314" s="30"/>
      <c r="E314" s="31">
        <f t="shared" si="19"/>
        <v>0</v>
      </c>
      <c r="F314" s="32">
        <f t="shared" si="15"/>
        <v>0</v>
      </c>
      <c r="G314" s="23">
        <v>124.0</v>
      </c>
      <c r="H314" s="24" t="s">
        <v>31</v>
      </c>
      <c r="I314" s="25">
        <f>IFERROR(VLOOKUP(H314,Volume_caminhao,2,0),0)</f>
        <v>833</v>
      </c>
      <c r="J314" s="25">
        <f t="shared" si="2"/>
        <v>49980</v>
      </c>
      <c r="K314" s="24">
        <f t="shared" si="3"/>
        <v>103292</v>
      </c>
      <c r="L314" s="25">
        <v>0.0</v>
      </c>
      <c r="M314" s="24">
        <f t="shared" si="4"/>
        <v>0</v>
      </c>
      <c r="N314" s="24">
        <f t="shared" si="5"/>
        <v>0</v>
      </c>
      <c r="O314" s="26">
        <v>0.12</v>
      </c>
      <c r="P314" s="24">
        <f t="shared" si="6"/>
        <v>0</v>
      </c>
      <c r="Q314" s="24">
        <f t="shared" si="7"/>
        <v>0</v>
      </c>
      <c r="R314" s="23">
        <f t="shared" si="16"/>
        <v>0</v>
      </c>
      <c r="S314" s="33"/>
      <c r="T314" s="33"/>
      <c r="U314" s="33">
        <f t="shared" si="17"/>
        <v>0</v>
      </c>
      <c r="V314" s="33">
        <v>130.0</v>
      </c>
      <c r="W314" s="23">
        <f t="shared" si="8"/>
        <v>6</v>
      </c>
      <c r="X314" s="23">
        <f t="shared" si="9"/>
        <v>0</v>
      </c>
      <c r="Y314" s="33">
        <f t="shared" si="10"/>
        <v>0</v>
      </c>
      <c r="Z314" s="33">
        <f t="shared" si="20"/>
        <v>16463512</v>
      </c>
      <c r="AA314" s="27">
        <f t="shared" si="11"/>
        <v>20</v>
      </c>
      <c r="AB314" s="34">
        <f t="shared" si="12"/>
        <v>50</v>
      </c>
    </row>
    <row r="315" ht="14.25" customHeight="1">
      <c r="A315" s="29">
        <f t="shared" si="13"/>
        <v>45963</v>
      </c>
      <c r="B315" s="30" t="str">
        <f t="shared" si="1"/>
        <v>Sunday</v>
      </c>
      <c r="C315" s="30">
        <f t="shared" si="14"/>
        <v>0</v>
      </c>
      <c r="D315" s="30"/>
      <c r="E315" s="31">
        <f t="shared" si="19"/>
        <v>0</v>
      </c>
      <c r="F315" s="32">
        <f t="shared" si="15"/>
        <v>0</v>
      </c>
      <c r="G315" s="23">
        <v>124.0</v>
      </c>
      <c r="H315" s="24" t="s">
        <v>31</v>
      </c>
      <c r="I315" s="25">
        <f>IFERROR(VLOOKUP(H315,Volume_caminhao,2,0),0)</f>
        <v>833</v>
      </c>
      <c r="J315" s="25">
        <f t="shared" si="2"/>
        <v>49980</v>
      </c>
      <c r="K315" s="24">
        <f t="shared" si="3"/>
        <v>103292</v>
      </c>
      <c r="L315" s="25">
        <v>0.0</v>
      </c>
      <c r="M315" s="24">
        <f t="shared" si="4"/>
        <v>0</v>
      </c>
      <c r="N315" s="24">
        <f t="shared" si="5"/>
        <v>0</v>
      </c>
      <c r="O315" s="26">
        <v>0.12</v>
      </c>
      <c r="P315" s="24">
        <f t="shared" si="6"/>
        <v>0</v>
      </c>
      <c r="Q315" s="24">
        <f t="shared" si="7"/>
        <v>0</v>
      </c>
      <c r="R315" s="23">
        <f t="shared" si="16"/>
        <v>0</v>
      </c>
      <c r="S315" s="33"/>
      <c r="T315" s="33"/>
      <c r="U315" s="33">
        <f t="shared" si="17"/>
        <v>0</v>
      </c>
      <c r="V315" s="33">
        <v>130.0</v>
      </c>
      <c r="W315" s="23">
        <f t="shared" si="8"/>
        <v>6</v>
      </c>
      <c r="X315" s="23">
        <f t="shared" si="9"/>
        <v>0</v>
      </c>
      <c r="Y315" s="33">
        <f t="shared" si="10"/>
        <v>0</v>
      </c>
      <c r="Z315" s="33">
        <f t="shared" si="20"/>
        <v>16463512</v>
      </c>
      <c r="AA315" s="27">
        <f t="shared" si="11"/>
        <v>20</v>
      </c>
      <c r="AB315" s="34">
        <f t="shared" si="12"/>
        <v>50</v>
      </c>
    </row>
    <row r="316" ht="14.25" customHeight="1">
      <c r="A316" s="29">
        <f t="shared" si="13"/>
        <v>45964</v>
      </c>
      <c r="B316" s="30" t="str">
        <f t="shared" si="1"/>
        <v>Monday</v>
      </c>
      <c r="C316" s="36">
        <f t="shared" si="14"/>
        <v>20</v>
      </c>
      <c r="D316" s="30"/>
      <c r="E316" s="31">
        <f t="shared" si="19"/>
        <v>16660</v>
      </c>
      <c r="F316" s="32">
        <f t="shared" si="15"/>
        <v>16660</v>
      </c>
      <c r="G316" s="23">
        <v>124.0</v>
      </c>
      <c r="H316" s="24" t="s">
        <v>31</v>
      </c>
      <c r="I316" s="25">
        <f>IFERROR(VLOOKUP(H316,Volume_caminhao,2,0),0)</f>
        <v>833</v>
      </c>
      <c r="J316" s="25">
        <f t="shared" si="2"/>
        <v>49980</v>
      </c>
      <c r="K316" s="24">
        <f t="shared" si="3"/>
        <v>103292</v>
      </c>
      <c r="L316" s="25">
        <v>0.0</v>
      </c>
      <c r="M316" s="24">
        <f t="shared" si="4"/>
        <v>0</v>
      </c>
      <c r="N316" s="24">
        <f t="shared" si="5"/>
        <v>0</v>
      </c>
      <c r="O316" s="26">
        <v>0.12</v>
      </c>
      <c r="P316" s="24">
        <f t="shared" si="6"/>
        <v>0</v>
      </c>
      <c r="Q316" s="24">
        <f t="shared" si="7"/>
        <v>0</v>
      </c>
      <c r="R316" s="23">
        <f t="shared" si="16"/>
        <v>2065840</v>
      </c>
      <c r="S316" s="33"/>
      <c r="T316" s="33"/>
      <c r="U316" s="33">
        <f t="shared" si="17"/>
        <v>14397672</v>
      </c>
      <c r="V316" s="33">
        <v>130.0</v>
      </c>
      <c r="W316" s="23">
        <f t="shared" si="8"/>
        <v>6</v>
      </c>
      <c r="X316" s="23">
        <f t="shared" si="9"/>
        <v>99960</v>
      </c>
      <c r="Y316" s="33">
        <f t="shared" si="10"/>
        <v>2165800</v>
      </c>
      <c r="Z316" s="33">
        <f t="shared" si="20"/>
        <v>16563472</v>
      </c>
      <c r="AA316" s="27">
        <f t="shared" si="11"/>
        <v>20</v>
      </c>
      <c r="AB316" s="38">
        <f t="shared" si="12"/>
        <v>10</v>
      </c>
    </row>
    <row r="317" ht="14.25" customHeight="1">
      <c r="A317" s="29">
        <f t="shared" si="13"/>
        <v>45965</v>
      </c>
      <c r="B317" s="30" t="str">
        <f t="shared" si="1"/>
        <v>Tuesday</v>
      </c>
      <c r="C317" s="36">
        <f t="shared" si="14"/>
        <v>20</v>
      </c>
      <c r="D317" s="30"/>
      <c r="E317" s="31">
        <f t="shared" si="19"/>
        <v>16660</v>
      </c>
      <c r="F317" s="32">
        <f t="shared" si="15"/>
        <v>33320</v>
      </c>
      <c r="G317" s="23">
        <v>124.0</v>
      </c>
      <c r="H317" s="24" t="s">
        <v>31</v>
      </c>
      <c r="I317" s="25">
        <f>IFERROR(VLOOKUP(H317,Volume_caminhao,2,0),0)</f>
        <v>833</v>
      </c>
      <c r="J317" s="25">
        <f t="shared" si="2"/>
        <v>49980</v>
      </c>
      <c r="K317" s="24">
        <f t="shared" si="3"/>
        <v>103292</v>
      </c>
      <c r="L317" s="25">
        <v>0.0</v>
      </c>
      <c r="M317" s="24">
        <f t="shared" si="4"/>
        <v>0</v>
      </c>
      <c r="N317" s="24">
        <f t="shared" si="5"/>
        <v>0</v>
      </c>
      <c r="O317" s="26">
        <v>0.12</v>
      </c>
      <c r="P317" s="24">
        <f t="shared" si="6"/>
        <v>0</v>
      </c>
      <c r="Q317" s="24">
        <f t="shared" si="7"/>
        <v>0</v>
      </c>
      <c r="R317" s="23">
        <f t="shared" si="16"/>
        <v>2065840</v>
      </c>
      <c r="S317" s="33"/>
      <c r="T317" s="33"/>
      <c r="U317" s="33">
        <f t="shared" si="17"/>
        <v>14497632</v>
      </c>
      <c r="V317" s="33">
        <v>130.0</v>
      </c>
      <c r="W317" s="23">
        <f t="shared" si="8"/>
        <v>6</v>
      </c>
      <c r="X317" s="23">
        <f t="shared" si="9"/>
        <v>99960</v>
      </c>
      <c r="Y317" s="33">
        <f t="shared" si="10"/>
        <v>2165800</v>
      </c>
      <c r="Z317" s="33">
        <f t="shared" si="20"/>
        <v>16663432</v>
      </c>
      <c r="AA317" s="27">
        <f t="shared" si="11"/>
        <v>20</v>
      </c>
      <c r="AB317" s="38">
        <f t="shared" si="12"/>
        <v>10</v>
      </c>
    </row>
    <row r="318" ht="14.25" customHeight="1">
      <c r="A318" s="29">
        <f t="shared" si="13"/>
        <v>45966</v>
      </c>
      <c r="B318" s="30" t="str">
        <f t="shared" si="1"/>
        <v>Wednesday</v>
      </c>
      <c r="C318" s="36">
        <f t="shared" si="14"/>
        <v>20</v>
      </c>
      <c r="D318" s="30"/>
      <c r="E318" s="31">
        <f t="shared" si="19"/>
        <v>16660</v>
      </c>
      <c r="F318" s="32">
        <f t="shared" si="15"/>
        <v>66640</v>
      </c>
      <c r="G318" s="23">
        <v>124.0</v>
      </c>
      <c r="H318" s="24" t="s">
        <v>31</v>
      </c>
      <c r="I318" s="25">
        <f>IFERROR(VLOOKUP(H318,Volume_caminhao,2,0),0)</f>
        <v>833</v>
      </c>
      <c r="J318" s="25">
        <f t="shared" si="2"/>
        <v>49980</v>
      </c>
      <c r="K318" s="24">
        <f t="shared" si="3"/>
        <v>103292</v>
      </c>
      <c r="L318" s="25">
        <v>0.0</v>
      </c>
      <c r="M318" s="24">
        <f t="shared" si="4"/>
        <v>0</v>
      </c>
      <c r="N318" s="24">
        <f t="shared" si="5"/>
        <v>0</v>
      </c>
      <c r="O318" s="26">
        <v>0.12</v>
      </c>
      <c r="P318" s="24">
        <f t="shared" si="6"/>
        <v>0</v>
      </c>
      <c r="Q318" s="24">
        <f t="shared" si="7"/>
        <v>0</v>
      </c>
      <c r="R318" s="23">
        <f t="shared" si="16"/>
        <v>2065840</v>
      </c>
      <c r="S318" s="33"/>
      <c r="T318" s="33"/>
      <c r="U318" s="33">
        <f t="shared" si="17"/>
        <v>14597592</v>
      </c>
      <c r="V318" s="33">
        <v>130.0</v>
      </c>
      <c r="W318" s="23">
        <f t="shared" si="8"/>
        <v>6</v>
      </c>
      <c r="X318" s="23">
        <f t="shared" si="9"/>
        <v>99960</v>
      </c>
      <c r="Y318" s="33">
        <f t="shared" si="10"/>
        <v>2165800</v>
      </c>
      <c r="Z318" s="33">
        <f t="shared" si="20"/>
        <v>16763392</v>
      </c>
      <c r="AA318" s="27">
        <f t="shared" si="11"/>
        <v>20</v>
      </c>
      <c r="AB318" s="38">
        <f t="shared" si="12"/>
        <v>10</v>
      </c>
    </row>
    <row r="319" ht="14.25" customHeight="1">
      <c r="A319" s="29">
        <f t="shared" si="13"/>
        <v>45967</v>
      </c>
      <c r="B319" s="30" t="str">
        <f t="shared" si="1"/>
        <v>Thursday</v>
      </c>
      <c r="C319" s="36">
        <f t="shared" si="14"/>
        <v>20</v>
      </c>
      <c r="D319" s="30"/>
      <c r="E319" s="31">
        <f t="shared" si="19"/>
        <v>16660</v>
      </c>
      <c r="F319" s="32">
        <f t="shared" si="15"/>
        <v>133280</v>
      </c>
      <c r="G319" s="23">
        <v>124.0</v>
      </c>
      <c r="H319" s="24" t="s">
        <v>31</v>
      </c>
      <c r="I319" s="25">
        <f>IFERROR(VLOOKUP(H319,Volume_caminhao,2,0),0)</f>
        <v>833</v>
      </c>
      <c r="J319" s="25">
        <f t="shared" si="2"/>
        <v>49980</v>
      </c>
      <c r="K319" s="24">
        <f t="shared" si="3"/>
        <v>103292</v>
      </c>
      <c r="L319" s="25">
        <v>0.0</v>
      </c>
      <c r="M319" s="24">
        <f t="shared" si="4"/>
        <v>0</v>
      </c>
      <c r="N319" s="24">
        <f t="shared" si="5"/>
        <v>0</v>
      </c>
      <c r="O319" s="26">
        <v>0.12</v>
      </c>
      <c r="P319" s="24">
        <f t="shared" si="6"/>
        <v>0</v>
      </c>
      <c r="Q319" s="24">
        <f t="shared" si="7"/>
        <v>0</v>
      </c>
      <c r="R319" s="23">
        <f t="shared" si="16"/>
        <v>2065840</v>
      </c>
      <c r="S319" s="33"/>
      <c r="T319" s="33"/>
      <c r="U319" s="33">
        <f t="shared" si="17"/>
        <v>14697552</v>
      </c>
      <c r="V319" s="33">
        <v>130.0</v>
      </c>
      <c r="W319" s="23">
        <f t="shared" si="8"/>
        <v>6</v>
      </c>
      <c r="X319" s="23">
        <f t="shared" si="9"/>
        <v>99960</v>
      </c>
      <c r="Y319" s="33">
        <f t="shared" si="10"/>
        <v>2165800</v>
      </c>
      <c r="Z319" s="33">
        <f t="shared" si="20"/>
        <v>16863352</v>
      </c>
      <c r="AA319" s="27">
        <f t="shared" si="11"/>
        <v>20</v>
      </c>
      <c r="AB319" s="38">
        <f t="shared" si="12"/>
        <v>10</v>
      </c>
    </row>
    <row r="320" ht="14.25" customHeight="1">
      <c r="A320" s="29">
        <f t="shared" si="13"/>
        <v>45968</v>
      </c>
      <c r="B320" s="30" t="str">
        <f t="shared" si="1"/>
        <v>Friday</v>
      </c>
      <c r="C320" s="36">
        <f t="shared" si="14"/>
        <v>20</v>
      </c>
      <c r="D320" s="30"/>
      <c r="E320" s="31">
        <f t="shared" si="19"/>
        <v>16660</v>
      </c>
      <c r="F320" s="32">
        <f t="shared" si="15"/>
        <v>266560</v>
      </c>
      <c r="G320" s="23">
        <v>124.0</v>
      </c>
      <c r="H320" s="24" t="s">
        <v>31</v>
      </c>
      <c r="I320" s="25">
        <f>IFERROR(VLOOKUP(H320,Volume_caminhao,2,0),0)</f>
        <v>833</v>
      </c>
      <c r="J320" s="25">
        <f t="shared" si="2"/>
        <v>49980</v>
      </c>
      <c r="K320" s="24">
        <f t="shared" si="3"/>
        <v>103292</v>
      </c>
      <c r="L320" s="25">
        <v>0.0</v>
      </c>
      <c r="M320" s="24">
        <f t="shared" si="4"/>
        <v>0</v>
      </c>
      <c r="N320" s="24">
        <f t="shared" si="5"/>
        <v>0</v>
      </c>
      <c r="O320" s="26">
        <v>0.12</v>
      </c>
      <c r="P320" s="24">
        <f t="shared" si="6"/>
        <v>0</v>
      </c>
      <c r="Q320" s="24">
        <f t="shared" si="7"/>
        <v>0</v>
      </c>
      <c r="R320" s="23">
        <f t="shared" si="16"/>
        <v>2065840</v>
      </c>
      <c r="S320" s="33"/>
      <c r="T320" s="33"/>
      <c r="U320" s="33">
        <f t="shared" si="17"/>
        <v>14797512</v>
      </c>
      <c r="V320" s="33">
        <v>130.0</v>
      </c>
      <c r="W320" s="23">
        <f t="shared" si="8"/>
        <v>6</v>
      </c>
      <c r="X320" s="23">
        <f t="shared" si="9"/>
        <v>99960</v>
      </c>
      <c r="Y320" s="33">
        <f t="shared" si="10"/>
        <v>2165800</v>
      </c>
      <c r="Z320" s="33">
        <f t="shared" si="20"/>
        <v>16963312</v>
      </c>
      <c r="AA320" s="27">
        <f t="shared" si="11"/>
        <v>20</v>
      </c>
      <c r="AB320" s="38">
        <f t="shared" si="12"/>
        <v>10</v>
      </c>
    </row>
    <row r="321" ht="14.25" customHeight="1">
      <c r="A321" s="29">
        <f t="shared" si="13"/>
        <v>45969</v>
      </c>
      <c r="B321" s="30" t="str">
        <f t="shared" si="1"/>
        <v>Saturday</v>
      </c>
      <c r="C321" s="30">
        <f t="shared" si="14"/>
        <v>0</v>
      </c>
      <c r="D321" s="30"/>
      <c r="E321" s="31">
        <f t="shared" si="19"/>
        <v>0</v>
      </c>
      <c r="F321" s="32">
        <f t="shared" si="15"/>
        <v>0</v>
      </c>
      <c r="G321" s="23">
        <v>124.0</v>
      </c>
      <c r="H321" s="24" t="s">
        <v>31</v>
      </c>
      <c r="I321" s="25">
        <f>IFERROR(VLOOKUP(H321,Volume_caminhao,2,0),0)</f>
        <v>833</v>
      </c>
      <c r="J321" s="25">
        <f t="shared" si="2"/>
        <v>49980</v>
      </c>
      <c r="K321" s="24">
        <f t="shared" si="3"/>
        <v>103292</v>
      </c>
      <c r="L321" s="25">
        <v>0.0</v>
      </c>
      <c r="M321" s="24">
        <f t="shared" si="4"/>
        <v>0</v>
      </c>
      <c r="N321" s="24">
        <f t="shared" si="5"/>
        <v>0</v>
      </c>
      <c r="O321" s="26">
        <v>0.12</v>
      </c>
      <c r="P321" s="24">
        <f t="shared" si="6"/>
        <v>0</v>
      </c>
      <c r="Q321" s="24">
        <f t="shared" si="7"/>
        <v>0</v>
      </c>
      <c r="R321" s="23">
        <f t="shared" si="16"/>
        <v>0</v>
      </c>
      <c r="S321" s="33"/>
      <c r="T321" s="33"/>
      <c r="U321" s="33">
        <f t="shared" si="17"/>
        <v>0</v>
      </c>
      <c r="V321" s="33">
        <v>130.0</v>
      </c>
      <c r="W321" s="23">
        <f t="shared" si="8"/>
        <v>6</v>
      </c>
      <c r="X321" s="23">
        <f t="shared" si="9"/>
        <v>0</v>
      </c>
      <c r="Y321" s="33">
        <f t="shared" si="10"/>
        <v>0</v>
      </c>
      <c r="Z321" s="33">
        <f t="shared" si="20"/>
        <v>16963312</v>
      </c>
      <c r="AA321" s="27">
        <f t="shared" si="11"/>
        <v>20</v>
      </c>
      <c r="AB321" s="34">
        <f t="shared" si="12"/>
        <v>50</v>
      </c>
    </row>
    <row r="322" ht="14.25" customHeight="1">
      <c r="A322" s="29">
        <f t="shared" si="13"/>
        <v>45970</v>
      </c>
      <c r="B322" s="30" t="str">
        <f t="shared" si="1"/>
        <v>Sunday</v>
      </c>
      <c r="C322" s="30">
        <f t="shared" si="14"/>
        <v>0</v>
      </c>
      <c r="D322" s="30"/>
      <c r="E322" s="31">
        <f t="shared" si="19"/>
        <v>0</v>
      </c>
      <c r="F322" s="32">
        <f t="shared" si="15"/>
        <v>0</v>
      </c>
      <c r="G322" s="23">
        <v>124.0</v>
      </c>
      <c r="H322" s="24" t="s">
        <v>31</v>
      </c>
      <c r="I322" s="25">
        <f>IFERROR(VLOOKUP(H322,Volume_caminhao,2,0),0)</f>
        <v>833</v>
      </c>
      <c r="J322" s="25">
        <f t="shared" si="2"/>
        <v>49980</v>
      </c>
      <c r="K322" s="24">
        <f t="shared" si="3"/>
        <v>103292</v>
      </c>
      <c r="L322" s="25">
        <v>0.0</v>
      </c>
      <c r="M322" s="24">
        <f t="shared" si="4"/>
        <v>0</v>
      </c>
      <c r="N322" s="24">
        <f t="shared" si="5"/>
        <v>0</v>
      </c>
      <c r="O322" s="26">
        <v>0.12</v>
      </c>
      <c r="P322" s="24">
        <f t="shared" si="6"/>
        <v>0</v>
      </c>
      <c r="Q322" s="24">
        <f t="shared" si="7"/>
        <v>0</v>
      </c>
      <c r="R322" s="23">
        <f t="shared" si="16"/>
        <v>0</v>
      </c>
      <c r="S322" s="33"/>
      <c r="T322" s="33"/>
      <c r="U322" s="33">
        <f t="shared" si="17"/>
        <v>0</v>
      </c>
      <c r="V322" s="33">
        <v>130.0</v>
      </c>
      <c r="W322" s="23">
        <f t="shared" si="8"/>
        <v>6</v>
      </c>
      <c r="X322" s="23">
        <f t="shared" si="9"/>
        <v>0</v>
      </c>
      <c r="Y322" s="33">
        <f t="shared" si="10"/>
        <v>0</v>
      </c>
      <c r="Z322" s="33">
        <f t="shared" si="20"/>
        <v>16963312</v>
      </c>
      <c r="AA322" s="27">
        <f t="shared" si="11"/>
        <v>20</v>
      </c>
      <c r="AB322" s="34">
        <f t="shared" si="12"/>
        <v>50</v>
      </c>
    </row>
    <row r="323" ht="14.25" customHeight="1">
      <c r="A323" s="39">
        <f t="shared" si="13"/>
        <v>45971</v>
      </c>
      <c r="B323" s="40" t="str">
        <f t="shared" si="1"/>
        <v>Monday</v>
      </c>
      <c r="C323" s="36">
        <f t="shared" si="14"/>
        <v>20</v>
      </c>
      <c r="D323" s="40"/>
      <c r="E323" s="31">
        <f t="shared" si="19"/>
        <v>16660</v>
      </c>
      <c r="F323" s="32">
        <f t="shared" si="15"/>
        <v>533120</v>
      </c>
      <c r="G323" s="23">
        <v>124.0</v>
      </c>
      <c r="H323" s="24" t="s">
        <v>31</v>
      </c>
      <c r="I323" s="25">
        <f>IFERROR(VLOOKUP(H323,Volume_caminhao,2,0),0)</f>
        <v>833</v>
      </c>
      <c r="J323" s="25">
        <f t="shared" si="2"/>
        <v>49980</v>
      </c>
      <c r="K323" s="24">
        <f t="shared" si="3"/>
        <v>103292</v>
      </c>
      <c r="L323" s="25">
        <v>0.0</v>
      </c>
      <c r="M323" s="24">
        <f t="shared" si="4"/>
        <v>0</v>
      </c>
      <c r="N323" s="24">
        <f t="shared" si="5"/>
        <v>0</v>
      </c>
      <c r="O323" s="26">
        <v>0.12</v>
      </c>
      <c r="P323" s="24">
        <f t="shared" si="6"/>
        <v>0</v>
      </c>
      <c r="Q323" s="24">
        <f t="shared" si="7"/>
        <v>0</v>
      </c>
      <c r="R323" s="23">
        <f t="shared" si="16"/>
        <v>2065840</v>
      </c>
      <c r="S323" s="42"/>
      <c r="T323" s="42" t="str">
        <f>T292</f>
        <v/>
      </c>
      <c r="U323" s="33">
        <f t="shared" si="17"/>
        <v>14897472</v>
      </c>
      <c r="V323" s="33">
        <v>130.0</v>
      </c>
      <c r="W323" s="23">
        <f t="shared" si="8"/>
        <v>6</v>
      </c>
      <c r="X323" s="23">
        <f t="shared" si="9"/>
        <v>99960</v>
      </c>
      <c r="Y323" s="33">
        <f t="shared" si="10"/>
        <v>2165800</v>
      </c>
      <c r="Z323" s="42">
        <f t="shared" si="20"/>
        <v>17063272</v>
      </c>
      <c r="AA323" s="27">
        <f t="shared" si="11"/>
        <v>20</v>
      </c>
      <c r="AB323" s="38">
        <f t="shared" si="12"/>
        <v>10</v>
      </c>
      <c r="AD323" s="43"/>
      <c r="AE323" s="43"/>
      <c r="AF323" s="43"/>
      <c r="AG323" s="43"/>
      <c r="AH323" s="43"/>
    </row>
    <row r="324" ht="14.25" customHeight="1">
      <c r="A324" s="29">
        <f t="shared" si="13"/>
        <v>45972</v>
      </c>
      <c r="B324" s="30" t="str">
        <f t="shared" si="1"/>
        <v>Tuesday</v>
      </c>
      <c r="C324" s="36">
        <f t="shared" si="14"/>
        <v>20</v>
      </c>
      <c r="D324" s="30"/>
      <c r="E324" s="31">
        <f t="shared" si="19"/>
        <v>16660</v>
      </c>
      <c r="F324" s="32">
        <f t="shared" si="15"/>
        <v>1066240</v>
      </c>
      <c r="G324" s="23">
        <v>124.0</v>
      </c>
      <c r="H324" s="24" t="s">
        <v>31</v>
      </c>
      <c r="I324" s="25">
        <f>IFERROR(VLOOKUP(H324,Volume_caminhao,2,0),0)</f>
        <v>833</v>
      </c>
      <c r="J324" s="25">
        <f t="shared" si="2"/>
        <v>49980</v>
      </c>
      <c r="K324" s="24">
        <f t="shared" si="3"/>
        <v>103292</v>
      </c>
      <c r="L324" s="25">
        <v>0.0</v>
      </c>
      <c r="M324" s="24">
        <f t="shared" si="4"/>
        <v>0</v>
      </c>
      <c r="N324" s="24">
        <f t="shared" si="5"/>
        <v>0</v>
      </c>
      <c r="O324" s="26">
        <v>0.12</v>
      </c>
      <c r="P324" s="24">
        <f t="shared" si="6"/>
        <v>0</v>
      </c>
      <c r="Q324" s="24">
        <f t="shared" si="7"/>
        <v>0</v>
      </c>
      <c r="R324" s="23">
        <f t="shared" si="16"/>
        <v>2065840</v>
      </c>
      <c r="S324" s="33"/>
      <c r="T324" s="33"/>
      <c r="U324" s="33">
        <f t="shared" si="17"/>
        <v>14997432</v>
      </c>
      <c r="V324" s="33">
        <v>130.0</v>
      </c>
      <c r="W324" s="23">
        <f t="shared" si="8"/>
        <v>6</v>
      </c>
      <c r="X324" s="23">
        <f t="shared" si="9"/>
        <v>99960</v>
      </c>
      <c r="Y324" s="33">
        <f t="shared" si="10"/>
        <v>2165800</v>
      </c>
      <c r="Z324" s="33">
        <f t="shared" si="20"/>
        <v>17163232</v>
      </c>
      <c r="AA324" s="27">
        <f t="shared" si="11"/>
        <v>20</v>
      </c>
      <c r="AB324" s="38">
        <f t="shared" si="12"/>
        <v>10</v>
      </c>
    </row>
    <row r="325" ht="14.25" customHeight="1">
      <c r="A325" s="29">
        <f t="shared" si="13"/>
        <v>45973</v>
      </c>
      <c r="B325" s="30" t="str">
        <f t="shared" si="1"/>
        <v>Wednesday</v>
      </c>
      <c r="C325" s="36">
        <f t="shared" si="14"/>
        <v>20</v>
      </c>
      <c r="D325" s="30"/>
      <c r="E325" s="31">
        <f t="shared" si="19"/>
        <v>16660</v>
      </c>
      <c r="F325" s="32">
        <f t="shared" si="15"/>
        <v>2132480</v>
      </c>
      <c r="G325" s="23">
        <v>124.0</v>
      </c>
      <c r="H325" s="24" t="s">
        <v>31</v>
      </c>
      <c r="I325" s="25">
        <f>IFERROR(VLOOKUP(H325,Volume_caminhao,2,0),0)</f>
        <v>833</v>
      </c>
      <c r="J325" s="25">
        <f t="shared" si="2"/>
        <v>49980</v>
      </c>
      <c r="K325" s="24">
        <f t="shared" si="3"/>
        <v>103292</v>
      </c>
      <c r="L325" s="25">
        <v>0.0</v>
      </c>
      <c r="M325" s="24">
        <f t="shared" si="4"/>
        <v>0</v>
      </c>
      <c r="N325" s="24">
        <f t="shared" si="5"/>
        <v>0</v>
      </c>
      <c r="O325" s="26">
        <v>0.12</v>
      </c>
      <c r="P325" s="24">
        <f t="shared" si="6"/>
        <v>0</v>
      </c>
      <c r="Q325" s="24">
        <f t="shared" si="7"/>
        <v>0</v>
      </c>
      <c r="R325" s="23">
        <f t="shared" si="16"/>
        <v>2065840</v>
      </c>
      <c r="S325" s="33"/>
      <c r="T325" s="33"/>
      <c r="U325" s="33">
        <f t="shared" si="17"/>
        <v>15097392</v>
      </c>
      <c r="V325" s="33">
        <v>130.0</v>
      </c>
      <c r="W325" s="23">
        <f t="shared" si="8"/>
        <v>6</v>
      </c>
      <c r="X325" s="23">
        <f t="shared" si="9"/>
        <v>99960</v>
      </c>
      <c r="Y325" s="33">
        <f t="shared" si="10"/>
        <v>2165800</v>
      </c>
      <c r="Z325" s="33">
        <f t="shared" si="20"/>
        <v>17263192</v>
      </c>
      <c r="AA325" s="27">
        <f t="shared" si="11"/>
        <v>20</v>
      </c>
      <c r="AB325" s="38">
        <f t="shared" si="12"/>
        <v>10</v>
      </c>
    </row>
    <row r="326" ht="14.25" customHeight="1">
      <c r="A326" s="29">
        <f t="shared" si="13"/>
        <v>45974</v>
      </c>
      <c r="B326" s="30" t="str">
        <f t="shared" si="1"/>
        <v>Thursday</v>
      </c>
      <c r="C326" s="36">
        <f t="shared" si="14"/>
        <v>20</v>
      </c>
      <c r="D326" s="30"/>
      <c r="E326" s="31">
        <f t="shared" si="19"/>
        <v>16660</v>
      </c>
      <c r="F326" s="32">
        <f t="shared" si="15"/>
        <v>4264960</v>
      </c>
      <c r="G326" s="23">
        <v>124.0</v>
      </c>
      <c r="H326" s="24" t="s">
        <v>31</v>
      </c>
      <c r="I326" s="25">
        <f>IFERROR(VLOOKUP(H326,Volume_caminhao,2,0),0)</f>
        <v>833</v>
      </c>
      <c r="J326" s="25">
        <f t="shared" si="2"/>
        <v>49980</v>
      </c>
      <c r="K326" s="24">
        <f t="shared" si="3"/>
        <v>103292</v>
      </c>
      <c r="L326" s="25">
        <v>0.0</v>
      </c>
      <c r="M326" s="24">
        <f t="shared" si="4"/>
        <v>0</v>
      </c>
      <c r="N326" s="24">
        <f t="shared" si="5"/>
        <v>0</v>
      </c>
      <c r="O326" s="26">
        <v>0.12</v>
      </c>
      <c r="P326" s="24">
        <f t="shared" si="6"/>
        <v>0</v>
      </c>
      <c r="Q326" s="24">
        <f t="shared" si="7"/>
        <v>0</v>
      </c>
      <c r="R326" s="23">
        <f t="shared" si="16"/>
        <v>2065840</v>
      </c>
      <c r="S326" s="33"/>
      <c r="T326" s="33"/>
      <c r="U326" s="33">
        <f t="shared" si="17"/>
        <v>15197352</v>
      </c>
      <c r="V326" s="33">
        <v>130.0</v>
      </c>
      <c r="W326" s="23">
        <f t="shared" si="8"/>
        <v>6</v>
      </c>
      <c r="X326" s="23">
        <f t="shared" si="9"/>
        <v>99960</v>
      </c>
      <c r="Y326" s="33">
        <f t="shared" si="10"/>
        <v>2165800</v>
      </c>
      <c r="Z326" s="33">
        <f t="shared" si="20"/>
        <v>17363152</v>
      </c>
      <c r="AA326" s="27">
        <f t="shared" si="11"/>
        <v>20</v>
      </c>
      <c r="AB326" s="38">
        <f t="shared" si="12"/>
        <v>10</v>
      </c>
    </row>
    <row r="327" ht="14.25" customHeight="1">
      <c r="A327" s="29">
        <f t="shared" si="13"/>
        <v>45975</v>
      </c>
      <c r="B327" s="30" t="str">
        <f t="shared" si="1"/>
        <v>Friday</v>
      </c>
      <c r="C327" s="36">
        <f t="shared" si="14"/>
        <v>20</v>
      </c>
      <c r="D327" s="30"/>
      <c r="E327" s="31">
        <f t="shared" si="19"/>
        <v>16660</v>
      </c>
      <c r="F327" s="32">
        <f t="shared" si="15"/>
        <v>8529920</v>
      </c>
      <c r="G327" s="23">
        <v>124.0</v>
      </c>
      <c r="H327" s="24" t="s">
        <v>31</v>
      </c>
      <c r="I327" s="25">
        <f>IFERROR(VLOOKUP(H327,Volume_caminhao,2,0),0)</f>
        <v>833</v>
      </c>
      <c r="J327" s="25">
        <f t="shared" si="2"/>
        <v>49980</v>
      </c>
      <c r="K327" s="24">
        <f t="shared" si="3"/>
        <v>103292</v>
      </c>
      <c r="L327" s="25">
        <v>0.0</v>
      </c>
      <c r="M327" s="24">
        <f t="shared" si="4"/>
        <v>0</v>
      </c>
      <c r="N327" s="24">
        <f t="shared" si="5"/>
        <v>0</v>
      </c>
      <c r="O327" s="26">
        <v>0.12</v>
      </c>
      <c r="P327" s="24">
        <f t="shared" si="6"/>
        <v>0</v>
      </c>
      <c r="Q327" s="24">
        <f t="shared" si="7"/>
        <v>0</v>
      </c>
      <c r="R327" s="23">
        <f t="shared" si="16"/>
        <v>2065840</v>
      </c>
      <c r="S327" s="33"/>
      <c r="T327" s="33"/>
      <c r="U327" s="33">
        <f t="shared" si="17"/>
        <v>15297312</v>
      </c>
      <c r="V327" s="33">
        <v>130.0</v>
      </c>
      <c r="W327" s="23">
        <f t="shared" si="8"/>
        <v>6</v>
      </c>
      <c r="X327" s="23">
        <f t="shared" si="9"/>
        <v>99960</v>
      </c>
      <c r="Y327" s="33">
        <f t="shared" si="10"/>
        <v>2165800</v>
      </c>
      <c r="Z327" s="33">
        <f t="shared" si="20"/>
        <v>17463112</v>
      </c>
      <c r="AA327" s="27">
        <f t="shared" si="11"/>
        <v>20</v>
      </c>
      <c r="AB327" s="38">
        <f t="shared" si="12"/>
        <v>10</v>
      </c>
    </row>
    <row r="328" ht="14.25" customHeight="1">
      <c r="A328" s="29">
        <f t="shared" si="13"/>
        <v>45976</v>
      </c>
      <c r="B328" s="30" t="str">
        <f t="shared" si="1"/>
        <v>Saturday</v>
      </c>
      <c r="C328" s="30">
        <f t="shared" si="14"/>
        <v>0</v>
      </c>
      <c r="D328" s="30"/>
      <c r="E328" s="31">
        <f t="shared" si="19"/>
        <v>0</v>
      </c>
      <c r="F328" s="32">
        <f t="shared" si="15"/>
        <v>0</v>
      </c>
      <c r="G328" s="23">
        <v>124.0</v>
      </c>
      <c r="H328" s="24" t="s">
        <v>31</v>
      </c>
      <c r="I328" s="25">
        <f>IFERROR(VLOOKUP(H328,Volume_caminhao,2,0),0)</f>
        <v>833</v>
      </c>
      <c r="J328" s="25">
        <f t="shared" si="2"/>
        <v>49980</v>
      </c>
      <c r="K328" s="24">
        <f t="shared" si="3"/>
        <v>103292</v>
      </c>
      <c r="L328" s="25">
        <v>0.0</v>
      </c>
      <c r="M328" s="24">
        <f t="shared" si="4"/>
        <v>0</v>
      </c>
      <c r="N328" s="24">
        <f t="shared" si="5"/>
        <v>0</v>
      </c>
      <c r="O328" s="26">
        <v>0.12</v>
      </c>
      <c r="P328" s="24">
        <f t="shared" si="6"/>
        <v>0</v>
      </c>
      <c r="Q328" s="24">
        <f t="shared" si="7"/>
        <v>0</v>
      </c>
      <c r="R328" s="23">
        <f t="shared" si="16"/>
        <v>0</v>
      </c>
      <c r="S328" s="33"/>
      <c r="T328" s="33"/>
      <c r="U328" s="33">
        <f t="shared" si="17"/>
        <v>0</v>
      </c>
      <c r="V328" s="33">
        <v>130.0</v>
      </c>
      <c r="W328" s="23">
        <f t="shared" si="8"/>
        <v>6</v>
      </c>
      <c r="X328" s="23">
        <f t="shared" si="9"/>
        <v>0</v>
      </c>
      <c r="Y328" s="33">
        <f t="shared" si="10"/>
        <v>0</v>
      </c>
      <c r="Z328" s="33">
        <f t="shared" si="20"/>
        <v>17463112</v>
      </c>
      <c r="AA328" s="27">
        <f t="shared" si="11"/>
        <v>20</v>
      </c>
      <c r="AB328" s="34">
        <f t="shared" si="12"/>
        <v>50</v>
      </c>
    </row>
    <row r="329" ht="14.25" customHeight="1">
      <c r="A329" s="29">
        <f t="shared" si="13"/>
        <v>45977</v>
      </c>
      <c r="B329" s="30" t="str">
        <f t="shared" si="1"/>
        <v>Sunday</v>
      </c>
      <c r="C329" s="30">
        <f t="shared" si="14"/>
        <v>0</v>
      </c>
      <c r="D329" s="30"/>
      <c r="E329" s="31">
        <f t="shared" si="19"/>
        <v>0</v>
      </c>
      <c r="F329" s="32">
        <f t="shared" si="15"/>
        <v>0</v>
      </c>
      <c r="G329" s="23">
        <v>124.0</v>
      </c>
      <c r="H329" s="24" t="s">
        <v>31</v>
      </c>
      <c r="I329" s="25">
        <f>IFERROR(VLOOKUP(H329,Volume_caminhao,2,0),0)</f>
        <v>833</v>
      </c>
      <c r="J329" s="25">
        <f t="shared" si="2"/>
        <v>49980</v>
      </c>
      <c r="K329" s="24">
        <f t="shared" si="3"/>
        <v>103292</v>
      </c>
      <c r="L329" s="25">
        <v>0.0</v>
      </c>
      <c r="M329" s="24">
        <f t="shared" si="4"/>
        <v>0</v>
      </c>
      <c r="N329" s="24">
        <f t="shared" si="5"/>
        <v>0</v>
      </c>
      <c r="O329" s="26">
        <v>0.12</v>
      </c>
      <c r="P329" s="24">
        <f t="shared" si="6"/>
        <v>0</v>
      </c>
      <c r="Q329" s="24">
        <f t="shared" si="7"/>
        <v>0</v>
      </c>
      <c r="R329" s="23">
        <f t="shared" si="16"/>
        <v>0</v>
      </c>
      <c r="S329" s="33"/>
      <c r="T329" s="33"/>
      <c r="U329" s="33">
        <f t="shared" si="17"/>
        <v>0</v>
      </c>
      <c r="V329" s="33">
        <v>130.0</v>
      </c>
      <c r="W329" s="23">
        <f t="shared" si="8"/>
        <v>6</v>
      </c>
      <c r="X329" s="23">
        <f t="shared" si="9"/>
        <v>0</v>
      </c>
      <c r="Y329" s="33">
        <f t="shared" si="10"/>
        <v>0</v>
      </c>
      <c r="Z329" s="33">
        <f t="shared" si="20"/>
        <v>17463112</v>
      </c>
      <c r="AA329" s="27">
        <f t="shared" si="11"/>
        <v>20</v>
      </c>
      <c r="AB329" s="34">
        <f t="shared" si="12"/>
        <v>50</v>
      </c>
    </row>
    <row r="330" ht="14.25" customHeight="1">
      <c r="A330" s="29">
        <f t="shared" si="13"/>
        <v>45978</v>
      </c>
      <c r="B330" s="30" t="str">
        <f t="shared" si="1"/>
        <v>Monday</v>
      </c>
      <c r="C330" s="36">
        <f t="shared" si="14"/>
        <v>20</v>
      </c>
      <c r="D330" s="30"/>
      <c r="E330" s="31">
        <f t="shared" si="19"/>
        <v>16660</v>
      </c>
      <c r="F330" s="32">
        <f t="shared" si="15"/>
        <v>17059840</v>
      </c>
      <c r="G330" s="23">
        <v>124.0</v>
      </c>
      <c r="H330" s="24" t="s">
        <v>31</v>
      </c>
      <c r="I330" s="25">
        <f>IFERROR(VLOOKUP(H330,Volume_caminhao,2,0),0)</f>
        <v>833</v>
      </c>
      <c r="J330" s="25">
        <f t="shared" si="2"/>
        <v>49980</v>
      </c>
      <c r="K330" s="24">
        <f t="shared" si="3"/>
        <v>103292</v>
      </c>
      <c r="L330" s="25">
        <v>0.0</v>
      </c>
      <c r="M330" s="24">
        <f t="shared" si="4"/>
        <v>0</v>
      </c>
      <c r="N330" s="24">
        <f t="shared" si="5"/>
        <v>0</v>
      </c>
      <c r="O330" s="26">
        <v>0.12</v>
      </c>
      <c r="P330" s="24">
        <f t="shared" si="6"/>
        <v>0</v>
      </c>
      <c r="Q330" s="24">
        <f t="shared" si="7"/>
        <v>0</v>
      </c>
      <c r="R330" s="23">
        <f t="shared" si="16"/>
        <v>2065840</v>
      </c>
      <c r="S330" s="33"/>
      <c r="T330" s="33"/>
      <c r="U330" s="33">
        <f t="shared" si="17"/>
        <v>15397272</v>
      </c>
      <c r="V330" s="33">
        <v>130.0</v>
      </c>
      <c r="W330" s="23">
        <f t="shared" si="8"/>
        <v>6</v>
      </c>
      <c r="X330" s="23">
        <f t="shared" si="9"/>
        <v>99960</v>
      </c>
      <c r="Y330" s="33">
        <f t="shared" si="10"/>
        <v>2165800</v>
      </c>
      <c r="Z330" s="33">
        <f t="shared" si="20"/>
        <v>17563072</v>
      </c>
      <c r="AA330" s="27">
        <f t="shared" si="11"/>
        <v>20</v>
      </c>
      <c r="AB330" s="38">
        <f t="shared" si="12"/>
        <v>10</v>
      </c>
    </row>
    <row r="331" ht="14.25" customHeight="1">
      <c r="A331" s="29">
        <f t="shared" si="13"/>
        <v>45979</v>
      </c>
      <c r="B331" s="30" t="str">
        <f t="shared" si="1"/>
        <v>Tuesday</v>
      </c>
      <c r="C331" s="36">
        <f t="shared" si="14"/>
        <v>20</v>
      </c>
      <c r="D331" s="30"/>
      <c r="E331" s="31">
        <f t="shared" si="19"/>
        <v>16660</v>
      </c>
      <c r="F331" s="32">
        <f t="shared" si="15"/>
        <v>34119680</v>
      </c>
      <c r="G331" s="23">
        <v>124.0</v>
      </c>
      <c r="H331" s="24" t="s">
        <v>31</v>
      </c>
      <c r="I331" s="25">
        <f>IFERROR(VLOOKUP(H331,Volume_caminhao,2,0),0)</f>
        <v>833</v>
      </c>
      <c r="J331" s="25">
        <f t="shared" si="2"/>
        <v>49980</v>
      </c>
      <c r="K331" s="24">
        <f t="shared" si="3"/>
        <v>103292</v>
      </c>
      <c r="L331" s="25">
        <v>0.0</v>
      </c>
      <c r="M331" s="24">
        <f t="shared" si="4"/>
        <v>0</v>
      </c>
      <c r="N331" s="24">
        <f t="shared" si="5"/>
        <v>0</v>
      </c>
      <c r="O331" s="26">
        <v>0.12</v>
      </c>
      <c r="P331" s="24">
        <f t="shared" si="6"/>
        <v>0</v>
      </c>
      <c r="Q331" s="24">
        <f t="shared" si="7"/>
        <v>0</v>
      </c>
      <c r="R331" s="23">
        <f t="shared" si="16"/>
        <v>2065840</v>
      </c>
      <c r="S331" s="33"/>
      <c r="T331" s="33"/>
      <c r="U331" s="33">
        <f t="shared" si="17"/>
        <v>15497232</v>
      </c>
      <c r="V331" s="33">
        <v>130.0</v>
      </c>
      <c r="W331" s="23">
        <f t="shared" si="8"/>
        <v>6</v>
      </c>
      <c r="X331" s="23">
        <f t="shared" si="9"/>
        <v>99960</v>
      </c>
      <c r="Y331" s="33">
        <f t="shared" si="10"/>
        <v>2165800</v>
      </c>
      <c r="Z331" s="33">
        <f t="shared" si="20"/>
        <v>17663032</v>
      </c>
      <c r="AA331" s="27">
        <f t="shared" si="11"/>
        <v>20</v>
      </c>
      <c r="AB331" s="38">
        <f t="shared" si="12"/>
        <v>10</v>
      </c>
    </row>
    <row r="332" ht="14.25" customHeight="1">
      <c r="A332" s="29">
        <f t="shared" si="13"/>
        <v>45980</v>
      </c>
      <c r="B332" s="30" t="str">
        <f t="shared" si="1"/>
        <v>Wednesday</v>
      </c>
      <c r="C332" s="36">
        <f t="shared" si="14"/>
        <v>20</v>
      </c>
      <c r="D332" s="30"/>
      <c r="E332" s="31">
        <f t="shared" si="19"/>
        <v>16660</v>
      </c>
      <c r="F332" s="32">
        <f t="shared" si="15"/>
        <v>68239360</v>
      </c>
      <c r="G332" s="23">
        <v>124.0</v>
      </c>
      <c r="H332" s="24" t="s">
        <v>31</v>
      </c>
      <c r="I332" s="25">
        <f>IFERROR(VLOOKUP(H332,Volume_caminhao,2,0),0)</f>
        <v>833</v>
      </c>
      <c r="J332" s="25">
        <f t="shared" si="2"/>
        <v>49980</v>
      </c>
      <c r="K332" s="24">
        <f t="shared" si="3"/>
        <v>103292</v>
      </c>
      <c r="L332" s="25">
        <v>0.0</v>
      </c>
      <c r="M332" s="24">
        <f t="shared" si="4"/>
        <v>0</v>
      </c>
      <c r="N332" s="24">
        <f t="shared" si="5"/>
        <v>0</v>
      </c>
      <c r="O332" s="26">
        <v>0.12</v>
      </c>
      <c r="P332" s="24">
        <f t="shared" si="6"/>
        <v>0</v>
      </c>
      <c r="Q332" s="24">
        <f t="shared" si="7"/>
        <v>0</v>
      </c>
      <c r="R332" s="23">
        <f t="shared" si="16"/>
        <v>2065840</v>
      </c>
      <c r="S332" s="33"/>
      <c r="T332" s="33"/>
      <c r="U332" s="33">
        <f t="shared" si="17"/>
        <v>15597192</v>
      </c>
      <c r="V332" s="33">
        <v>130.0</v>
      </c>
      <c r="W332" s="23">
        <f t="shared" si="8"/>
        <v>6</v>
      </c>
      <c r="X332" s="23">
        <f t="shared" si="9"/>
        <v>99960</v>
      </c>
      <c r="Y332" s="33">
        <f t="shared" si="10"/>
        <v>2165800</v>
      </c>
      <c r="Z332" s="33">
        <f t="shared" si="20"/>
        <v>17762992</v>
      </c>
      <c r="AA332" s="27">
        <f t="shared" si="11"/>
        <v>20</v>
      </c>
      <c r="AB332" s="38">
        <f t="shared" si="12"/>
        <v>10</v>
      </c>
    </row>
    <row r="333" ht="14.25" customHeight="1">
      <c r="A333" s="29">
        <f t="shared" si="13"/>
        <v>45981</v>
      </c>
      <c r="B333" s="30" t="str">
        <f t="shared" si="1"/>
        <v>Thursday</v>
      </c>
      <c r="C333" s="36">
        <f t="shared" si="14"/>
        <v>20</v>
      </c>
      <c r="D333" s="30"/>
      <c r="E333" s="31">
        <f t="shared" si="19"/>
        <v>16660</v>
      </c>
      <c r="F333" s="32">
        <f t="shared" si="15"/>
        <v>136478720</v>
      </c>
      <c r="G333" s="23">
        <v>124.0</v>
      </c>
      <c r="H333" s="24" t="s">
        <v>31</v>
      </c>
      <c r="I333" s="25">
        <f>IFERROR(VLOOKUP(H333,Volume_caminhao,2,0),0)</f>
        <v>833</v>
      </c>
      <c r="J333" s="25">
        <f t="shared" si="2"/>
        <v>49980</v>
      </c>
      <c r="K333" s="24">
        <f t="shared" si="3"/>
        <v>103292</v>
      </c>
      <c r="L333" s="25">
        <v>0.0</v>
      </c>
      <c r="M333" s="24">
        <f t="shared" si="4"/>
        <v>0</v>
      </c>
      <c r="N333" s="24">
        <f t="shared" si="5"/>
        <v>0</v>
      </c>
      <c r="O333" s="26">
        <v>0.12</v>
      </c>
      <c r="P333" s="24">
        <f t="shared" si="6"/>
        <v>0</v>
      </c>
      <c r="Q333" s="24">
        <f t="shared" si="7"/>
        <v>0</v>
      </c>
      <c r="R333" s="23">
        <f t="shared" si="16"/>
        <v>2065840</v>
      </c>
      <c r="S333" s="33"/>
      <c r="T333" s="33"/>
      <c r="U333" s="33">
        <f t="shared" si="17"/>
        <v>15697152</v>
      </c>
      <c r="V333" s="33">
        <v>130.0</v>
      </c>
      <c r="W333" s="23">
        <f t="shared" si="8"/>
        <v>6</v>
      </c>
      <c r="X333" s="23">
        <f t="shared" si="9"/>
        <v>99960</v>
      </c>
      <c r="Y333" s="33">
        <f t="shared" si="10"/>
        <v>2165800</v>
      </c>
      <c r="Z333" s="33">
        <f t="shared" si="20"/>
        <v>17862952</v>
      </c>
      <c r="AA333" s="27">
        <f t="shared" si="11"/>
        <v>20</v>
      </c>
      <c r="AB333" s="38">
        <f t="shared" si="12"/>
        <v>10</v>
      </c>
    </row>
    <row r="334" ht="14.25" customHeight="1">
      <c r="A334" s="29">
        <f t="shared" si="13"/>
        <v>45982</v>
      </c>
      <c r="B334" s="30" t="str">
        <f t="shared" si="1"/>
        <v>Friday</v>
      </c>
      <c r="C334" s="36">
        <f t="shared" si="14"/>
        <v>20</v>
      </c>
      <c r="D334" s="30"/>
      <c r="E334" s="31">
        <f t="shared" si="19"/>
        <v>16660</v>
      </c>
      <c r="F334" s="32">
        <f t="shared" si="15"/>
        <v>272957440</v>
      </c>
      <c r="G334" s="23">
        <v>124.0</v>
      </c>
      <c r="H334" s="24" t="s">
        <v>31</v>
      </c>
      <c r="I334" s="25">
        <f>IFERROR(VLOOKUP(H334,Volume_caminhao,2,0),0)</f>
        <v>833</v>
      </c>
      <c r="J334" s="25">
        <f t="shared" si="2"/>
        <v>49980</v>
      </c>
      <c r="K334" s="24">
        <f t="shared" si="3"/>
        <v>103292</v>
      </c>
      <c r="L334" s="25">
        <v>0.0</v>
      </c>
      <c r="M334" s="24">
        <f t="shared" si="4"/>
        <v>0</v>
      </c>
      <c r="N334" s="24">
        <f t="shared" si="5"/>
        <v>0</v>
      </c>
      <c r="O334" s="26">
        <v>0.12</v>
      </c>
      <c r="P334" s="24">
        <f t="shared" si="6"/>
        <v>0</v>
      </c>
      <c r="Q334" s="24">
        <f t="shared" si="7"/>
        <v>0</v>
      </c>
      <c r="R334" s="23">
        <f t="shared" si="16"/>
        <v>2065840</v>
      </c>
      <c r="S334" s="33"/>
      <c r="T334" s="33"/>
      <c r="U334" s="33">
        <f t="shared" si="17"/>
        <v>15797112</v>
      </c>
      <c r="V334" s="33">
        <v>130.0</v>
      </c>
      <c r="W334" s="23">
        <f t="shared" si="8"/>
        <v>6</v>
      </c>
      <c r="X334" s="23">
        <f t="shared" si="9"/>
        <v>99960</v>
      </c>
      <c r="Y334" s="33">
        <f t="shared" si="10"/>
        <v>2165800</v>
      </c>
      <c r="Z334" s="33">
        <f t="shared" si="20"/>
        <v>17962912</v>
      </c>
      <c r="AA334" s="27">
        <f t="shared" si="11"/>
        <v>20</v>
      </c>
      <c r="AB334" s="38">
        <f t="shared" si="12"/>
        <v>10</v>
      </c>
    </row>
    <row r="335" ht="14.25" customHeight="1">
      <c r="A335" s="29">
        <f t="shared" si="13"/>
        <v>45983</v>
      </c>
      <c r="B335" s="30" t="str">
        <f t="shared" si="1"/>
        <v>Saturday</v>
      </c>
      <c r="C335" s="30">
        <f t="shared" si="14"/>
        <v>0</v>
      </c>
      <c r="D335" s="30"/>
      <c r="E335" s="31">
        <f t="shared" si="19"/>
        <v>0</v>
      </c>
      <c r="F335" s="32">
        <f t="shared" si="15"/>
        <v>0</v>
      </c>
      <c r="G335" s="23">
        <v>124.0</v>
      </c>
      <c r="H335" s="24" t="s">
        <v>31</v>
      </c>
      <c r="I335" s="25">
        <f>IFERROR(VLOOKUP(H335,Volume_caminhao,2,0),0)</f>
        <v>833</v>
      </c>
      <c r="J335" s="25">
        <f t="shared" si="2"/>
        <v>49980</v>
      </c>
      <c r="K335" s="24">
        <f t="shared" si="3"/>
        <v>103292</v>
      </c>
      <c r="L335" s="25">
        <v>0.0</v>
      </c>
      <c r="M335" s="24">
        <f t="shared" si="4"/>
        <v>0</v>
      </c>
      <c r="N335" s="24">
        <f t="shared" si="5"/>
        <v>0</v>
      </c>
      <c r="O335" s="26">
        <v>0.12</v>
      </c>
      <c r="P335" s="24">
        <f t="shared" si="6"/>
        <v>0</v>
      </c>
      <c r="Q335" s="24">
        <f t="shared" si="7"/>
        <v>0</v>
      </c>
      <c r="R335" s="23">
        <f t="shared" si="16"/>
        <v>0</v>
      </c>
      <c r="S335" s="33"/>
      <c r="T335" s="33"/>
      <c r="U335" s="33">
        <f t="shared" si="17"/>
        <v>0</v>
      </c>
      <c r="V335" s="33">
        <v>130.0</v>
      </c>
      <c r="W335" s="23">
        <f t="shared" si="8"/>
        <v>6</v>
      </c>
      <c r="X335" s="23">
        <f t="shared" si="9"/>
        <v>0</v>
      </c>
      <c r="Y335" s="33">
        <f t="shared" si="10"/>
        <v>0</v>
      </c>
      <c r="Z335" s="33">
        <f t="shared" si="20"/>
        <v>17962912</v>
      </c>
      <c r="AA335" s="27">
        <f t="shared" si="11"/>
        <v>20</v>
      </c>
      <c r="AB335" s="34">
        <f t="shared" si="12"/>
        <v>50</v>
      </c>
    </row>
    <row r="336" ht="14.25" customHeight="1">
      <c r="A336" s="29">
        <f t="shared" si="13"/>
        <v>45984</v>
      </c>
      <c r="B336" s="30" t="str">
        <f t="shared" si="1"/>
        <v>Sunday</v>
      </c>
      <c r="C336" s="30">
        <f t="shared" si="14"/>
        <v>0</v>
      </c>
      <c r="D336" s="30"/>
      <c r="E336" s="31">
        <f t="shared" si="19"/>
        <v>0</v>
      </c>
      <c r="F336" s="32">
        <f t="shared" si="15"/>
        <v>0</v>
      </c>
      <c r="G336" s="23">
        <v>124.0</v>
      </c>
      <c r="H336" s="24" t="s">
        <v>31</v>
      </c>
      <c r="I336" s="25">
        <f>IFERROR(VLOOKUP(H336,Volume_caminhao,2,0),0)</f>
        <v>833</v>
      </c>
      <c r="J336" s="25">
        <f t="shared" si="2"/>
        <v>49980</v>
      </c>
      <c r="K336" s="24">
        <f t="shared" si="3"/>
        <v>103292</v>
      </c>
      <c r="L336" s="25">
        <v>0.0</v>
      </c>
      <c r="M336" s="24">
        <f t="shared" si="4"/>
        <v>0</v>
      </c>
      <c r="N336" s="24">
        <f t="shared" si="5"/>
        <v>0</v>
      </c>
      <c r="O336" s="26">
        <v>0.12</v>
      </c>
      <c r="P336" s="24">
        <f t="shared" si="6"/>
        <v>0</v>
      </c>
      <c r="Q336" s="24">
        <f t="shared" si="7"/>
        <v>0</v>
      </c>
      <c r="R336" s="23">
        <f t="shared" si="16"/>
        <v>0</v>
      </c>
      <c r="S336" s="33"/>
      <c r="T336" s="33"/>
      <c r="U336" s="33">
        <f t="shared" si="17"/>
        <v>0</v>
      </c>
      <c r="V336" s="33">
        <v>130.0</v>
      </c>
      <c r="W336" s="23">
        <f t="shared" si="8"/>
        <v>6</v>
      </c>
      <c r="X336" s="23">
        <f t="shared" si="9"/>
        <v>0</v>
      </c>
      <c r="Y336" s="33">
        <f t="shared" si="10"/>
        <v>0</v>
      </c>
      <c r="Z336" s="33">
        <f t="shared" si="20"/>
        <v>17962912</v>
      </c>
      <c r="AA336" s="27">
        <f t="shared" si="11"/>
        <v>20</v>
      </c>
      <c r="AB336" s="34">
        <f t="shared" si="12"/>
        <v>50</v>
      </c>
    </row>
    <row r="337" ht="14.25" customHeight="1">
      <c r="A337" s="29">
        <f t="shared" si="13"/>
        <v>45985</v>
      </c>
      <c r="B337" s="30" t="str">
        <f t="shared" si="1"/>
        <v>Monday</v>
      </c>
      <c r="C337" s="36">
        <f t="shared" si="14"/>
        <v>20</v>
      </c>
      <c r="D337" s="30"/>
      <c r="E337" s="31">
        <f t="shared" si="19"/>
        <v>16660</v>
      </c>
      <c r="F337" s="32">
        <f t="shared" si="15"/>
        <v>545914880</v>
      </c>
      <c r="G337" s="23">
        <v>124.0</v>
      </c>
      <c r="H337" s="24" t="s">
        <v>31</v>
      </c>
      <c r="I337" s="25">
        <f>IFERROR(VLOOKUP(H337,Volume_caminhao,2,0),0)</f>
        <v>833</v>
      </c>
      <c r="J337" s="25">
        <f t="shared" si="2"/>
        <v>49980</v>
      </c>
      <c r="K337" s="24">
        <f t="shared" si="3"/>
        <v>103292</v>
      </c>
      <c r="L337" s="25">
        <v>0.0</v>
      </c>
      <c r="M337" s="24">
        <f t="shared" si="4"/>
        <v>0</v>
      </c>
      <c r="N337" s="24">
        <f t="shared" si="5"/>
        <v>0</v>
      </c>
      <c r="O337" s="26">
        <v>0.12</v>
      </c>
      <c r="P337" s="24">
        <f t="shared" si="6"/>
        <v>0</v>
      </c>
      <c r="Q337" s="24">
        <f t="shared" si="7"/>
        <v>0</v>
      </c>
      <c r="R337" s="23">
        <f t="shared" si="16"/>
        <v>2065840</v>
      </c>
      <c r="S337" s="33"/>
      <c r="T337" s="33"/>
      <c r="U337" s="33">
        <f t="shared" si="17"/>
        <v>15897072</v>
      </c>
      <c r="V337" s="33">
        <v>130.0</v>
      </c>
      <c r="W337" s="23">
        <f t="shared" si="8"/>
        <v>6</v>
      </c>
      <c r="X337" s="23">
        <f t="shared" si="9"/>
        <v>99960</v>
      </c>
      <c r="Y337" s="33">
        <f t="shared" si="10"/>
        <v>2165800</v>
      </c>
      <c r="Z337" s="33">
        <f t="shared" si="20"/>
        <v>18062872</v>
      </c>
      <c r="AA337" s="27">
        <f t="shared" si="11"/>
        <v>20</v>
      </c>
      <c r="AB337" s="38">
        <f t="shared" si="12"/>
        <v>10</v>
      </c>
    </row>
    <row r="338" ht="14.25" customHeight="1">
      <c r="A338" s="29">
        <f t="shared" si="13"/>
        <v>45986</v>
      </c>
      <c r="B338" s="30" t="str">
        <f t="shared" si="1"/>
        <v>Tuesday</v>
      </c>
      <c r="C338" s="36">
        <f t="shared" si="14"/>
        <v>20</v>
      </c>
      <c r="D338" s="30"/>
      <c r="E338" s="31">
        <f t="shared" si="19"/>
        <v>16660</v>
      </c>
      <c r="F338" s="32">
        <f t="shared" si="15"/>
        <v>1091829760</v>
      </c>
      <c r="G338" s="23">
        <v>124.0</v>
      </c>
      <c r="H338" s="24" t="s">
        <v>31</v>
      </c>
      <c r="I338" s="25">
        <f>IFERROR(VLOOKUP(H338,Volume_caminhao,2,0),0)</f>
        <v>833</v>
      </c>
      <c r="J338" s="25">
        <f t="shared" si="2"/>
        <v>49980</v>
      </c>
      <c r="K338" s="24">
        <f t="shared" si="3"/>
        <v>103292</v>
      </c>
      <c r="L338" s="25">
        <v>0.0</v>
      </c>
      <c r="M338" s="24">
        <f t="shared" si="4"/>
        <v>0</v>
      </c>
      <c r="N338" s="24">
        <f t="shared" si="5"/>
        <v>0</v>
      </c>
      <c r="O338" s="26">
        <v>0.12</v>
      </c>
      <c r="P338" s="24">
        <f t="shared" si="6"/>
        <v>0</v>
      </c>
      <c r="Q338" s="24">
        <f t="shared" si="7"/>
        <v>0</v>
      </c>
      <c r="R338" s="23">
        <f t="shared" si="16"/>
        <v>2065840</v>
      </c>
      <c r="S338" s="33"/>
      <c r="T338" s="33"/>
      <c r="U338" s="33">
        <f t="shared" si="17"/>
        <v>15997032</v>
      </c>
      <c r="V338" s="33">
        <v>130.0</v>
      </c>
      <c r="W338" s="23">
        <f t="shared" si="8"/>
        <v>6</v>
      </c>
      <c r="X338" s="23">
        <f t="shared" si="9"/>
        <v>99960</v>
      </c>
      <c r="Y338" s="33">
        <f t="shared" si="10"/>
        <v>2165800</v>
      </c>
      <c r="Z338" s="33">
        <f t="shared" si="20"/>
        <v>18162832</v>
      </c>
      <c r="AA338" s="27">
        <f t="shared" si="11"/>
        <v>20</v>
      </c>
      <c r="AB338" s="38">
        <f t="shared" si="12"/>
        <v>10</v>
      </c>
    </row>
    <row r="339" ht="14.25" customHeight="1">
      <c r="A339" s="29">
        <f t="shared" si="13"/>
        <v>45987</v>
      </c>
      <c r="B339" s="30" t="str">
        <f t="shared" si="1"/>
        <v>Wednesday</v>
      </c>
      <c r="C339" s="36">
        <f t="shared" si="14"/>
        <v>20</v>
      </c>
      <c r="D339" s="30"/>
      <c r="E339" s="31">
        <f t="shared" si="19"/>
        <v>16660</v>
      </c>
      <c r="F339" s="32">
        <f t="shared" si="15"/>
        <v>2183659520</v>
      </c>
      <c r="G339" s="23">
        <v>124.0</v>
      </c>
      <c r="H339" s="24" t="s">
        <v>31</v>
      </c>
      <c r="I339" s="25">
        <f>IFERROR(VLOOKUP(H339,Volume_caminhao,2,0),0)</f>
        <v>833</v>
      </c>
      <c r="J339" s="25">
        <f t="shared" si="2"/>
        <v>49980</v>
      </c>
      <c r="K339" s="24">
        <f t="shared" si="3"/>
        <v>103292</v>
      </c>
      <c r="L339" s="25">
        <v>0.0</v>
      </c>
      <c r="M339" s="24">
        <f t="shared" si="4"/>
        <v>0</v>
      </c>
      <c r="N339" s="24">
        <f t="shared" si="5"/>
        <v>0</v>
      </c>
      <c r="O339" s="26">
        <v>0.12</v>
      </c>
      <c r="P339" s="24">
        <f t="shared" si="6"/>
        <v>0</v>
      </c>
      <c r="Q339" s="24">
        <f t="shared" si="7"/>
        <v>0</v>
      </c>
      <c r="R339" s="23">
        <f t="shared" si="16"/>
        <v>2065840</v>
      </c>
      <c r="S339" s="33"/>
      <c r="T339" s="33"/>
      <c r="U339" s="33">
        <f t="shared" si="17"/>
        <v>16096992</v>
      </c>
      <c r="V339" s="33">
        <v>130.0</v>
      </c>
      <c r="W339" s="23">
        <f t="shared" si="8"/>
        <v>6</v>
      </c>
      <c r="X339" s="23">
        <f t="shared" si="9"/>
        <v>99960</v>
      </c>
      <c r="Y339" s="33">
        <f t="shared" si="10"/>
        <v>2165800</v>
      </c>
      <c r="Z339" s="33">
        <f t="shared" si="20"/>
        <v>18262792</v>
      </c>
      <c r="AA339" s="27">
        <f t="shared" si="11"/>
        <v>20</v>
      </c>
      <c r="AB339" s="38">
        <f t="shared" si="12"/>
        <v>10</v>
      </c>
    </row>
    <row r="340" ht="14.25" customHeight="1">
      <c r="A340" s="29">
        <f t="shared" si="13"/>
        <v>45988</v>
      </c>
      <c r="B340" s="30" t="str">
        <f t="shared" si="1"/>
        <v>Thursday</v>
      </c>
      <c r="C340" s="36">
        <f t="shared" si="14"/>
        <v>20</v>
      </c>
      <c r="D340" s="30"/>
      <c r="E340" s="31">
        <f t="shared" si="19"/>
        <v>16660</v>
      </c>
      <c r="F340" s="32">
        <f t="shared" si="15"/>
        <v>4367319040</v>
      </c>
      <c r="G340" s="23">
        <v>124.0</v>
      </c>
      <c r="H340" s="24" t="s">
        <v>31</v>
      </c>
      <c r="I340" s="25">
        <f>IFERROR(VLOOKUP(H340,Volume_caminhao,2,0),0)</f>
        <v>833</v>
      </c>
      <c r="J340" s="25">
        <f t="shared" si="2"/>
        <v>49980</v>
      </c>
      <c r="K340" s="24">
        <f t="shared" si="3"/>
        <v>103292</v>
      </c>
      <c r="L340" s="25">
        <v>0.0</v>
      </c>
      <c r="M340" s="24">
        <f t="shared" si="4"/>
        <v>0</v>
      </c>
      <c r="N340" s="24">
        <f t="shared" si="5"/>
        <v>0</v>
      </c>
      <c r="O340" s="26">
        <v>0.12</v>
      </c>
      <c r="P340" s="24">
        <f t="shared" si="6"/>
        <v>0</v>
      </c>
      <c r="Q340" s="24">
        <f t="shared" si="7"/>
        <v>0</v>
      </c>
      <c r="R340" s="23">
        <f t="shared" si="16"/>
        <v>2065840</v>
      </c>
      <c r="S340" s="33"/>
      <c r="T340" s="33"/>
      <c r="U340" s="33">
        <f t="shared" si="17"/>
        <v>16196952</v>
      </c>
      <c r="V340" s="33">
        <v>130.0</v>
      </c>
      <c r="W340" s="23">
        <f t="shared" si="8"/>
        <v>6</v>
      </c>
      <c r="X340" s="23">
        <f t="shared" si="9"/>
        <v>99960</v>
      </c>
      <c r="Y340" s="33">
        <f t="shared" si="10"/>
        <v>2165800</v>
      </c>
      <c r="Z340" s="33">
        <f t="shared" si="20"/>
        <v>18362752</v>
      </c>
      <c r="AA340" s="27">
        <f t="shared" si="11"/>
        <v>20</v>
      </c>
      <c r="AB340" s="38">
        <f t="shared" si="12"/>
        <v>10</v>
      </c>
    </row>
    <row r="341" ht="14.25" customHeight="1">
      <c r="A341" s="29">
        <f t="shared" si="13"/>
        <v>45989</v>
      </c>
      <c r="B341" s="30" t="str">
        <f t="shared" si="1"/>
        <v>Friday</v>
      </c>
      <c r="C341" s="36">
        <f t="shared" si="14"/>
        <v>20</v>
      </c>
      <c r="D341" s="30"/>
      <c r="E341" s="31">
        <f t="shared" si="19"/>
        <v>16660</v>
      </c>
      <c r="F341" s="32">
        <f t="shared" si="15"/>
        <v>8734638080</v>
      </c>
      <c r="G341" s="23">
        <v>124.0</v>
      </c>
      <c r="H341" s="24" t="s">
        <v>31</v>
      </c>
      <c r="I341" s="25">
        <f>IFERROR(VLOOKUP(H341,Volume_caminhao,2,0),0)</f>
        <v>833</v>
      </c>
      <c r="J341" s="25">
        <f t="shared" si="2"/>
        <v>49980</v>
      </c>
      <c r="K341" s="24">
        <f t="shared" si="3"/>
        <v>103292</v>
      </c>
      <c r="L341" s="25">
        <v>0.0</v>
      </c>
      <c r="M341" s="24">
        <f t="shared" si="4"/>
        <v>0</v>
      </c>
      <c r="N341" s="24">
        <f t="shared" si="5"/>
        <v>0</v>
      </c>
      <c r="O341" s="26">
        <v>0.12</v>
      </c>
      <c r="P341" s="24">
        <f t="shared" si="6"/>
        <v>0</v>
      </c>
      <c r="Q341" s="24">
        <f t="shared" si="7"/>
        <v>0</v>
      </c>
      <c r="R341" s="23">
        <f t="shared" si="16"/>
        <v>2065840</v>
      </c>
      <c r="S341" s="33"/>
      <c r="T341" s="33"/>
      <c r="U341" s="33">
        <f t="shared" si="17"/>
        <v>16296912</v>
      </c>
      <c r="V341" s="33">
        <v>130.0</v>
      </c>
      <c r="W341" s="23">
        <f t="shared" si="8"/>
        <v>6</v>
      </c>
      <c r="X341" s="23">
        <f t="shared" si="9"/>
        <v>99960</v>
      </c>
      <c r="Y341" s="33">
        <f t="shared" si="10"/>
        <v>2165800</v>
      </c>
      <c r="Z341" s="33">
        <f t="shared" si="20"/>
        <v>18462712</v>
      </c>
      <c r="AA341" s="27">
        <f t="shared" si="11"/>
        <v>20</v>
      </c>
      <c r="AB341" s="38">
        <f t="shared" si="12"/>
        <v>10</v>
      </c>
    </row>
    <row r="342" ht="14.25" customHeight="1">
      <c r="A342" s="29">
        <f t="shared" si="13"/>
        <v>45990</v>
      </c>
      <c r="B342" s="30" t="str">
        <f t="shared" si="1"/>
        <v>Saturday</v>
      </c>
      <c r="C342" s="30">
        <f t="shared" si="14"/>
        <v>0</v>
      </c>
      <c r="D342" s="30"/>
      <c r="E342" s="31">
        <f t="shared" si="19"/>
        <v>0</v>
      </c>
      <c r="F342" s="32">
        <f t="shared" si="15"/>
        <v>0</v>
      </c>
      <c r="G342" s="23">
        <v>124.0</v>
      </c>
      <c r="H342" s="24" t="s">
        <v>31</v>
      </c>
      <c r="I342" s="25">
        <f>IFERROR(VLOOKUP(H342,Volume_caminhao,2,0),0)</f>
        <v>833</v>
      </c>
      <c r="J342" s="25">
        <f t="shared" si="2"/>
        <v>49980</v>
      </c>
      <c r="K342" s="24">
        <f t="shared" si="3"/>
        <v>103292</v>
      </c>
      <c r="L342" s="25">
        <v>0.0</v>
      </c>
      <c r="M342" s="24">
        <f t="shared" si="4"/>
        <v>0</v>
      </c>
      <c r="N342" s="24">
        <f t="shared" si="5"/>
        <v>0</v>
      </c>
      <c r="O342" s="26">
        <v>0.12</v>
      </c>
      <c r="P342" s="24">
        <f t="shared" si="6"/>
        <v>0</v>
      </c>
      <c r="Q342" s="24">
        <f t="shared" si="7"/>
        <v>0</v>
      </c>
      <c r="R342" s="23">
        <f t="shared" si="16"/>
        <v>0</v>
      </c>
      <c r="S342" s="33"/>
      <c r="T342" s="33"/>
      <c r="U342" s="33">
        <f t="shared" si="17"/>
        <v>0</v>
      </c>
      <c r="V342" s="33">
        <v>130.0</v>
      </c>
      <c r="W342" s="23">
        <f t="shared" si="8"/>
        <v>6</v>
      </c>
      <c r="X342" s="23">
        <f t="shared" si="9"/>
        <v>0</v>
      </c>
      <c r="Y342" s="33">
        <f t="shared" si="10"/>
        <v>0</v>
      </c>
      <c r="Z342" s="33">
        <f t="shared" si="20"/>
        <v>18462712</v>
      </c>
      <c r="AA342" s="27">
        <f t="shared" si="11"/>
        <v>20</v>
      </c>
      <c r="AB342" s="34">
        <f t="shared" si="12"/>
        <v>50</v>
      </c>
    </row>
    <row r="343" ht="14.25" customHeight="1">
      <c r="A343" s="29">
        <f t="shared" si="13"/>
        <v>45991</v>
      </c>
      <c r="B343" s="30" t="str">
        <f t="shared" si="1"/>
        <v>Sunday</v>
      </c>
      <c r="C343" s="30">
        <f t="shared" si="14"/>
        <v>0</v>
      </c>
      <c r="D343" s="30"/>
      <c r="E343" s="31">
        <f t="shared" si="19"/>
        <v>0</v>
      </c>
      <c r="F343" s="32">
        <f t="shared" si="15"/>
        <v>0</v>
      </c>
      <c r="G343" s="23">
        <v>124.0</v>
      </c>
      <c r="H343" s="24" t="s">
        <v>31</v>
      </c>
      <c r="I343" s="25">
        <f>IFERROR(VLOOKUP(H343,Volume_caminhao,2,0),0)</f>
        <v>833</v>
      </c>
      <c r="J343" s="25">
        <f t="shared" si="2"/>
        <v>49980</v>
      </c>
      <c r="K343" s="24">
        <f t="shared" si="3"/>
        <v>103292</v>
      </c>
      <c r="L343" s="25">
        <v>0.0</v>
      </c>
      <c r="M343" s="24">
        <f t="shared" si="4"/>
        <v>0</v>
      </c>
      <c r="N343" s="24">
        <f t="shared" si="5"/>
        <v>0</v>
      </c>
      <c r="O343" s="26">
        <v>0.12</v>
      </c>
      <c r="P343" s="24">
        <f t="shared" si="6"/>
        <v>0</v>
      </c>
      <c r="Q343" s="24">
        <f t="shared" si="7"/>
        <v>0</v>
      </c>
      <c r="R343" s="23">
        <f t="shared" si="16"/>
        <v>0</v>
      </c>
      <c r="S343" s="33"/>
      <c r="T343" s="33"/>
      <c r="U343" s="33">
        <f t="shared" si="17"/>
        <v>0</v>
      </c>
      <c r="V343" s="33">
        <v>130.0</v>
      </c>
      <c r="W343" s="23">
        <f t="shared" si="8"/>
        <v>6</v>
      </c>
      <c r="X343" s="23">
        <f t="shared" si="9"/>
        <v>0</v>
      </c>
      <c r="Y343" s="33">
        <f t="shared" si="10"/>
        <v>0</v>
      </c>
      <c r="Z343" s="33">
        <f t="shared" si="20"/>
        <v>18462712</v>
      </c>
      <c r="AA343" s="27">
        <f t="shared" si="11"/>
        <v>20</v>
      </c>
      <c r="AB343" s="34">
        <f t="shared" si="12"/>
        <v>50</v>
      </c>
    </row>
    <row r="344" ht="14.25" customHeight="1">
      <c r="A344" s="50">
        <f t="shared" si="13"/>
        <v>45992</v>
      </c>
      <c r="B344" s="51" t="str">
        <f t="shared" si="1"/>
        <v>Monday</v>
      </c>
      <c r="C344" s="58">
        <f t="shared" si="14"/>
        <v>20</v>
      </c>
      <c r="D344" s="51"/>
      <c r="E344" s="52">
        <f t="shared" si="19"/>
        <v>16660</v>
      </c>
      <c r="F344" s="32">
        <f t="shared" si="15"/>
        <v>16660</v>
      </c>
      <c r="G344" s="53">
        <v>124.0</v>
      </c>
      <c r="H344" s="54" t="s">
        <v>31</v>
      </c>
      <c r="I344" s="55">
        <f>IFERROR(VLOOKUP(H344,Volume_caminhao,2,0),0)</f>
        <v>833</v>
      </c>
      <c r="J344" s="55">
        <f t="shared" si="2"/>
        <v>49980</v>
      </c>
      <c r="K344" s="54">
        <f t="shared" si="3"/>
        <v>103292</v>
      </c>
      <c r="L344" s="55">
        <v>0.0</v>
      </c>
      <c r="M344" s="54">
        <f t="shared" si="4"/>
        <v>0</v>
      </c>
      <c r="N344" s="54">
        <f t="shared" si="5"/>
        <v>0</v>
      </c>
      <c r="O344" s="56">
        <v>0.12</v>
      </c>
      <c r="P344" s="54">
        <f t="shared" si="6"/>
        <v>0</v>
      </c>
      <c r="Q344" s="54">
        <f t="shared" si="7"/>
        <v>0</v>
      </c>
      <c r="R344" s="53">
        <f t="shared" si="16"/>
        <v>2065840</v>
      </c>
      <c r="S344" s="57"/>
      <c r="T344" s="57"/>
      <c r="U344" s="57">
        <f t="shared" si="17"/>
        <v>16396872</v>
      </c>
      <c r="V344" s="57">
        <v>130.0</v>
      </c>
      <c r="W344" s="53">
        <f t="shared" si="8"/>
        <v>6</v>
      </c>
      <c r="X344" s="53">
        <f t="shared" si="9"/>
        <v>99960</v>
      </c>
      <c r="Y344" s="57">
        <f t="shared" si="10"/>
        <v>2165800</v>
      </c>
      <c r="Z344" s="57">
        <f t="shared" si="20"/>
        <v>18562672</v>
      </c>
      <c r="AA344" s="27">
        <f t="shared" si="11"/>
        <v>20</v>
      </c>
      <c r="AB344" s="38">
        <f t="shared" si="12"/>
        <v>10</v>
      </c>
    </row>
    <row r="345" ht="14.25" customHeight="1">
      <c r="A345" s="50">
        <f t="shared" si="13"/>
        <v>45993</v>
      </c>
      <c r="B345" s="51" t="str">
        <f t="shared" si="1"/>
        <v>Tuesday</v>
      </c>
      <c r="C345" s="58">
        <f t="shared" si="14"/>
        <v>20</v>
      </c>
      <c r="D345" s="51"/>
      <c r="E345" s="52">
        <f t="shared" si="19"/>
        <v>16660</v>
      </c>
      <c r="F345" s="32">
        <f t="shared" si="15"/>
        <v>33320</v>
      </c>
      <c r="G345" s="53">
        <v>124.0</v>
      </c>
      <c r="H345" s="54" t="s">
        <v>31</v>
      </c>
      <c r="I345" s="55">
        <f>IFERROR(VLOOKUP(H345,Volume_caminhao,2,0),0)</f>
        <v>833</v>
      </c>
      <c r="J345" s="55">
        <f t="shared" si="2"/>
        <v>49980</v>
      </c>
      <c r="K345" s="54">
        <f t="shared" si="3"/>
        <v>103292</v>
      </c>
      <c r="L345" s="55">
        <v>0.0</v>
      </c>
      <c r="M345" s="54">
        <f t="shared" si="4"/>
        <v>0</v>
      </c>
      <c r="N345" s="54">
        <f t="shared" si="5"/>
        <v>0</v>
      </c>
      <c r="O345" s="56">
        <v>0.12</v>
      </c>
      <c r="P345" s="54">
        <f t="shared" si="6"/>
        <v>0</v>
      </c>
      <c r="Q345" s="54">
        <f t="shared" si="7"/>
        <v>0</v>
      </c>
      <c r="R345" s="53">
        <f t="shared" si="16"/>
        <v>2065840</v>
      </c>
      <c r="S345" s="57"/>
      <c r="T345" s="57"/>
      <c r="U345" s="57">
        <f t="shared" si="17"/>
        <v>16496832</v>
      </c>
      <c r="V345" s="57">
        <v>130.0</v>
      </c>
      <c r="W345" s="53">
        <f t="shared" si="8"/>
        <v>6</v>
      </c>
      <c r="X345" s="53">
        <f t="shared" si="9"/>
        <v>99960</v>
      </c>
      <c r="Y345" s="57">
        <f t="shared" si="10"/>
        <v>2165800</v>
      </c>
      <c r="Z345" s="57">
        <f t="shared" si="20"/>
        <v>18662632</v>
      </c>
      <c r="AA345" s="27">
        <f t="shared" si="11"/>
        <v>20</v>
      </c>
      <c r="AB345" s="38">
        <f t="shared" si="12"/>
        <v>10</v>
      </c>
    </row>
    <row r="346" ht="14.25" customHeight="1">
      <c r="A346" s="50">
        <f t="shared" si="13"/>
        <v>45994</v>
      </c>
      <c r="B346" s="51" t="str">
        <f t="shared" si="1"/>
        <v>Wednesday</v>
      </c>
      <c r="C346" s="58">
        <f t="shared" si="14"/>
        <v>20</v>
      </c>
      <c r="D346" s="51"/>
      <c r="E346" s="52">
        <f t="shared" si="19"/>
        <v>16660</v>
      </c>
      <c r="F346" s="32">
        <f t="shared" si="15"/>
        <v>66640</v>
      </c>
      <c r="G346" s="53">
        <v>124.0</v>
      </c>
      <c r="H346" s="54" t="s">
        <v>31</v>
      </c>
      <c r="I346" s="55">
        <f>IFERROR(VLOOKUP(H346,Volume_caminhao,2,0),0)</f>
        <v>833</v>
      </c>
      <c r="J346" s="55">
        <f t="shared" si="2"/>
        <v>49980</v>
      </c>
      <c r="K346" s="54">
        <f t="shared" si="3"/>
        <v>103292</v>
      </c>
      <c r="L346" s="55">
        <v>0.0</v>
      </c>
      <c r="M346" s="54">
        <f t="shared" si="4"/>
        <v>0</v>
      </c>
      <c r="N346" s="54">
        <f t="shared" si="5"/>
        <v>0</v>
      </c>
      <c r="O346" s="56">
        <v>0.12</v>
      </c>
      <c r="P346" s="54">
        <f t="shared" si="6"/>
        <v>0</v>
      </c>
      <c r="Q346" s="54">
        <f t="shared" si="7"/>
        <v>0</v>
      </c>
      <c r="R346" s="53">
        <f t="shared" si="16"/>
        <v>2065840</v>
      </c>
      <c r="S346" s="57"/>
      <c r="T346" s="57"/>
      <c r="U346" s="57">
        <f t="shared" si="17"/>
        <v>16596792</v>
      </c>
      <c r="V346" s="57">
        <v>130.0</v>
      </c>
      <c r="W346" s="53">
        <f t="shared" si="8"/>
        <v>6</v>
      </c>
      <c r="X346" s="53">
        <f t="shared" si="9"/>
        <v>99960</v>
      </c>
      <c r="Y346" s="57">
        <f t="shared" si="10"/>
        <v>2165800</v>
      </c>
      <c r="Z346" s="57">
        <f t="shared" si="20"/>
        <v>18762592</v>
      </c>
      <c r="AA346" s="27">
        <f t="shared" si="11"/>
        <v>20</v>
      </c>
      <c r="AB346" s="38">
        <f t="shared" si="12"/>
        <v>10</v>
      </c>
    </row>
    <row r="347" ht="14.25" customHeight="1">
      <c r="A347" s="50">
        <f t="shared" si="13"/>
        <v>45995</v>
      </c>
      <c r="B347" s="51" t="str">
        <f t="shared" si="1"/>
        <v>Thursday</v>
      </c>
      <c r="C347" s="58">
        <f t="shared" si="14"/>
        <v>20</v>
      </c>
      <c r="D347" s="51"/>
      <c r="E347" s="52">
        <f t="shared" si="19"/>
        <v>16660</v>
      </c>
      <c r="F347" s="32">
        <f t="shared" si="15"/>
        <v>133280</v>
      </c>
      <c r="G347" s="53">
        <v>124.0</v>
      </c>
      <c r="H347" s="54" t="s">
        <v>31</v>
      </c>
      <c r="I347" s="55">
        <f>IFERROR(VLOOKUP(H347,Volume_caminhao,2,0),0)</f>
        <v>833</v>
      </c>
      <c r="J347" s="55">
        <f t="shared" si="2"/>
        <v>49980</v>
      </c>
      <c r="K347" s="54">
        <f t="shared" si="3"/>
        <v>103292</v>
      </c>
      <c r="L347" s="55">
        <v>0.0</v>
      </c>
      <c r="M347" s="54">
        <f t="shared" si="4"/>
        <v>0</v>
      </c>
      <c r="N347" s="54">
        <f t="shared" si="5"/>
        <v>0</v>
      </c>
      <c r="O347" s="56">
        <v>0.12</v>
      </c>
      <c r="P347" s="54">
        <f t="shared" si="6"/>
        <v>0</v>
      </c>
      <c r="Q347" s="54">
        <f t="shared" si="7"/>
        <v>0</v>
      </c>
      <c r="R347" s="53">
        <f t="shared" si="16"/>
        <v>2065840</v>
      </c>
      <c r="S347" s="57"/>
      <c r="T347" s="57"/>
      <c r="U347" s="57">
        <f t="shared" si="17"/>
        <v>16696752</v>
      </c>
      <c r="V347" s="57">
        <v>130.0</v>
      </c>
      <c r="W347" s="53">
        <f t="shared" si="8"/>
        <v>6</v>
      </c>
      <c r="X347" s="53">
        <f t="shared" si="9"/>
        <v>99960</v>
      </c>
      <c r="Y347" s="57">
        <f t="shared" si="10"/>
        <v>2165800</v>
      </c>
      <c r="Z347" s="57">
        <f t="shared" si="20"/>
        <v>18862552</v>
      </c>
      <c r="AA347" s="27">
        <f t="shared" si="11"/>
        <v>20</v>
      </c>
      <c r="AB347" s="38">
        <f t="shared" si="12"/>
        <v>10</v>
      </c>
    </row>
    <row r="348" ht="14.25" customHeight="1">
      <c r="A348" s="50">
        <f t="shared" si="13"/>
        <v>45996</v>
      </c>
      <c r="B348" s="51" t="str">
        <f t="shared" si="1"/>
        <v>Friday</v>
      </c>
      <c r="C348" s="58">
        <f t="shared" si="14"/>
        <v>20</v>
      </c>
      <c r="D348" s="51"/>
      <c r="E348" s="52">
        <f t="shared" si="19"/>
        <v>16660</v>
      </c>
      <c r="F348" s="32">
        <f t="shared" si="15"/>
        <v>266560</v>
      </c>
      <c r="G348" s="53">
        <v>124.0</v>
      </c>
      <c r="H348" s="54" t="s">
        <v>31</v>
      </c>
      <c r="I348" s="55">
        <f>IFERROR(VLOOKUP(H348,Volume_caminhao,2,0),0)</f>
        <v>833</v>
      </c>
      <c r="J348" s="55">
        <f t="shared" si="2"/>
        <v>49980</v>
      </c>
      <c r="K348" s="54">
        <f t="shared" si="3"/>
        <v>103292</v>
      </c>
      <c r="L348" s="55">
        <v>0.0</v>
      </c>
      <c r="M348" s="54">
        <f t="shared" si="4"/>
        <v>0</v>
      </c>
      <c r="N348" s="54">
        <f t="shared" si="5"/>
        <v>0</v>
      </c>
      <c r="O348" s="56">
        <v>0.12</v>
      </c>
      <c r="P348" s="54">
        <f t="shared" si="6"/>
        <v>0</v>
      </c>
      <c r="Q348" s="54">
        <f t="shared" si="7"/>
        <v>0</v>
      </c>
      <c r="R348" s="53">
        <f t="shared" si="16"/>
        <v>2065840</v>
      </c>
      <c r="S348" s="57"/>
      <c r="T348" s="57"/>
      <c r="U348" s="57">
        <f t="shared" si="17"/>
        <v>16796712</v>
      </c>
      <c r="V348" s="57">
        <v>130.0</v>
      </c>
      <c r="W348" s="53">
        <f t="shared" si="8"/>
        <v>6</v>
      </c>
      <c r="X348" s="53">
        <f t="shared" si="9"/>
        <v>99960</v>
      </c>
      <c r="Y348" s="57">
        <f t="shared" si="10"/>
        <v>2165800</v>
      </c>
      <c r="Z348" s="57">
        <f t="shared" si="20"/>
        <v>18962512</v>
      </c>
      <c r="AA348" s="27">
        <f t="shared" si="11"/>
        <v>20</v>
      </c>
      <c r="AB348" s="38">
        <f t="shared" si="12"/>
        <v>10</v>
      </c>
    </row>
    <row r="349" ht="14.25" customHeight="1">
      <c r="A349" s="50">
        <f t="shared" si="13"/>
        <v>45997</v>
      </c>
      <c r="B349" s="51" t="str">
        <f t="shared" si="1"/>
        <v>Saturday</v>
      </c>
      <c r="C349" s="51">
        <f t="shared" si="14"/>
        <v>0</v>
      </c>
      <c r="D349" s="51"/>
      <c r="E349" s="52">
        <f t="shared" si="19"/>
        <v>0</v>
      </c>
      <c r="F349" s="32">
        <f t="shared" si="15"/>
        <v>0</v>
      </c>
      <c r="G349" s="53">
        <v>124.0</v>
      </c>
      <c r="H349" s="54" t="s">
        <v>31</v>
      </c>
      <c r="I349" s="55">
        <f>IFERROR(VLOOKUP(H349,Volume_caminhao,2,0),0)</f>
        <v>833</v>
      </c>
      <c r="J349" s="55">
        <f t="shared" si="2"/>
        <v>49980</v>
      </c>
      <c r="K349" s="54">
        <f t="shared" si="3"/>
        <v>103292</v>
      </c>
      <c r="L349" s="55">
        <v>0.0</v>
      </c>
      <c r="M349" s="54">
        <f t="shared" si="4"/>
        <v>0</v>
      </c>
      <c r="N349" s="54">
        <f t="shared" si="5"/>
        <v>0</v>
      </c>
      <c r="O349" s="56">
        <v>0.12</v>
      </c>
      <c r="P349" s="54">
        <f t="shared" si="6"/>
        <v>0</v>
      </c>
      <c r="Q349" s="54">
        <f t="shared" si="7"/>
        <v>0</v>
      </c>
      <c r="R349" s="53">
        <f t="shared" si="16"/>
        <v>0</v>
      </c>
      <c r="S349" s="57"/>
      <c r="T349" s="57"/>
      <c r="U349" s="57">
        <f t="shared" si="17"/>
        <v>0</v>
      </c>
      <c r="V349" s="57">
        <v>130.0</v>
      </c>
      <c r="W349" s="53">
        <f t="shared" si="8"/>
        <v>6</v>
      </c>
      <c r="X349" s="53">
        <f t="shared" si="9"/>
        <v>0</v>
      </c>
      <c r="Y349" s="57">
        <f t="shared" si="10"/>
        <v>0</v>
      </c>
      <c r="Z349" s="57">
        <f t="shared" si="20"/>
        <v>18962512</v>
      </c>
      <c r="AA349" s="27">
        <f t="shared" si="11"/>
        <v>20</v>
      </c>
      <c r="AB349" s="34">
        <f t="shared" si="12"/>
        <v>50</v>
      </c>
    </row>
    <row r="350" ht="14.25" customHeight="1">
      <c r="A350" s="50">
        <f t="shared" si="13"/>
        <v>45998</v>
      </c>
      <c r="B350" s="51" t="str">
        <f t="shared" si="1"/>
        <v>Sunday</v>
      </c>
      <c r="C350" s="51">
        <f t="shared" si="14"/>
        <v>0</v>
      </c>
      <c r="D350" s="51"/>
      <c r="E350" s="52">
        <f t="shared" si="19"/>
        <v>0</v>
      </c>
      <c r="F350" s="32">
        <f t="shared" si="15"/>
        <v>0</v>
      </c>
      <c r="G350" s="53">
        <v>124.0</v>
      </c>
      <c r="H350" s="54" t="s">
        <v>31</v>
      </c>
      <c r="I350" s="55">
        <f>IFERROR(VLOOKUP(H350,Volume_caminhao,2,0),0)</f>
        <v>833</v>
      </c>
      <c r="J350" s="55">
        <f t="shared" si="2"/>
        <v>49980</v>
      </c>
      <c r="K350" s="54">
        <f t="shared" si="3"/>
        <v>103292</v>
      </c>
      <c r="L350" s="55">
        <v>0.0</v>
      </c>
      <c r="M350" s="54">
        <f t="shared" si="4"/>
        <v>0</v>
      </c>
      <c r="N350" s="54">
        <f t="shared" si="5"/>
        <v>0</v>
      </c>
      <c r="O350" s="56">
        <v>0.12</v>
      </c>
      <c r="P350" s="54">
        <f t="shared" si="6"/>
        <v>0</v>
      </c>
      <c r="Q350" s="54">
        <f t="shared" si="7"/>
        <v>0</v>
      </c>
      <c r="R350" s="53">
        <f t="shared" si="16"/>
        <v>0</v>
      </c>
      <c r="S350" s="57"/>
      <c r="T350" s="57"/>
      <c r="U350" s="57">
        <f t="shared" si="17"/>
        <v>0</v>
      </c>
      <c r="V350" s="57">
        <v>130.0</v>
      </c>
      <c r="W350" s="53">
        <f t="shared" si="8"/>
        <v>6</v>
      </c>
      <c r="X350" s="53">
        <f t="shared" si="9"/>
        <v>0</v>
      </c>
      <c r="Y350" s="57">
        <f t="shared" si="10"/>
        <v>0</v>
      </c>
      <c r="Z350" s="57">
        <f t="shared" si="20"/>
        <v>18962512</v>
      </c>
      <c r="AA350" s="27">
        <f t="shared" si="11"/>
        <v>20</v>
      </c>
      <c r="AB350" s="34">
        <f t="shared" si="12"/>
        <v>50</v>
      </c>
    </row>
    <row r="351" ht="14.25" customHeight="1">
      <c r="A351" s="50">
        <f t="shared" si="13"/>
        <v>45999</v>
      </c>
      <c r="B351" s="51" t="str">
        <f t="shared" si="1"/>
        <v>Monday</v>
      </c>
      <c r="C351" s="58">
        <f t="shared" si="14"/>
        <v>20</v>
      </c>
      <c r="D351" s="51"/>
      <c r="E351" s="52">
        <f t="shared" si="19"/>
        <v>16660</v>
      </c>
      <c r="F351" s="32">
        <f t="shared" si="15"/>
        <v>533120</v>
      </c>
      <c r="G351" s="53">
        <v>124.0</v>
      </c>
      <c r="H351" s="54" t="s">
        <v>31</v>
      </c>
      <c r="I351" s="55">
        <f>IFERROR(VLOOKUP(H351,Volume_caminhao,2,0),0)</f>
        <v>833</v>
      </c>
      <c r="J351" s="55">
        <f t="shared" si="2"/>
        <v>49980</v>
      </c>
      <c r="K351" s="54">
        <f t="shared" si="3"/>
        <v>103292</v>
      </c>
      <c r="L351" s="55">
        <v>0.0</v>
      </c>
      <c r="M351" s="54">
        <f t="shared" si="4"/>
        <v>0</v>
      </c>
      <c r="N351" s="54">
        <f t="shared" si="5"/>
        <v>0</v>
      </c>
      <c r="O351" s="56">
        <v>0.12</v>
      </c>
      <c r="P351" s="54">
        <f t="shared" si="6"/>
        <v>0</v>
      </c>
      <c r="Q351" s="54">
        <f t="shared" si="7"/>
        <v>0</v>
      </c>
      <c r="R351" s="53">
        <f t="shared" si="16"/>
        <v>2065840</v>
      </c>
      <c r="S351" s="57"/>
      <c r="T351" s="57"/>
      <c r="U351" s="57">
        <f t="shared" si="17"/>
        <v>16896672</v>
      </c>
      <c r="V351" s="57">
        <v>130.0</v>
      </c>
      <c r="W351" s="53">
        <f t="shared" si="8"/>
        <v>6</v>
      </c>
      <c r="X351" s="53">
        <f t="shared" si="9"/>
        <v>99960</v>
      </c>
      <c r="Y351" s="57">
        <f t="shared" si="10"/>
        <v>2165800</v>
      </c>
      <c r="Z351" s="57">
        <f t="shared" si="20"/>
        <v>19062472</v>
      </c>
      <c r="AA351" s="27">
        <f t="shared" si="11"/>
        <v>20</v>
      </c>
      <c r="AB351" s="38">
        <f t="shared" si="12"/>
        <v>10</v>
      </c>
    </row>
    <row r="352" ht="14.25" customHeight="1">
      <c r="A352" s="50">
        <f t="shared" si="13"/>
        <v>46000</v>
      </c>
      <c r="B352" s="51" t="str">
        <f t="shared" si="1"/>
        <v>Tuesday</v>
      </c>
      <c r="C352" s="58">
        <f t="shared" si="14"/>
        <v>20</v>
      </c>
      <c r="D352" s="51"/>
      <c r="E352" s="52">
        <f t="shared" si="19"/>
        <v>16660</v>
      </c>
      <c r="F352" s="32">
        <f t="shared" si="15"/>
        <v>1066240</v>
      </c>
      <c r="G352" s="53">
        <v>124.0</v>
      </c>
      <c r="H352" s="54" t="s">
        <v>31</v>
      </c>
      <c r="I352" s="55">
        <f>IFERROR(VLOOKUP(H352,Volume_caminhao,2,0),0)</f>
        <v>833</v>
      </c>
      <c r="J352" s="55">
        <f t="shared" si="2"/>
        <v>49980</v>
      </c>
      <c r="K352" s="54">
        <f t="shared" si="3"/>
        <v>103292</v>
      </c>
      <c r="L352" s="55">
        <v>0.0</v>
      </c>
      <c r="M352" s="54">
        <f t="shared" si="4"/>
        <v>0</v>
      </c>
      <c r="N352" s="54">
        <f t="shared" si="5"/>
        <v>0</v>
      </c>
      <c r="O352" s="56">
        <v>0.12</v>
      </c>
      <c r="P352" s="54">
        <f t="shared" si="6"/>
        <v>0</v>
      </c>
      <c r="Q352" s="54">
        <f t="shared" si="7"/>
        <v>0</v>
      </c>
      <c r="R352" s="53">
        <f t="shared" si="16"/>
        <v>2065840</v>
      </c>
      <c r="S352" s="57"/>
      <c r="T352" s="57"/>
      <c r="U352" s="57">
        <f t="shared" si="17"/>
        <v>16996632</v>
      </c>
      <c r="V352" s="57">
        <v>130.0</v>
      </c>
      <c r="W352" s="53">
        <f t="shared" si="8"/>
        <v>6</v>
      </c>
      <c r="X352" s="53">
        <f t="shared" si="9"/>
        <v>99960</v>
      </c>
      <c r="Y352" s="57">
        <f t="shared" si="10"/>
        <v>2165800</v>
      </c>
      <c r="Z352" s="57">
        <f t="shared" si="20"/>
        <v>19162432</v>
      </c>
      <c r="AA352" s="27">
        <f t="shared" si="11"/>
        <v>20</v>
      </c>
      <c r="AB352" s="38">
        <f t="shared" si="12"/>
        <v>10</v>
      </c>
    </row>
    <row r="353" ht="14.25" customHeight="1">
      <c r="A353" s="50">
        <f t="shared" si="13"/>
        <v>46001</v>
      </c>
      <c r="B353" s="51" t="str">
        <f t="shared" si="1"/>
        <v>Wednesday</v>
      </c>
      <c r="C353" s="58">
        <f t="shared" si="14"/>
        <v>20</v>
      </c>
      <c r="D353" s="51"/>
      <c r="E353" s="52">
        <f t="shared" si="19"/>
        <v>16660</v>
      </c>
      <c r="F353" s="32">
        <f t="shared" si="15"/>
        <v>2132480</v>
      </c>
      <c r="G353" s="53">
        <v>124.0</v>
      </c>
      <c r="H353" s="54" t="s">
        <v>31</v>
      </c>
      <c r="I353" s="55">
        <f>IFERROR(VLOOKUP(H353,Volume_caminhao,2,0),0)</f>
        <v>833</v>
      </c>
      <c r="J353" s="55">
        <f t="shared" si="2"/>
        <v>49980</v>
      </c>
      <c r="K353" s="54">
        <f t="shared" si="3"/>
        <v>103292</v>
      </c>
      <c r="L353" s="55">
        <v>0.0</v>
      </c>
      <c r="M353" s="54">
        <f t="shared" si="4"/>
        <v>0</v>
      </c>
      <c r="N353" s="54">
        <f t="shared" si="5"/>
        <v>0</v>
      </c>
      <c r="O353" s="56">
        <v>0.12</v>
      </c>
      <c r="P353" s="54">
        <f t="shared" si="6"/>
        <v>0</v>
      </c>
      <c r="Q353" s="54">
        <f t="shared" si="7"/>
        <v>0</v>
      </c>
      <c r="R353" s="53">
        <f t="shared" si="16"/>
        <v>2065840</v>
      </c>
      <c r="S353" s="57"/>
      <c r="T353" s="57" t="str">
        <f>T323</f>
        <v/>
      </c>
      <c r="U353" s="57">
        <f t="shared" si="17"/>
        <v>17096592</v>
      </c>
      <c r="V353" s="57">
        <v>130.0</v>
      </c>
      <c r="W353" s="53">
        <f t="shared" si="8"/>
        <v>6</v>
      </c>
      <c r="X353" s="53">
        <f t="shared" si="9"/>
        <v>99960</v>
      </c>
      <c r="Y353" s="57">
        <f t="shared" si="10"/>
        <v>2165800</v>
      </c>
      <c r="Z353" s="57">
        <f t="shared" si="20"/>
        <v>19262392</v>
      </c>
      <c r="AA353" s="27">
        <f t="shared" si="11"/>
        <v>20</v>
      </c>
      <c r="AB353" s="38">
        <f t="shared" si="12"/>
        <v>10</v>
      </c>
      <c r="AD353" s="43"/>
      <c r="AE353" s="43"/>
      <c r="AF353" s="43"/>
      <c r="AG353" s="43"/>
      <c r="AH353" s="43"/>
    </row>
    <row r="354" ht="14.25" customHeight="1">
      <c r="A354" s="50">
        <f t="shared" si="13"/>
        <v>46002</v>
      </c>
      <c r="B354" s="51" t="str">
        <f t="shared" si="1"/>
        <v>Thursday</v>
      </c>
      <c r="C354" s="58">
        <f t="shared" si="14"/>
        <v>20</v>
      </c>
      <c r="D354" s="51"/>
      <c r="E354" s="52">
        <f t="shared" si="19"/>
        <v>16660</v>
      </c>
      <c r="F354" s="32">
        <f t="shared" si="15"/>
        <v>4264960</v>
      </c>
      <c r="G354" s="53">
        <v>124.0</v>
      </c>
      <c r="H354" s="54" t="s">
        <v>31</v>
      </c>
      <c r="I354" s="55">
        <f>IFERROR(VLOOKUP(H354,Volume_caminhao,2,0),0)</f>
        <v>833</v>
      </c>
      <c r="J354" s="55">
        <f t="shared" si="2"/>
        <v>49980</v>
      </c>
      <c r="K354" s="54">
        <f t="shared" si="3"/>
        <v>103292</v>
      </c>
      <c r="L354" s="55">
        <v>0.0</v>
      </c>
      <c r="M354" s="54">
        <f t="shared" si="4"/>
        <v>0</v>
      </c>
      <c r="N354" s="54">
        <f t="shared" si="5"/>
        <v>0</v>
      </c>
      <c r="O354" s="56">
        <v>0.12</v>
      </c>
      <c r="P354" s="54">
        <f t="shared" si="6"/>
        <v>0</v>
      </c>
      <c r="Q354" s="54">
        <f t="shared" si="7"/>
        <v>0</v>
      </c>
      <c r="R354" s="53">
        <f t="shared" si="16"/>
        <v>2065840</v>
      </c>
      <c r="S354" s="57"/>
      <c r="T354" s="57"/>
      <c r="U354" s="57">
        <f t="shared" si="17"/>
        <v>17196552</v>
      </c>
      <c r="V354" s="57">
        <v>130.0</v>
      </c>
      <c r="W354" s="53">
        <f t="shared" si="8"/>
        <v>6</v>
      </c>
      <c r="X354" s="53">
        <f t="shared" si="9"/>
        <v>99960</v>
      </c>
      <c r="Y354" s="57">
        <f t="shared" si="10"/>
        <v>2165800</v>
      </c>
      <c r="Z354" s="57">
        <f t="shared" si="20"/>
        <v>19362352</v>
      </c>
      <c r="AA354" s="27">
        <f t="shared" si="11"/>
        <v>20</v>
      </c>
      <c r="AB354" s="38">
        <f t="shared" si="12"/>
        <v>10</v>
      </c>
    </row>
    <row r="355" ht="14.25" customHeight="1">
      <c r="A355" s="50">
        <f t="shared" si="13"/>
        <v>46003</v>
      </c>
      <c r="B355" s="51" t="str">
        <f t="shared" si="1"/>
        <v>Friday</v>
      </c>
      <c r="C355" s="58">
        <f t="shared" si="14"/>
        <v>20</v>
      </c>
      <c r="D355" s="51"/>
      <c r="E355" s="52">
        <f t="shared" si="19"/>
        <v>16660</v>
      </c>
      <c r="F355" s="32">
        <f t="shared" si="15"/>
        <v>8529920</v>
      </c>
      <c r="G355" s="53">
        <v>124.0</v>
      </c>
      <c r="H355" s="54" t="s">
        <v>31</v>
      </c>
      <c r="I355" s="55">
        <f>IFERROR(VLOOKUP(H355,Volume_caminhao,2,0),0)</f>
        <v>833</v>
      </c>
      <c r="J355" s="55">
        <f t="shared" si="2"/>
        <v>49980</v>
      </c>
      <c r="K355" s="54">
        <f t="shared" si="3"/>
        <v>103292</v>
      </c>
      <c r="L355" s="55">
        <v>0.0</v>
      </c>
      <c r="M355" s="54">
        <f t="shared" si="4"/>
        <v>0</v>
      </c>
      <c r="N355" s="54">
        <f t="shared" si="5"/>
        <v>0</v>
      </c>
      <c r="O355" s="56">
        <v>0.12</v>
      </c>
      <c r="P355" s="54">
        <f t="shared" si="6"/>
        <v>0</v>
      </c>
      <c r="Q355" s="54">
        <f t="shared" si="7"/>
        <v>0</v>
      </c>
      <c r="R355" s="53">
        <f t="shared" si="16"/>
        <v>2065840</v>
      </c>
      <c r="S355" s="57"/>
      <c r="T355" s="57"/>
      <c r="U355" s="57">
        <f t="shared" si="17"/>
        <v>17296512</v>
      </c>
      <c r="V355" s="57">
        <v>130.0</v>
      </c>
      <c r="W355" s="53">
        <f t="shared" si="8"/>
        <v>6</v>
      </c>
      <c r="X355" s="53">
        <f t="shared" si="9"/>
        <v>99960</v>
      </c>
      <c r="Y355" s="57">
        <f t="shared" si="10"/>
        <v>2165800</v>
      </c>
      <c r="Z355" s="57">
        <f t="shared" si="20"/>
        <v>19462312</v>
      </c>
      <c r="AA355" s="27">
        <f t="shared" si="11"/>
        <v>20</v>
      </c>
      <c r="AB355" s="38">
        <f t="shared" si="12"/>
        <v>10</v>
      </c>
    </row>
    <row r="356" ht="14.25" customHeight="1">
      <c r="A356" s="50">
        <f t="shared" si="13"/>
        <v>46004</v>
      </c>
      <c r="B356" s="51" t="str">
        <f t="shared" si="1"/>
        <v>Saturday</v>
      </c>
      <c r="C356" s="51">
        <f t="shared" si="14"/>
        <v>0</v>
      </c>
      <c r="D356" s="51"/>
      <c r="E356" s="52">
        <f t="shared" si="19"/>
        <v>0</v>
      </c>
      <c r="F356" s="32">
        <f t="shared" si="15"/>
        <v>0</v>
      </c>
      <c r="G356" s="53">
        <v>124.0</v>
      </c>
      <c r="H356" s="54" t="s">
        <v>31</v>
      </c>
      <c r="I356" s="55">
        <f>IFERROR(VLOOKUP(H356,Volume_caminhao,2,0),0)</f>
        <v>833</v>
      </c>
      <c r="J356" s="55">
        <f t="shared" si="2"/>
        <v>49980</v>
      </c>
      <c r="K356" s="54">
        <f t="shared" si="3"/>
        <v>103292</v>
      </c>
      <c r="L356" s="55">
        <v>0.0</v>
      </c>
      <c r="M356" s="54">
        <f t="shared" si="4"/>
        <v>0</v>
      </c>
      <c r="N356" s="54">
        <f t="shared" si="5"/>
        <v>0</v>
      </c>
      <c r="O356" s="56">
        <v>0.12</v>
      </c>
      <c r="P356" s="54">
        <f t="shared" si="6"/>
        <v>0</v>
      </c>
      <c r="Q356" s="54">
        <f t="shared" si="7"/>
        <v>0</v>
      </c>
      <c r="R356" s="53">
        <f t="shared" si="16"/>
        <v>0</v>
      </c>
      <c r="S356" s="57"/>
      <c r="T356" s="57"/>
      <c r="U356" s="57">
        <f t="shared" si="17"/>
        <v>0</v>
      </c>
      <c r="V356" s="57">
        <v>130.0</v>
      </c>
      <c r="W356" s="53">
        <f t="shared" si="8"/>
        <v>6</v>
      </c>
      <c r="X356" s="53">
        <f t="shared" si="9"/>
        <v>0</v>
      </c>
      <c r="Y356" s="57">
        <f t="shared" si="10"/>
        <v>0</v>
      </c>
      <c r="Z356" s="57">
        <f t="shared" si="20"/>
        <v>19462312</v>
      </c>
      <c r="AA356" s="27">
        <f t="shared" si="11"/>
        <v>20</v>
      </c>
      <c r="AB356" s="34">
        <f t="shared" si="12"/>
        <v>50</v>
      </c>
    </row>
    <row r="357" ht="14.25" customHeight="1">
      <c r="A357" s="50">
        <f t="shared" si="13"/>
        <v>46005</v>
      </c>
      <c r="B357" s="51" t="str">
        <f t="shared" si="1"/>
        <v>Sunday</v>
      </c>
      <c r="C357" s="51">
        <f t="shared" si="14"/>
        <v>0</v>
      </c>
      <c r="D357" s="51"/>
      <c r="E357" s="52">
        <f t="shared" si="19"/>
        <v>0</v>
      </c>
      <c r="F357" s="32">
        <f t="shared" si="15"/>
        <v>0</v>
      </c>
      <c r="G357" s="53">
        <v>124.0</v>
      </c>
      <c r="H357" s="54" t="s">
        <v>31</v>
      </c>
      <c r="I357" s="55">
        <f>IFERROR(VLOOKUP(H357,Volume_caminhao,2,0),0)</f>
        <v>833</v>
      </c>
      <c r="J357" s="55">
        <f t="shared" si="2"/>
        <v>49980</v>
      </c>
      <c r="K357" s="54">
        <f t="shared" si="3"/>
        <v>103292</v>
      </c>
      <c r="L357" s="55">
        <v>0.0</v>
      </c>
      <c r="M357" s="54">
        <f t="shared" si="4"/>
        <v>0</v>
      </c>
      <c r="N357" s="54">
        <f t="shared" si="5"/>
        <v>0</v>
      </c>
      <c r="O357" s="56">
        <v>0.12</v>
      </c>
      <c r="P357" s="54">
        <f t="shared" si="6"/>
        <v>0</v>
      </c>
      <c r="Q357" s="54">
        <f t="shared" si="7"/>
        <v>0</v>
      </c>
      <c r="R357" s="53">
        <f t="shared" si="16"/>
        <v>0</v>
      </c>
      <c r="S357" s="57"/>
      <c r="T357" s="57"/>
      <c r="U357" s="57">
        <f t="shared" si="17"/>
        <v>0</v>
      </c>
      <c r="V357" s="57">
        <v>130.0</v>
      </c>
      <c r="W357" s="53">
        <f t="shared" si="8"/>
        <v>6</v>
      </c>
      <c r="X357" s="53">
        <f t="shared" si="9"/>
        <v>0</v>
      </c>
      <c r="Y357" s="57">
        <f t="shared" si="10"/>
        <v>0</v>
      </c>
      <c r="Z357" s="57">
        <f t="shared" si="20"/>
        <v>19462312</v>
      </c>
      <c r="AA357" s="27">
        <f t="shared" si="11"/>
        <v>20</v>
      </c>
      <c r="AB357" s="34">
        <f t="shared" si="12"/>
        <v>50</v>
      </c>
    </row>
    <row r="358" ht="14.25" customHeight="1">
      <c r="A358" s="50">
        <f t="shared" si="13"/>
        <v>46006</v>
      </c>
      <c r="B358" s="51" t="str">
        <f t="shared" si="1"/>
        <v>Monday</v>
      </c>
      <c r="C358" s="58">
        <f t="shared" si="14"/>
        <v>20</v>
      </c>
      <c r="D358" s="51"/>
      <c r="E358" s="52">
        <f t="shared" si="19"/>
        <v>16660</v>
      </c>
      <c r="F358" s="32">
        <f t="shared" si="15"/>
        <v>17059840</v>
      </c>
      <c r="G358" s="53">
        <v>124.0</v>
      </c>
      <c r="H358" s="54" t="s">
        <v>31</v>
      </c>
      <c r="I358" s="55">
        <f>IFERROR(VLOOKUP(H358,Volume_caminhao,2,0),0)</f>
        <v>833</v>
      </c>
      <c r="J358" s="55">
        <f t="shared" si="2"/>
        <v>49980</v>
      </c>
      <c r="K358" s="54">
        <f t="shared" si="3"/>
        <v>103292</v>
      </c>
      <c r="L358" s="55">
        <v>0.0</v>
      </c>
      <c r="M358" s="54">
        <f t="shared" si="4"/>
        <v>0</v>
      </c>
      <c r="N358" s="54">
        <f t="shared" si="5"/>
        <v>0</v>
      </c>
      <c r="O358" s="56">
        <v>0.12</v>
      </c>
      <c r="P358" s="54">
        <f t="shared" si="6"/>
        <v>0</v>
      </c>
      <c r="Q358" s="54">
        <f t="shared" si="7"/>
        <v>0</v>
      </c>
      <c r="R358" s="53">
        <f t="shared" si="16"/>
        <v>2065840</v>
      </c>
      <c r="S358" s="57"/>
      <c r="T358" s="57"/>
      <c r="U358" s="57">
        <f t="shared" si="17"/>
        <v>17396472</v>
      </c>
      <c r="V358" s="57">
        <v>130.0</v>
      </c>
      <c r="W358" s="53">
        <f t="shared" si="8"/>
        <v>6</v>
      </c>
      <c r="X358" s="53">
        <f t="shared" si="9"/>
        <v>99960</v>
      </c>
      <c r="Y358" s="57">
        <f t="shared" si="10"/>
        <v>2165800</v>
      </c>
      <c r="Z358" s="57">
        <f t="shared" si="20"/>
        <v>19562272</v>
      </c>
      <c r="AA358" s="27">
        <f t="shared" si="11"/>
        <v>20</v>
      </c>
      <c r="AB358" s="38">
        <f t="shared" si="12"/>
        <v>10</v>
      </c>
    </row>
    <row r="359" ht="14.25" customHeight="1">
      <c r="A359" s="50">
        <f t="shared" si="13"/>
        <v>46007</v>
      </c>
      <c r="B359" s="51" t="str">
        <f t="shared" si="1"/>
        <v>Tuesday</v>
      </c>
      <c r="C359" s="58">
        <f t="shared" si="14"/>
        <v>20</v>
      </c>
      <c r="D359" s="51"/>
      <c r="E359" s="52">
        <f t="shared" si="19"/>
        <v>16660</v>
      </c>
      <c r="F359" s="32">
        <f t="shared" si="15"/>
        <v>34119680</v>
      </c>
      <c r="G359" s="53">
        <v>124.0</v>
      </c>
      <c r="H359" s="54" t="s">
        <v>31</v>
      </c>
      <c r="I359" s="55">
        <f>IFERROR(VLOOKUP(H359,Volume_caminhao,2,0),0)</f>
        <v>833</v>
      </c>
      <c r="J359" s="55">
        <f t="shared" si="2"/>
        <v>49980</v>
      </c>
      <c r="K359" s="54">
        <f t="shared" si="3"/>
        <v>103292</v>
      </c>
      <c r="L359" s="55">
        <v>0.0</v>
      </c>
      <c r="M359" s="54">
        <f t="shared" si="4"/>
        <v>0</v>
      </c>
      <c r="N359" s="54">
        <f t="shared" si="5"/>
        <v>0</v>
      </c>
      <c r="O359" s="56">
        <v>0.12</v>
      </c>
      <c r="P359" s="54">
        <f t="shared" si="6"/>
        <v>0</v>
      </c>
      <c r="Q359" s="54">
        <f t="shared" si="7"/>
        <v>0</v>
      </c>
      <c r="R359" s="53">
        <f t="shared" si="16"/>
        <v>2065840</v>
      </c>
      <c r="S359" s="57"/>
      <c r="T359" s="57"/>
      <c r="U359" s="57">
        <f t="shared" si="17"/>
        <v>17496432</v>
      </c>
      <c r="V359" s="57">
        <v>130.0</v>
      </c>
      <c r="W359" s="53">
        <f t="shared" si="8"/>
        <v>6</v>
      </c>
      <c r="X359" s="53">
        <f t="shared" si="9"/>
        <v>99960</v>
      </c>
      <c r="Y359" s="57">
        <f t="shared" si="10"/>
        <v>2165800</v>
      </c>
      <c r="Z359" s="57">
        <f t="shared" si="20"/>
        <v>19662232</v>
      </c>
      <c r="AA359" s="27">
        <f t="shared" si="11"/>
        <v>20</v>
      </c>
      <c r="AB359" s="38">
        <f t="shared" si="12"/>
        <v>10</v>
      </c>
    </row>
    <row r="360" ht="14.25" customHeight="1">
      <c r="A360" s="50">
        <f t="shared" si="13"/>
        <v>46008</v>
      </c>
      <c r="B360" s="51" t="str">
        <f t="shared" si="1"/>
        <v>Wednesday</v>
      </c>
      <c r="C360" s="58">
        <f t="shared" si="14"/>
        <v>20</v>
      </c>
      <c r="D360" s="51"/>
      <c r="E360" s="52">
        <f t="shared" si="19"/>
        <v>16660</v>
      </c>
      <c r="F360" s="32">
        <f t="shared" si="15"/>
        <v>68239360</v>
      </c>
      <c r="G360" s="53">
        <v>124.0</v>
      </c>
      <c r="H360" s="54" t="s">
        <v>31</v>
      </c>
      <c r="I360" s="55">
        <f>IFERROR(VLOOKUP(H360,Volume_caminhao,2,0),0)</f>
        <v>833</v>
      </c>
      <c r="J360" s="55">
        <f t="shared" si="2"/>
        <v>49980</v>
      </c>
      <c r="K360" s="54">
        <f t="shared" si="3"/>
        <v>103292</v>
      </c>
      <c r="L360" s="55">
        <v>0.0</v>
      </c>
      <c r="M360" s="54">
        <f t="shared" si="4"/>
        <v>0</v>
      </c>
      <c r="N360" s="54">
        <f t="shared" si="5"/>
        <v>0</v>
      </c>
      <c r="O360" s="56">
        <v>0.12</v>
      </c>
      <c r="P360" s="54">
        <f t="shared" si="6"/>
        <v>0</v>
      </c>
      <c r="Q360" s="54">
        <f t="shared" si="7"/>
        <v>0</v>
      </c>
      <c r="R360" s="53">
        <f t="shared" si="16"/>
        <v>2065840</v>
      </c>
      <c r="S360" s="57"/>
      <c r="T360" s="57"/>
      <c r="U360" s="57">
        <f t="shared" si="17"/>
        <v>17596392</v>
      </c>
      <c r="V360" s="57">
        <v>130.0</v>
      </c>
      <c r="W360" s="53">
        <f t="shared" si="8"/>
        <v>6</v>
      </c>
      <c r="X360" s="53">
        <f t="shared" si="9"/>
        <v>99960</v>
      </c>
      <c r="Y360" s="57">
        <f t="shared" si="10"/>
        <v>2165800</v>
      </c>
      <c r="Z360" s="57">
        <f t="shared" si="20"/>
        <v>19762192</v>
      </c>
      <c r="AA360" s="27">
        <f t="shared" si="11"/>
        <v>20</v>
      </c>
      <c r="AB360" s="38">
        <f t="shared" si="12"/>
        <v>10</v>
      </c>
    </row>
    <row r="361" ht="14.25" customHeight="1">
      <c r="A361" s="50">
        <f t="shared" si="13"/>
        <v>46009</v>
      </c>
      <c r="B361" s="51" t="str">
        <f t="shared" si="1"/>
        <v>Thursday</v>
      </c>
      <c r="C361" s="58">
        <f t="shared" si="14"/>
        <v>20</v>
      </c>
      <c r="D361" s="51"/>
      <c r="E361" s="52">
        <f t="shared" si="19"/>
        <v>16660</v>
      </c>
      <c r="F361" s="32">
        <f t="shared" si="15"/>
        <v>136478720</v>
      </c>
      <c r="G361" s="53">
        <v>124.0</v>
      </c>
      <c r="H361" s="54" t="s">
        <v>31</v>
      </c>
      <c r="I361" s="55">
        <f>IFERROR(VLOOKUP(H361,Volume_caminhao,2,0),0)</f>
        <v>833</v>
      </c>
      <c r="J361" s="55">
        <f t="shared" si="2"/>
        <v>49980</v>
      </c>
      <c r="K361" s="54">
        <f t="shared" si="3"/>
        <v>103292</v>
      </c>
      <c r="L361" s="55">
        <v>0.0</v>
      </c>
      <c r="M361" s="54">
        <f t="shared" si="4"/>
        <v>0</v>
      </c>
      <c r="N361" s="54">
        <f t="shared" si="5"/>
        <v>0</v>
      </c>
      <c r="O361" s="56">
        <v>0.12</v>
      </c>
      <c r="P361" s="54">
        <f t="shared" si="6"/>
        <v>0</v>
      </c>
      <c r="Q361" s="54">
        <f t="shared" si="7"/>
        <v>0</v>
      </c>
      <c r="R361" s="53">
        <f t="shared" si="16"/>
        <v>2065840</v>
      </c>
      <c r="S361" s="57"/>
      <c r="T361" s="57"/>
      <c r="U361" s="57">
        <f t="shared" si="17"/>
        <v>17696352</v>
      </c>
      <c r="V361" s="57">
        <v>130.0</v>
      </c>
      <c r="W361" s="53">
        <f t="shared" si="8"/>
        <v>6</v>
      </c>
      <c r="X361" s="53">
        <f t="shared" si="9"/>
        <v>99960</v>
      </c>
      <c r="Y361" s="57">
        <f t="shared" si="10"/>
        <v>2165800</v>
      </c>
      <c r="Z361" s="57">
        <f t="shared" si="20"/>
        <v>19862152</v>
      </c>
      <c r="AA361" s="27">
        <f t="shared" si="11"/>
        <v>20</v>
      </c>
      <c r="AB361" s="38">
        <f t="shared" si="12"/>
        <v>10</v>
      </c>
    </row>
    <row r="362" ht="14.25" customHeight="1">
      <c r="A362" s="50">
        <f t="shared" si="13"/>
        <v>46010</v>
      </c>
      <c r="B362" s="51" t="str">
        <f t="shared" si="1"/>
        <v>Friday</v>
      </c>
      <c r="C362" s="58">
        <f t="shared" si="14"/>
        <v>20</v>
      </c>
      <c r="D362" s="51"/>
      <c r="E362" s="52">
        <f t="shared" si="19"/>
        <v>16660</v>
      </c>
      <c r="F362" s="32">
        <f t="shared" si="15"/>
        <v>272957440</v>
      </c>
      <c r="G362" s="53">
        <v>124.0</v>
      </c>
      <c r="H362" s="54" t="s">
        <v>31</v>
      </c>
      <c r="I362" s="55">
        <f>IFERROR(VLOOKUP(H362,Volume_caminhao,2,0),0)</f>
        <v>833</v>
      </c>
      <c r="J362" s="55">
        <f t="shared" si="2"/>
        <v>49980</v>
      </c>
      <c r="K362" s="54">
        <f t="shared" si="3"/>
        <v>103292</v>
      </c>
      <c r="L362" s="55">
        <v>0.0</v>
      </c>
      <c r="M362" s="54">
        <f t="shared" si="4"/>
        <v>0</v>
      </c>
      <c r="N362" s="54">
        <f t="shared" si="5"/>
        <v>0</v>
      </c>
      <c r="O362" s="56">
        <v>0.12</v>
      </c>
      <c r="P362" s="54">
        <f t="shared" si="6"/>
        <v>0</v>
      </c>
      <c r="Q362" s="54">
        <f t="shared" si="7"/>
        <v>0</v>
      </c>
      <c r="R362" s="53">
        <f t="shared" si="16"/>
        <v>2065840</v>
      </c>
      <c r="S362" s="57"/>
      <c r="T362" s="57"/>
      <c r="U362" s="57">
        <f t="shared" si="17"/>
        <v>17796312</v>
      </c>
      <c r="V362" s="57">
        <v>130.0</v>
      </c>
      <c r="W362" s="53">
        <f t="shared" si="8"/>
        <v>6</v>
      </c>
      <c r="X362" s="53">
        <f t="shared" si="9"/>
        <v>99960</v>
      </c>
      <c r="Y362" s="57">
        <f t="shared" si="10"/>
        <v>2165800</v>
      </c>
      <c r="Z362" s="57">
        <f t="shared" si="20"/>
        <v>19962112</v>
      </c>
      <c r="AA362" s="27">
        <f t="shared" si="11"/>
        <v>20</v>
      </c>
      <c r="AB362" s="38">
        <f t="shared" si="12"/>
        <v>10</v>
      </c>
    </row>
    <row r="363" ht="14.25" customHeight="1">
      <c r="A363" s="50">
        <f t="shared" si="13"/>
        <v>46011</v>
      </c>
      <c r="B363" s="51" t="str">
        <f t="shared" si="1"/>
        <v>Saturday</v>
      </c>
      <c r="C363" s="51">
        <f t="shared" si="14"/>
        <v>0</v>
      </c>
      <c r="D363" s="51"/>
      <c r="E363" s="52">
        <f t="shared" si="19"/>
        <v>0</v>
      </c>
      <c r="F363" s="32">
        <f t="shared" si="15"/>
        <v>0</v>
      </c>
      <c r="G363" s="53">
        <v>124.0</v>
      </c>
      <c r="H363" s="54" t="s">
        <v>31</v>
      </c>
      <c r="I363" s="55">
        <f>IFERROR(VLOOKUP(H363,Volume_caminhao,2,0),0)</f>
        <v>833</v>
      </c>
      <c r="J363" s="55">
        <f t="shared" si="2"/>
        <v>49980</v>
      </c>
      <c r="K363" s="54">
        <f t="shared" si="3"/>
        <v>103292</v>
      </c>
      <c r="L363" s="55">
        <v>0.0</v>
      </c>
      <c r="M363" s="54">
        <f t="shared" si="4"/>
        <v>0</v>
      </c>
      <c r="N363" s="54">
        <f t="shared" si="5"/>
        <v>0</v>
      </c>
      <c r="O363" s="56">
        <v>0.12</v>
      </c>
      <c r="P363" s="54">
        <f t="shared" si="6"/>
        <v>0</v>
      </c>
      <c r="Q363" s="54">
        <f t="shared" si="7"/>
        <v>0</v>
      </c>
      <c r="R363" s="53">
        <f t="shared" si="16"/>
        <v>0</v>
      </c>
      <c r="S363" s="57"/>
      <c r="T363" s="57"/>
      <c r="U363" s="57">
        <f t="shared" si="17"/>
        <v>0</v>
      </c>
      <c r="V363" s="57">
        <v>130.0</v>
      </c>
      <c r="W363" s="53">
        <f t="shared" si="8"/>
        <v>6</v>
      </c>
      <c r="X363" s="53">
        <f t="shared" si="9"/>
        <v>0</v>
      </c>
      <c r="Y363" s="57">
        <f t="shared" si="10"/>
        <v>0</v>
      </c>
      <c r="Z363" s="57">
        <f t="shared" si="20"/>
        <v>19962112</v>
      </c>
      <c r="AA363" s="27">
        <f t="shared" si="11"/>
        <v>20</v>
      </c>
      <c r="AB363" s="34">
        <f t="shared" si="12"/>
        <v>50</v>
      </c>
    </row>
    <row r="364" ht="14.25" customHeight="1">
      <c r="A364" s="50">
        <f t="shared" si="13"/>
        <v>46012</v>
      </c>
      <c r="B364" s="51" t="str">
        <f t="shared" si="1"/>
        <v>Sunday</v>
      </c>
      <c r="C364" s="51">
        <f t="shared" si="14"/>
        <v>0</v>
      </c>
      <c r="D364" s="51"/>
      <c r="E364" s="52">
        <f t="shared" si="19"/>
        <v>0</v>
      </c>
      <c r="F364" s="32">
        <f t="shared" si="15"/>
        <v>0</v>
      </c>
      <c r="G364" s="53">
        <v>124.0</v>
      </c>
      <c r="H364" s="54" t="s">
        <v>31</v>
      </c>
      <c r="I364" s="55">
        <f>IFERROR(VLOOKUP(H364,Volume_caminhao,2,0),0)</f>
        <v>833</v>
      </c>
      <c r="J364" s="55">
        <f t="shared" si="2"/>
        <v>49980</v>
      </c>
      <c r="K364" s="54">
        <f t="shared" si="3"/>
        <v>103292</v>
      </c>
      <c r="L364" s="55">
        <v>0.0</v>
      </c>
      <c r="M364" s="54">
        <f t="shared" si="4"/>
        <v>0</v>
      </c>
      <c r="N364" s="54">
        <f t="shared" si="5"/>
        <v>0</v>
      </c>
      <c r="O364" s="56">
        <v>0.12</v>
      </c>
      <c r="P364" s="54">
        <f t="shared" si="6"/>
        <v>0</v>
      </c>
      <c r="Q364" s="54">
        <f t="shared" si="7"/>
        <v>0</v>
      </c>
      <c r="R364" s="53">
        <f t="shared" si="16"/>
        <v>0</v>
      </c>
      <c r="S364" s="57"/>
      <c r="T364" s="57"/>
      <c r="U364" s="57">
        <f t="shared" si="17"/>
        <v>0</v>
      </c>
      <c r="V364" s="57">
        <v>130.0</v>
      </c>
      <c r="W364" s="53">
        <f t="shared" si="8"/>
        <v>6</v>
      </c>
      <c r="X364" s="53">
        <f t="shared" si="9"/>
        <v>0</v>
      </c>
      <c r="Y364" s="57">
        <f t="shared" si="10"/>
        <v>0</v>
      </c>
      <c r="Z364" s="57">
        <f t="shared" si="20"/>
        <v>19962112</v>
      </c>
      <c r="AA364" s="27">
        <f t="shared" si="11"/>
        <v>20</v>
      </c>
      <c r="AB364" s="34">
        <f t="shared" si="12"/>
        <v>50</v>
      </c>
    </row>
    <row r="365" ht="14.25" customHeight="1">
      <c r="A365" s="50">
        <f t="shared" si="13"/>
        <v>46013</v>
      </c>
      <c r="B365" s="51" t="str">
        <f t="shared" si="1"/>
        <v>Monday</v>
      </c>
      <c r="C365" s="58">
        <f t="shared" si="14"/>
        <v>20</v>
      </c>
      <c r="D365" s="51"/>
      <c r="E365" s="52">
        <f t="shared" si="19"/>
        <v>16660</v>
      </c>
      <c r="F365" s="32">
        <f t="shared" si="15"/>
        <v>545914880</v>
      </c>
      <c r="G365" s="53">
        <v>124.0</v>
      </c>
      <c r="H365" s="54" t="s">
        <v>31</v>
      </c>
      <c r="I365" s="55">
        <f>IFERROR(VLOOKUP(H365,Volume_caminhao,2,0),0)</f>
        <v>833</v>
      </c>
      <c r="J365" s="55">
        <f t="shared" si="2"/>
        <v>49980</v>
      </c>
      <c r="K365" s="54">
        <f t="shared" si="3"/>
        <v>103292</v>
      </c>
      <c r="L365" s="55">
        <v>0.0</v>
      </c>
      <c r="M365" s="54">
        <f t="shared" si="4"/>
        <v>0</v>
      </c>
      <c r="N365" s="54">
        <f t="shared" si="5"/>
        <v>0</v>
      </c>
      <c r="O365" s="56">
        <v>0.12</v>
      </c>
      <c r="P365" s="54">
        <f t="shared" si="6"/>
        <v>0</v>
      </c>
      <c r="Q365" s="54">
        <f t="shared" si="7"/>
        <v>0</v>
      </c>
      <c r="R365" s="53">
        <f t="shared" si="16"/>
        <v>2065840</v>
      </c>
      <c r="S365" s="57"/>
      <c r="T365" s="57"/>
      <c r="U365" s="57">
        <f t="shared" si="17"/>
        <v>17896272</v>
      </c>
      <c r="V365" s="57">
        <v>130.0</v>
      </c>
      <c r="W365" s="53">
        <f t="shared" si="8"/>
        <v>6</v>
      </c>
      <c r="X365" s="53">
        <f t="shared" si="9"/>
        <v>99960</v>
      </c>
      <c r="Y365" s="57">
        <f t="shared" si="10"/>
        <v>2165800</v>
      </c>
      <c r="Z365" s="57">
        <f t="shared" si="20"/>
        <v>20062072</v>
      </c>
      <c r="AA365" s="27">
        <f t="shared" si="11"/>
        <v>20</v>
      </c>
      <c r="AB365" s="38">
        <f t="shared" si="12"/>
        <v>10</v>
      </c>
    </row>
    <row r="366" ht="14.25" customHeight="1">
      <c r="A366" s="50">
        <f t="shared" si="13"/>
        <v>46014</v>
      </c>
      <c r="B366" s="51" t="str">
        <f t="shared" si="1"/>
        <v>Tuesday</v>
      </c>
      <c r="C366" s="58">
        <f t="shared" si="14"/>
        <v>20</v>
      </c>
      <c r="D366" s="51"/>
      <c r="E366" s="52">
        <f t="shared" si="19"/>
        <v>16660</v>
      </c>
      <c r="F366" s="32">
        <f t="shared" si="15"/>
        <v>1091829760</v>
      </c>
      <c r="G366" s="53">
        <v>124.0</v>
      </c>
      <c r="H366" s="54" t="s">
        <v>31</v>
      </c>
      <c r="I366" s="55">
        <f>IFERROR(VLOOKUP(H366,Volume_caminhao,2,0),0)</f>
        <v>833</v>
      </c>
      <c r="J366" s="55">
        <f t="shared" si="2"/>
        <v>49980</v>
      </c>
      <c r="K366" s="54">
        <f t="shared" si="3"/>
        <v>103292</v>
      </c>
      <c r="L366" s="55">
        <v>0.0</v>
      </c>
      <c r="M366" s="54">
        <f t="shared" si="4"/>
        <v>0</v>
      </c>
      <c r="N366" s="54">
        <f t="shared" si="5"/>
        <v>0</v>
      </c>
      <c r="O366" s="56">
        <v>0.12</v>
      </c>
      <c r="P366" s="54">
        <f t="shared" si="6"/>
        <v>0</v>
      </c>
      <c r="Q366" s="54">
        <f t="shared" si="7"/>
        <v>0</v>
      </c>
      <c r="R366" s="53">
        <f t="shared" si="16"/>
        <v>2065840</v>
      </c>
      <c r="S366" s="57"/>
      <c r="T366" s="57"/>
      <c r="U366" s="57">
        <f t="shared" si="17"/>
        <v>17996232</v>
      </c>
      <c r="V366" s="57">
        <v>130.0</v>
      </c>
      <c r="W366" s="53">
        <f t="shared" si="8"/>
        <v>6</v>
      </c>
      <c r="X366" s="53">
        <f t="shared" si="9"/>
        <v>99960</v>
      </c>
      <c r="Y366" s="57">
        <f t="shared" si="10"/>
        <v>2165800</v>
      </c>
      <c r="Z366" s="57">
        <f t="shared" si="20"/>
        <v>20162032</v>
      </c>
      <c r="AA366" s="27">
        <f t="shared" si="11"/>
        <v>20</v>
      </c>
      <c r="AB366" s="38">
        <f t="shared" si="12"/>
        <v>10</v>
      </c>
    </row>
    <row r="367" ht="14.25" customHeight="1">
      <c r="A367" s="50">
        <f t="shared" si="13"/>
        <v>46015</v>
      </c>
      <c r="B367" s="51" t="str">
        <f t="shared" si="1"/>
        <v>Wednesday</v>
      </c>
      <c r="C367" s="58">
        <f t="shared" si="14"/>
        <v>20</v>
      </c>
      <c r="D367" s="51"/>
      <c r="E367" s="52">
        <f t="shared" si="19"/>
        <v>16660</v>
      </c>
      <c r="F367" s="32">
        <f t="shared" si="15"/>
        <v>2183659520</v>
      </c>
      <c r="G367" s="53">
        <v>124.0</v>
      </c>
      <c r="H367" s="54" t="s">
        <v>31</v>
      </c>
      <c r="I367" s="55">
        <f>IFERROR(VLOOKUP(H367,Volume_caminhao,2,0),0)</f>
        <v>833</v>
      </c>
      <c r="J367" s="55">
        <f t="shared" si="2"/>
        <v>49980</v>
      </c>
      <c r="K367" s="54">
        <f t="shared" si="3"/>
        <v>103292</v>
      </c>
      <c r="L367" s="55">
        <v>0.0</v>
      </c>
      <c r="M367" s="54">
        <f t="shared" si="4"/>
        <v>0</v>
      </c>
      <c r="N367" s="54">
        <f t="shared" si="5"/>
        <v>0</v>
      </c>
      <c r="O367" s="56">
        <v>0.12</v>
      </c>
      <c r="P367" s="54">
        <f t="shared" si="6"/>
        <v>0</v>
      </c>
      <c r="Q367" s="54">
        <f t="shared" si="7"/>
        <v>0</v>
      </c>
      <c r="R367" s="53">
        <f t="shared" si="16"/>
        <v>2065840</v>
      </c>
      <c r="S367" s="57"/>
      <c r="T367" s="57"/>
      <c r="U367" s="57">
        <f t="shared" si="17"/>
        <v>18096192</v>
      </c>
      <c r="V367" s="57">
        <v>130.0</v>
      </c>
      <c r="W367" s="53">
        <f t="shared" si="8"/>
        <v>6</v>
      </c>
      <c r="X367" s="53">
        <f t="shared" si="9"/>
        <v>99960</v>
      </c>
      <c r="Y367" s="57">
        <f t="shared" si="10"/>
        <v>2165800</v>
      </c>
      <c r="Z367" s="57">
        <f t="shared" si="20"/>
        <v>20261992</v>
      </c>
      <c r="AA367" s="27">
        <f t="shared" si="11"/>
        <v>20</v>
      </c>
      <c r="AB367" s="38">
        <f t="shared" si="12"/>
        <v>10</v>
      </c>
    </row>
    <row r="368" ht="14.25" customHeight="1">
      <c r="A368" s="50">
        <f t="shared" si="13"/>
        <v>46016</v>
      </c>
      <c r="B368" s="51" t="str">
        <f t="shared" si="1"/>
        <v>Thursday</v>
      </c>
      <c r="C368" s="58">
        <f t="shared" si="14"/>
        <v>20</v>
      </c>
      <c r="D368" s="51"/>
      <c r="E368" s="52">
        <f t="shared" si="19"/>
        <v>16660</v>
      </c>
      <c r="F368" s="32">
        <f t="shared" si="15"/>
        <v>4367319040</v>
      </c>
      <c r="G368" s="53">
        <v>124.0</v>
      </c>
      <c r="H368" s="54" t="s">
        <v>31</v>
      </c>
      <c r="I368" s="55">
        <f>IFERROR(VLOOKUP(H368,Volume_caminhao,2,0),0)</f>
        <v>833</v>
      </c>
      <c r="J368" s="55">
        <f t="shared" si="2"/>
        <v>49980</v>
      </c>
      <c r="K368" s="54">
        <f t="shared" si="3"/>
        <v>103292</v>
      </c>
      <c r="L368" s="55">
        <v>0.0</v>
      </c>
      <c r="M368" s="54">
        <f t="shared" si="4"/>
        <v>0</v>
      </c>
      <c r="N368" s="54">
        <f t="shared" si="5"/>
        <v>0</v>
      </c>
      <c r="O368" s="56">
        <v>0.12</v>
      </c>
      <c r="P368" s="54">
        <f t="shared" si="6"/>
        <v>0</v>
      </c>
      <c r="Q368" s="54">
        <f t="shared" si="7"/>
        <v>0</v>
      </c>
      <c r="R368" s="53">
        <f t="shared" si="16"/>
        <v>2065840</v>
      </c>
      <c r="S368" s="57"/>
      <c r="T368" s="57"/>
      <c r="U368" s="57">
        <f t="shared" si="17"/>
        <v>18196152</v>
      </c>
      <c r="V368" s="57">
        <v>130.0</v>
      </c>
      <c r="W368" s="53">
        <f t="shared" si="8"/>
        <v>6</v>
      </c>
      <c r="X368" s="53">
        <f t="shared" si="9"/>
        <v>99960</v>
      </c>
      <c r="Y368" s="57">
        <f t="shared" si="10"/>
        <v>2165800</v>
      </c>
      <c r="Z368" s="57">
        <f t="shared" si="20"/>
        <v>20361952</v>
      </c>
      <c r="AA368" s="27">
        <f t="shared" si="11"/>
        <v>20</v>
      </c>
      <c r="AB368" s="38">
        <f t="shared" si="12"/>
        <v>10</v>
      </c>
    </row>
    <row r="369" ht="14.25" customHeight="1">
      <c r="A369" s="50">
        <f t="shared" si="13"/>
        <v>46017</v>
      </c>
      <c r="B369" s="51" t="str">
        <f t="shared" si="1"/>
        <v>Friday</v>
      </c>
      <c r="C369" s="58">
        <f t="shared" si="14"/>
        <v>20</v>
      </c>
      <c r="D369" s="51"/>
      <c r="E369" s="52">
        <f t="shared" si="19"/>
        <v>16660</v>
      </c>
      <c r="F369" s="32">
        <f t="shared" si="15"/>
        <v>8734638080</v>
      </c>
      <c r="G369" s="53">
        <v>124.0</v>
      </c>
      <c r="H369" s="54" t="s">
        <v>31</v>
      </c>
      <c r="I369" s="55">
        <f>IFERROR(VLOOKUP(H369,Volume_caminhao,2,0),0)</f>
        <v>833</v>
      </c>
      <c r="J369" s="55">
        <f t="shared" si="2"/>
        <v>49980</v>
      </c>
      <c r="K369" s="54">
        <f t="shared" si="3"/>
        <v>103292</v>
      </c>
      <c r="L369" s="55">
        <v>0.0</v>
      </c>
      <c r="M369" s="54">
        <f t="shared" si="4"/>
        <v>0</v>
      </c>
      <c r="N369" s="54">
        <f t="shared" si="5"/>
        <v>0</v>
      </c>
      <c r="O369" s="56">
        <v>0.12</v>
      </c>
      <c r="P369" s="54">
        <f t="shared" si="6"/>
        <v>0</v>
      </c>
      <c r="Q369" s="54">
        <f t="shared" si="7"/>
        <v>0</v>
      </c>
      <c r="R369" s="53">
        <f t="shared" si="16"/>
        <v>2065840</v>
      </c>
      <c r="S369" s="57"/>
      <c r="T369" s="57"/>
      <c r="U369" s="57">
        <f t="shared" si="17"/>
        <v>18296112</v>
      </c>
      <c r="V369" s="57">
        <v>130.0</v>
      </c>
      <c r="W369" s="53">
        <f t="shared" si="8"/>
        <v>6</v>
      </c>
      <c r="X369" s="53">
        <f t="shared" si="9"/>
        <v>99960</v>
      </c>
      <c r="Y369" s="57">
        <f t="shared" si="10"/>
        <v>2165800</v>
      </c>
      <c r="Z369" s="57">
        <f t="shared" si="20"/>
        <v>20461912</v>
      </c>
      <c r="AA369" s="27">
        <f t="shared" si="11"/>
        <v>20</v>
      </c>
      <c r="AB369" s="38">
        <f t="shared" si="12"/>
        <v>10</v>
      </c>
    </row>
    <row r="370" ht="14.25" customHeight="1">
      <c r="A370" s="50">
        <f t="shared" si="13"/>
        <v>46018</v>
      </c>
      <c r="B370" s="51" t="str">
        <f t="shared" si="1"/>
        <v>Saturday</v>
      </c>
      <c r="C370" s="51">
        <f t="shared" si="14"/>
        <v>0</v>
      </c>
      <c r="D370" s="51"/>
      <c r="E370" s="52">
        <f t="shared" si="19"/>
        <v>0</v>
      </c>
      <c r="F370" s="32">
        <f t="shared" si="15"/>
        <v>0</v>
      </c>
      <c r="G370" s="53">
        <v>124.0</v>
      </c>
      <c r="H370" s="54" t="s">
        <v>31</v>
      </c>
      <c r="I370" s="55">
        <f>IFERROR(VLOOKUP(H370,Volume_caminhao,2,0),0)</f>
        <v>833</v>
      </c>
      <c r="J370" s="55">
        <f t="shared" si="2"/>
        <v>49980</v>
      </c>
      <c r="K370" s="54">
        <f t="shared" si="3"/>
        <v>103292</v>
      </c>
      <c r="L370" s="55">
        <v>0.0</v>
      </c>
      <c r="M370" s="54">
        <f t="shared" si="4"/>
        <v>0</v>
      </c>
      <c r="N370" s="54">
        <f t="shared" si="5"/>
        <v>0</v>
      </c>
      <c r="O370" s="56">
        <v>0.12</v>
      </c>
      <c r="P370" s="54">
        <f t="shared" si="6"/>
        <v>0</v>
      </c>
      <c r="Q370" s="54">
        <f t="shared" si="7"/>
        <v>0</v>
      </c>
      <c r="R370" s="53">
        <f t="shared" si="16"/>
        <v>0</v>
      </c>
      <c r="S370" s="57"/>
      <c r="T370" s="57"/>
      <c r="U370" s="57">
        <f t="shared" si="17"/>
        <v>0</v>
      </c>
      <c r="V370" s="57">
        <v>130.0</v>
      </c>
      <c r="W370" s="53">
        <f t="shared" si="8"/>
        <v>6</v>
      </c>
      <c r="X370" s="53">
        <f t="shared" si="9"/>
        <v>0</v>
      </c>
      <c r="Y370" s="57">
        <f t="shared" si="10"/>
        <v>0</v>
      </c>
      <c r="Z370" s="57">
        <f t="shared" si="20"/>
        <v>20461912</v>
      </c>
      <c r="AA370" s="27">
        <f t="shared" si="11"/>
        <v>20</v>
      </c>
      <c r="AB370" s="34">
        <f t="shared" si="12"/>
        <v>50</v>
      </c>
    </row>
    <row r="371" ht="14.25" customHeight="1">
      <c r="A371" s="50">
        <f t="shared" si="13"/>
        <v>46019</v>
      </c>
      <c r="B371" s="51" t="str">
        <f t="shared" si="1"/>
        <v>Sunday</v>
      </c>
      <c r="C371" s="51">
        <f t="shared" si="14"/>
        <v>0</v>
      </c>
      <c r="D371" s="51"/>
      <c r="E371" s="52">
        <f t="shared" si="19"/>
        <v>0</v>
      </c>
      <c r="F371" s="32">
        <f t="shared" si="15"/>
        <v>0</v>
      </c>
      <c r="G371" s="53">
        <v>124.0</v>
      </c>
      <c r="H371" s="54" t="s">
        <v>31</v>
      </c>
      <c r="I371" s="55">
        <f>IFERROR(VLOOKUP(H371,Volume_caminhao,2,0),0)</f>
        <v>833</v>
      </c>
      <c r="J371" s="55">
        <f t="shared" si="2"/>
        <v>49980</v>
      </c>
      <c r="K371" s="54">
        <f t="shared" si="3"/>
        <v>103292</v>
      </c>
      <c r="L371" s="55">
        <v>0.0</v>
      </c>
      <c r="M371" s="54">
        <f t="shared" si="4"/>
        <v>0</v>
      </c>
      <c r="N371" s="54">
        <f t="shared" si="5"/>
        <v>0</v>
      </c>
      <c r="O371" s="56">
        <v>0.12</v>
      </c>
      <c r="P371" s="54">
        <f t="shared" si="6"/>
        <v>0</v>
      </c>
      <c r="Q371" s="54">
        <f t="shared" si="7"/>
        <v>0</v>
      </c>
      <c r="R371" s="53">
        <f t="shared" si="16"/>
        <v>0</v>
      </c>
      <c r="S371" s="57"/>
      <c r="T371" s="57"/>
      <c r="U371" s="57">
        <f t="shared" si="17"/>
        <v>0</v>
      </c>
      <c r="V371" s="57">
        <v>130.0</v>
      </c>
      <c r="W371" s="53">
        <f t="shared" si="8"/>
        <v>6</v>
      </c>
      <c r="X371" s="53">
        <f t="shared" si="9"/>
        <v>0</v>
      </c>
      <c r="Y371" s="57">
        <f t="shared" si="10"/>
        <v>0</v>
      </c>
      <c r="Z371" s="57">
        <f t="shared" si="20"/>
        <v>20461912</v>
      </c>
      <c r="AA371" s="27">
        <f t="shared" si="11"/>
        <v>20</v>
      </c>
      <c r="AB371" s="34">
        <f t="shared" si="12"/>
        <v>50</v>
      </c>
    </row>
    <row r="372" ht="14.25" customHeight="1">
      <c r="A372" s="50">
        <f t="shared" si="13"/>
        <v>46020</v>
      </c>
      <c r="B372" s="51" t="str">
        <f t="shared" si="1"/>
        <v>Monday</v>
      </c>
      <c r="C372" s="58">
        <f t="shared" si="14"/>
        <v>20</v>
      </c>
      <c r="D372" s="51"/>
      <c r="E372" s="52">
        <f t="shared" si="19"/>
        <v>16660</v>
      </c>
      <c r="F372" s="32">
        <f t="shared" si="15"/>
        <v>17469276160</v>
      </c>
      <c r="G372" s="53">
        <v>124.0</v>
      </c>
      <c r="H372" s="54" t="s">
        <v>31</v>
      </c>
      <c r="I372" s="55">
        <f>IFERROR(VLOOKUP(H372,Volume_caminhao,2,0),0)</f>
        <v>833</v>
      </c>
      <c r="J372" s="55">
        <f t="shared" si="2"/>
        <v>49980</v>
      </c>
      <c r="K372" s="54">
        <f t="shared" si="3"/>
        <v>103292</v>
      </c>
      <c r="L372" s="55">
        <v>0.0</v>
      </c>
      <c r="M372" s="54">
        <f t="shared" si="4"/>
        <v>0</v>
      </c>
      <c r="N372" s="54">
        <f t="shared" si="5"/>
        <v>0</v>
      </c>
      <c r="O372" s="56">
        <v>0.12</v>
      </c>
      <c r="P372" s="54">
        <f t="shared" si="6"/>
        <v>0</v>
      </c>
      <c r="Q372" s="54">
        <f t="shared" si="7"/>
        <v>0</v>
      </c>
      <c r="R372" s="53">
        <f t="shared" si="16"/>
        <v>2065840</v>
      </c>
      <c r="S372" s="57"/>
      <c r="T372" s="57"/>
      <c r="U372" s="57">
        <f t="shared" si="17"/>
        <v>18396072</v>
      </c>
      <c r="V372" s="57">
        <v>130.0</v>
      </c>
      <c r="W372" s="53">
        <f t="shared" si="8"/>
        <v>6</v>
      </c>
      <c r="X372" s="53">
        <f t="shared" si="9"/>
        <v>99960</v>
      </c>
      <c r="Y372" s="57">
        <f t="shared" si="10"/>
        <v>2165800</v>
      </c>
      <c r="Z372" s="57">
        <f t="shared" si="20"/>
        <v>20561872</v>
      </c>
      <c r="AA372" s="27">
        <f t="shared" si="11"/>
        <v>20</v>
      </c>
      <c r="AB372" s="38">
        <f t="shared" si="12"/>
        <v>10</v>
      </c>
    </row>
    <row r="373" ht="14.25" customHeight="1">
      <c r="A373" s="50">
        <f t="shared" si="13"/>
        <v>46021</v>
      </c>
      <c r="B373" s="51" t="str">
        <f t="shared" si="1"/>
        <v>Tuesday</v>
      </c>
      <c r="C373" s="58">
        <f t="shared" si="14"/>
        <v>20</v>
      </c>
      <c r="D373" s="51"/>
      <c r="E373" s="52">
        <f t="shared" si="19"/>
        <v>16660</v>
      </c>
      <c r="F373" s="32">
        <f t="shared" si="15"/>
        <v>34938552320</v>
      </c>
      <c r="G373" s="53">
        <v>124.0</v>
      </c>
      <c r="H373" s="54" t="s">
        <v>31</v>
      </c>
      <c r="I373" s="55">
        <f>IFERROR(VLOOKUP(H373,Volume_caminhao,2,0),0)</f>
        <v>833</v>
      </c>
      <c r="J373" s="55">
        <f t="shared" si="2"/>
        <v>49980</v>
      </c>
      <c r="K373" s="54">
        <f t="shared" si="3"/>
        <v>103292</v>
      </c>
      <c r="L373" s="55">
        <v>0.0</v>
      </c>
      <c r="M373" s="54">
        <f t="shared" si="4"/>
        <v>0</v>
      </c>
      <c r="N373" s="54">
        <f t="shared" si="5"/>
        <v>0</v>
      </c>
      <c r="O373" s="56">
        <v>0.12</v>
      </c>
      <c r="P373" s="54">
        <f t="shared" si="6"/>
        <v>0</v>
      </c>
      <c r="Q373" s="54">
        <f t="shared" si="7"/>
        <v>0</v>
      </c>
      <c r="R373" s="53">
        <f t="shared" si="16"/>
        <v>2065840</v>
      </c>
      <c r="S373" s="57"/>
      <c r="T373" s="57"/>
      <c r="U373" s="57">
        <f t="shared" si="17"/>
        <v>18496032</v>
      </c>
      <c r="V373" s="57">
        <v>130.0</v>
      </c>
      <c r="W373" s="53">
        <f t="shared" si="8"/>
        <v>6</v>
      </c>
      <c r="X373" s="53">
        <f t="shared" si="9"/>
        <v>99960</v>
      </c>
      <c r="Y373" s="57">
        <f t="shared" si="10"/>
        <v>2165800</v>
      </c>
      <c r="Z373" s="57">
        <f t="shared" si="20"/>
        <v>20661832</v>
      </c>
      <c r="AA373" s="27">
        <f t="shared" si="11"/>
        <v>20</v>
      </c>
      <c r="AB373" s="38">
        <f t="shared" si="12"/>
        <v>10</v>
      </c>
      <c r="AD373" s="61" t="s">
        <v>32</v>
      </c>
      <c r="AE373" s="61" t="s">
        <v>40</v>
      </c>
      <c r="AF373" s="64" t="s">
        <v>41</v>
      </c>
      <c r="AG373" s="61" t="s">
        <v>42</v>
      </c>
    </row>
    <row r="374" ht="14.25" customHeight="1">
      <c r="A374" s="50">
        <f t="shared" si="13"/>
        <v>46022</v>
      </c>
      <c r="B374" s="51" t="str">
        <f t="shared" si="1"/>
        <v>Wednesday</v>
      </c>
      <c r="C374" s="58">
        <f t="shared" si="14"/>
        <v>20</v>
      </c>
      <c r="D374" s="51"/>
      <c r="E374" s="52">
        <f t="shared" si="19"/>
        <v>16660</v>
      </c>
      <c r="F374" s="32">
        <f t="shared" si="15"/>
        <v>69877104640</v>
      </c>
      <c r="G374" s="53">
        <v>124.0</v>
      </c>
      <c r="H374" s="54" t="s">
        <v>31</v>
      </c>
      <c r="I374" s="55">
        <f>IFERROR(VLOOKUP(H374,Volume_caminhao,2,0),0)</f>
        <v>833</v>
      </c>
      <c r="J374" s="55">
        <f t="shared" si="2"/>
        <v>49980</v>
      </c>
      <c r="K374" s="54">
        <f t="shared" si="3"/>
        <v>103292</v>
      </c>
      <c r="L374" s="55">
        <v>0.0</v>
      </c>
      <c r="M374" s="54">
        <f t="shared" si="4"/>
        <v>0</v>
      </c>
      <c r="N374" s="54">
        <f t="shared" si="5"/>
        <v>0</v>
      </c>
      <c r="O374" s="56">
        <v>0.12</v>
      </c>
      <c r="P374" s="54">
        <f t="shared" si="6"/>
        <v>0</v>
      </c>
      <c r="Q374" s="54">
        <f t="shared" si="7"/>
        <v>0</v>
      </c>
      <c r="R374" s="53">
        <f t="shared" si="16"/>
        <v>2065840</v>
      </c>
      <c r="S374" s="57"/>
      <c r="T374" s="57"/>
      <c r="U374" s="57">
        <f t="shared" si="17"/>
        <v>18595992</v>
      </c>
      <c r="V374" s="57">
        <v>130.0</v>
      </c>
      <c r="W374" s="53">
        <f t="shared" si="8"/>
        <v>6</v>
      </c>
      <c r="X374" s="53">
        <f t="shared" si="9"/>
        <v>99960</v>
      </c>
      <c r="Y374" s="57">
        <f t="shared" si="10"/>
        <v>2165800</v>
      </c>
      <c r="Z374" s="57">
        <f t="shared" si="20"/>
        <v>20761792</v>
      </c>
      <c r="AA374" s="27">
        <f t="shared" si="11"/>
        <v>20</v>
      </c>
      <c r="AB374" s="38">
        <f t="shared" si="12"/>
        <v>10</v>
      </c>
      <c r="AD374" s="62">
        <f>Z374*0.5</f>
        <v>10380896</v>
      </c>
    </row>
    <row r="375" ht="14.25" customHeight="1">
      <c r="A375" s="5"/>
      <c r="G375" s="3"/>
      <c r="H375" s="6"/>
      <c r="I375" s="7"/>
      <c r="J375" s="7"/>
      <c r="K375" s="7"/>
      <c r="L375" s="7"/>
      <c r="M375" s="7"/>
      <c r="N375" s="7"/>
      <c r="O375" s="7"/>
      <c r="P375" s="7"/>
      <c r="Q375" s="7"/>
      <c r="U375" s="3"/>
      <c r="AC375" s="63" t="s">
        <v>35</v>
      </c>
      <c r="AD375" s="3">
        <f t="shared" ref="AD375:AD378" si="24">$AD$374*0.125</f>
        <v>1297612</v>
      </c>
      <c r="AE375" s="3">
        <f>20000*6</f>
        <v>120000</v>
      </c>
      <c r="AF375" s="3">
        <f t="shared" ref="AF375:AF379" si="25">AD375+AD191</f>
        <v>1758221.5</v>
      </c>
      <c r="AG375" s="3">
        <f t="shared" ref="AG375:AG378" si="26">AF375+(AE375*2)</f>
        <v>1998221.5</v>
      </c>
    </row>
    <row r="376" ht="14.25" customHeight="1">
      <c r="A376" s="5"/>
      <c r="G376" s="3"/>
      <c r="H376" s="6"/>
      <c r="I376" s="7"/>
      <c r="J376" s="7"/>
      <c r="K376" s="7"/>
      <c r="L376" s="7"/>
      <c r="M376" s="7"/>
      <c r="N376" s="7"/>
      <c r="O376" s="7"/>
      <c r="P376" s="7"/>
      <c r="Q376" s="7"/>
      <c r="U376" s="3"/>
      <c r="AC376" s="63" t="s">
        <v>36</v>
      </c>
      <c r="AD376" s="3">
        <f t="shared" si="24"/>
        <v>1297612</v>
      </c>
      <c r="AE376" s="3">
        <f>40000*6</f>
        <v>240000</v>
      </c>
      <c r="AF376" s="3">
        <f t="shared" si="25"/>
        <v>1758221.5</v>
      </c>
      <c r="AG376" s="3">
        <f t="shared" si="26"/>
        <v>2238221.5</v>
      </c>
      <c r="AH376" s="3"/>
    </row>
    <row r="377" ht="14.25" customHeight="1">
      <c r="A377" s="5"/>
      <c r="G377" s="3"/>
      <c r="H377" s="6"/>
      <c r="I377" s="7"/>
      <c r="J377" s="7"/>
      <c r="K377" s="7"/>
      <c r="L377" s="7"/>
      <c r="M377" s="7"/>
      <c r="N377" s="7"/>
      <c r="O377" s="7"/>
      <c r="P377" s="7"/>
      <c r="Q377" s="7"/>
      <c r="U377" s="3">
        <f>U374*0.05</f>
        <v>929799.6</v>
      </c>
      <c r="V377" s="3"/>
      <c r="W377" s="3"/>
      <c r="AC377" s="63" t="s">
        <v>37</v>
      </c>
      <c r="AD377" s="3">
        <f t="shared" si="24"/>
        <v>1297612</v>
      </c>
      <c r="AE377" s="3">
        <f t="shared" ref="AE377:AE378" si="27">20000*6</f>
        <v>120000</v>
      </c>
      <c r="AF377" s="3">
        <f t="shared" si="25"/>
        <v>1758221.5</v>
      </c>
      <c r="AG377" s="3">
        <f t="shared" si="26"/>
        <v>1998221.5</v>
      </c>
    </row>
    <row r="378" ht="14.25" customHeight="1">
      <c r="A378" s="5"/>
      <c r="G378" s="3"/>
      <c r="H378" s="6"/>
      <c r="I378" s="7"/>
      <c r="J378" s="7"/>
      <c r="K378" s="7"/>
      <c r="L378" s="7"/>
      <c r="M378" s="7"/>
      <c r="N378" s="7"/>
      <c r="O378" s="7"/>
      <c r="P378" s="7"/>
      <c r="Q378" s="7"/>
      <c r="U378" s="3">
        <v>240000.0</v>
      </c>
      <c r="Z378" s="3"/>
      <c r="AC378" s="63" t="s">
        <v>38</v>
      </c>
      <c r="AD378" s="3">
        <f t="shared" si="24"/>
        <v>1297612</v>
      </c>
      <c r="AE378" s="3">
        <f t="shared" si="27"/>
        <v>120000</v>
      </c>
      <c r="AF378" s="3">
        <f t="shared" si="25"/>
        <v>1758221.5</v>
      </c>
      <c r="AG378" s="3">
        <f t="shared" si="26"/>
        <v>1998221.5</v>
      </c>
    </row>
    <row r="379" ht="14.25" customHeight="1">
      <c r="A379" s="5"/>
      <c r="G379" s="3"/>
      <c r="H379" s="6"/>
      <c r="I379" s="7"/>
      <c r="J379" s="7"/>
      <c r="K379" s="7"/>
      <c r="L379" s="7"/>
      <c r="M379" s="7"/>
      <c r="N379" s="7"/>
      <c r="O379" s="7"/>
      <c r="P379" s="7"/>
      <c r="Q379" s="7"/>
      <c r="U379" s="3">
        <f>U378+U377</f>
        <v>1169799.6</v>
      </c>
      <c r="V379" s="3"/>
      <c r="W379" s="3"/>
      <c r="AA379" s="3"/>
      <c r="AC379" s="63" t="s">
        <v>39</v>
      </c>
      <c r="AD379" s="3">
        <f>$AD$374*0.5</f>
        <v>5190448</v>
      </c>
      <c r="AF379" s="3">
        <f t="shared" si="25"/>
        <v>7032886</v>
      </c>
    </row>
    <row r="380" ht="14.25" customHeight="1">
      <c r="A380" s="5"/>
      <c r="G380" s="3"/>
      <c r="H380" s="6"/>
      <c r="I380" s="7"/>
      <c r="J380" s="7"/>
      <c r="K380" s="7"/>
      <c r="L380" s="7"/>
      <c r="M380" s="7"/>
      <c r="N380" s="7"/>
      <c r="O380" s="7"/>
      <c r="P380" s="7"/>
      <c r="Q380" s="7"/>
      <c r="U380" s="3"/>
    </row>
    <row r="381" ht="14.25" customHeight="1">
      <c r="A381" s="5"/>
      <c r="G381" s="3"/>
      <c r="H381" s="6"/>
      <c r="I381" s="7"/>
      <c r="J381" s="7"/>
      <c r="K381" s="7"/>
      <c r="L381" s="7"/>
      <c r="M381" s="7"/>
      <c r="N381" s="7"/>
      <c r="O381" s="7"/>
      <c r="P381" s="7"/>
      <c r="Q381" s="7"/>
      <c r="U381" s="3"/>
    </row>
    <row r="382" ht="14.25" customHeight="1">
      <c r="A382" s="5"/>
      <c r="G382" s="3"/>
      <c r="H382" s="6"/>
      <c r="I382" s="7"/>
      <c r="J382" s="7"/>
      <c r="K382" s="7"/>
      <c r="L382" s="7"/>
      <c r="M382" s="7"/>
      <c r="N382" s="7"/>
      <c r="O382" s="7"/>
      <c r="P382" s="7"/>
      <c r="Q382" s="7"/>
      <c r="U382" s="3"/>
    </row>
    <row r="383" ht="14.25" customHeight="1">
      <c r="A383" s="5"/>
      <c r="G383" s="3"/>
      <c r="H383" s="6"/>
      <c r="I383" s="7"/>
      <c r="J383" s="7"/>
      <c r="K383" s="7"/>
      <c r="L383" s="7"/>
      <c r="M383" s="7"/>
      <c r="N383" s="7"/>
      <c r="O383" s="7"/>
      <c r="P383" s="7"/>
      <c r="Q383" s="7"/>
      <c r="U383" s="3"/>
    </row>
    <row r="384" ht="14.25" customHeight="1">
      <c r="A384" s="5"/>
      <c r="G384" s="3"/>
      <c r="H384" s="6"/>
      <c r="I384" s="7"/>
      <c r="J384" s="7"/>
      <c r="K384" s="7"/>
      <c r="L384" s="7"/>
      <c r="M384" s="7"/>
      <c r="N384" s="7"/>
      <c r="O384" s="7"/>
      <c r="P384" s="7"/>
      <c r="Q384" s="7"/>
      <c r="U384" s="3"/>
    </row>
    <row r="385" ht="14.25" customHeight="1">
      <c r="A385" s="5"/>
      <c r="G385" s="3"/>
      <c r="H385" s="6"/>
      <c r="I385" s="7"/>
      <c r="J385" s="7"/>
      <c r="K385" s="7"/>
      <c r="L385" s="7"/>
      <c r="M385" s="7"/>
      <c r="N385" s="7"/>
      <c r="O385" s="7"/>
      <c r="P385" s="7"/>
      <c r="Q385" s="7"/>
      <c r="U385" s="3"/>
    </row>
    <row r="386" ht="14.25" customHeight="1">
      <c r="A386" s="5"/>
      <c r="G386" s="3"/>
      <c r="H386" s="6"/>
      <c r="I386" s="7"/>
      <c r="J386" s="7"/>
      <c r="K386" s="7"/>
      <c r="L386" s="7"/>
      <c r="M386" s="7"/>
      <c r="N386" s="7"/>
      <c r="O386" s="7"/>
      <c r="P386" s="7"/>
      <c r="Q386" s="7"/>
      <c r="U386" s="3"/>
    </row>
    <row r="387" ht="14.25" customHeight="1">
      <c r="A387" s="5"/>
      <c r="G387" s="3"/>
      <c r="H387" s="6"/>
      <c r="I387" s="7"/>
      <c r="J387" s="7"/>
      <c r="K387" s="7"/>
      <c r="L387" s="7"/>
      <c r="M387" s="7"/>
      <c r="N387" s="7"/>
      <c r="O387" s="7"/>
      <c r="P387" s="7"/>
      <c r="Q387" s="7"/>
      <c r="U387" s="3"/>
    </row>
    <row r="388" ht="14.25" customHeight="1">
      <c r="A388" s="5"/>
      <c r="G388" s="3"/>
      <c r="H388" s="6"/>
      <c r="I388" s="7"/>
      <c r="J388" s="7"/>
      <c r="K388" s="7"/>
      <c r="L388" s="7"/>
      <c r="M388" s="7"/>
      <c r="N388" s="7"/>
      <c r="O388" s="7"/>
      <c r="P388" s="7"/>
      <c r="Q388" s="7"/>
      <c r="U388" s="3"/>
    </row>
    <row r="389" ht="14.25" customHeight="1">
      <c r="A389" s="5"/>
      <c r="G389" s="3"/>
      <c r="H389" s="6"/>
      <c r="I389" s="7"/>
      <c r="J389" s="7"/>
      <c r="K389" s="7"/>
      <c r="L389" s="7"/>
      <c r="M389" s="7"/>
      <c r="N389" s="7"/>
      <c r="O389" s="7"/>
      <c r="P389" s="7"/>
      <c r="Q389" s="7"/>
      <c r="U389" s="3"/>
    </row>
    <row r="390" ht="14.25" customHeight="1">
      <c r="A390" s="5"/>
      <c r="G390" s="3"/>
      <c r="H390" s="6"/>
      <c r="I390" s="7"/>
      <c r="J390" s="7"/>
      <c r="K390" s="7"/>
      <c r="L390" s="7"/>
      <c r="M390" s="7"/>
      <c r="N390" s="7"/>
      <c r="O390" s="7"/>
      <c r="P390" s="7"/>
      <c r="Q390" s="7"/>
      <c r="U390" s="3"/>
    </row>
    <row r="391" ht="14.25" customHeight="1">
      <c r="A391" s="5"/>
      <c r="G391" s="3"/>
      <c r="H391" s="6"/>
      <c r="I391" s="7"/>
      <c r="J391" s="7"/>
      <c r="K391" s="7"/>
      <c r="L391" s="7"/>
      <c r="M391" s="7"/>
      <c r="N391" s="7"/>
      <c r="O391" s="7"/>
      <c r="P391" s="7"/>
      <c r="Q391" s="7"/>
      <c r="U391" s="3"/>
    </row>
    <row r="392" ht="14.25" customHeight="1">
      <c r="A392" s="5"/>
      <c r="G392" s="3"/>
      <c r="H392" s="6"/>
      <c r="I392" s="7"/>
      <c r="J392" s="7"/>
      <c r="K392" s="7"/>
      <c r="L392" s="7"/>
      <c r="M392" s="7"/>
      <c r="N392" s="7"/>
      <c r="O392" s="7"/>
      <c r="P392" s="7"/>
      <c r="Q392" s="7"/>
      <c r="U392" s="3"/>
    </row>
    <row r="393" ht="14.25" customHeight="1">
      <c r="A393" s="5"/>
      <c r="G393" s="3"/>
      <c r="H393" s="6"/>
      <c r="I393" s="7"/>
      <c r="J393" s="7"/>
      <c r="K393" s="7"/>
      <c r="L393" s="7"/>
      <c r="M393" s="7"/>
      <c r="N393" s="7"/>
      <c r="O393" s="7"/>
      <c r="P393" s="7"/>
      <c r="Q393" s="7"/>
      <c r="U393" s="3"/>
    </row>
    <row r="394" ht="14.25" customHeight="1">
      <c r="A394" s="5"/>
      <c r="G394" s="3"/>
      <c r="H394" s="6"/>
      <c r="I394" s="7"/>
      <c r="J394" s="7"/>
      <c r="K394" s="7"/>
      <c r="L394" s="7"/>
      <c r="M394" s="7"/>
      <c r="N394" s="7"/>
      <c r="O394" s="7"/>
      <c r="P394" s="7"/>
      <c r="Q394" s="7"/>
      <c r="U394" s="3"/>
    </row>
    <row r="395" ht="14.25" customHeight="1">
      <c r="A395" s="5"/>
      <c r="G395" s="3"/>
      <c r="H395" s="6"/>
      <c r="I395" s="7"/>
      <c r="J395" s="7"/>
      <c r="K395" s="7"/>
      <c r="L395" s="7"/>
      <c r="M395" s="7"/>
      <c r="N395" s="7"/>
      <c r="O395" s="7"/>
      <c r="P395" s="7"/>
      <c r="Q395" s="7"/>
      <c r="U395" s="3"/>
    </row>
    <row r="396" ht="14.25" customHeight="1">
      <c r="A396" s="5"/>
      <c r="G396" s="3"/>
      <c r="H396" s="6"/>
      <c r="I396" s="7"/>
      <c r="J396" s="7"/>
      <c r="K396" s="7"/>
      <c r="L396" s="7"/>
      <c r="M396" s="7"/>
      <c r="N396" s="7"/>
      <c r="O396" s="7"/>
      <c r="P396" s="7"/>
      <c r="Q396" s="7"/>
      <c r="U396" s="3"/>
    </row>
    <row r="397" ht="14.25" customHeight="1">
      <c r="A397" s="5"/>
      <c r="G397" s="3"/>
      <c r="H397" s="6"/>
      <c r="I397" s="7"/>
      <c r="J397" s="7"/>
      <c r="K397" s="7"/>
      <c r="L397" s="7"/>
      <c r="M397" s="7"/>
      <c r="N397" s="7"/>
      <c r="O397" s="7"/>
      <c r="P397" s="7"/>
      <c r="Q397" s="7"/>
      <c r="U397" s="3"/>
    </row>
    <row r="398" ht="14.25" customHeight="1">
      <c r="A398" s="5"/>
      <c r="G398" s="3"/>
      <c r="H398" s="6"/>
      <c r="I398" s="7"/>
      <c r="J398" s="7"/>
      <c r="K398" s="7"/>
      <c r="L398" s="7"/>
      <c r="M398" s="7"/>
      <c r="N398" s="7"/>
      <c r="O398" s="7"/>
      <c r="P398" s="7"/>
      <c r="Q398" s="7"/>
      <c r="U398" s="3"/>
    </row>
    <row r="399" ht="14.25" customHeight="1">
      <c r="A399" s="5"/>
      <c r="G399" s="3"/>
      <c r="H399" s="6"/>
      <c r="I399" s="7"/>
      <c r="J399" s="7"/>
      <c r="K399" s="7"/>
      <c r="L399" s="7"/>
      <c r="M399" s="7"/>
      <c r="N399" s="7"/>
      <c r="O399" s="7"/>
      <c r="P399" s="7"/>
      <c r="Q399" s="7"/>
      <c r="U399" s="3"/>
    </row>
    <row r="400" ht="14.25" customHeight="1">
      <c r="A400" s="5"/>
      <c r="G400" s="3"/>
      <c r="H400" s="6"/>
      <c r="I400" s="7"/>
      <c r="J400" s="7"/>
      <c r="K400" s="7"/>
      <c r="L400" s="7"/>
      <c r="M400" s="7"/>
      <c r="N400" s="7"/>
      <c r="O400" s="7"/>
      <c r="P400" s="7"/>
      <c r="Q400" s="7"/>
      <c r="U400" s="3"/>
    </row>
    <row r="401" ht="14.25" customHeight="1">
      <c r="A401" s="5"/>
      <c r="G401" s="3"/>
      <c r="H401" s="6"/>
      <c r="I401" s="7"/>
      <c r="J401" s="7"/>
      <c r="K401" s="7"/>
      <c r="L401" s="7"/>
      <c r="M401" s="7"/>
      <c r="N401" s="7"/>
      <c r="O401" s="7"/>
      <c r="P401" s="7"/>
      <c r="Q401" s="7"/>
      <c r="U401" s="3"/>
    </row>
    <row r="402" ht="14.25" customHeight="1">
      <c r="A402" s="5"/>
      <c r="G402" s="3"/>
      <c r="H402" s="6"/>
      <c r="I402" s="7"/>
      <c r="J402" s="7"/>
      <c r="K402" s="7"/>
      <c r="L402" s="7"/>
      <c r="M402" s="7"/>
      <c r="N402" s="7"/>
      <c r="O402" s="7"/>
      <c r="P402" s="7"/>
      <c r="Q402" s="7"/>
      <c r="U402" s="3"/>
    </row>
    <row r="403" ht="14.25" customHeight="1">
      <c r="A403" s="5"/>
      <c r="G403" s="3"/>
      <c r="H403" s="6"/>
      <c r="I403" s="7"/>
      <c r="J403" s="7"/>
      <c r="K403" s="7"/>
      <c r="L403" s="7"/>
      <c r="M403" s="7"/>
      <c r="N403" s="7"/>
      <c r="O403" s="7"/>
      <c r="P403" s="7"/>
      <c r="Q403" s="7"/>
      <c r="U403" s="3"/>
    </row>
    <row r="404" ht="14.25" customHeight="1">
      <c r="A404" s="5"/>
      <c r="G404" s="3"/>
      <c r="H404" s="6"/>
      <c r="I404" s="7"/>
      <c r="J404" s="7"/>
      <c r="K404" s="7"/>
      <c r="L404" s="7"/>
      <c r="M404" s="7"/>
      <c r="N404" s="7"/>
      <c r="O404" s="7"/>
      <c r="P404" s="7"/>
      <c r="Q404" s="7"/>
      <c r="U404" s="3"/>
    </row>
    <row r="405" ht="14.25" customHeight="1">
      <c r="A405" s="5"/>
      <c r="G405" s="3"/>
      <c r="H405" s="6"/>
      <c r="I405" s="7"/>
      <c r="J405" s="7"/>
      <c r="K405" s="7"/>
      <c r="L405" s="7"/>
      <c r="M405" s="7"/>
      <c r="N405" s="7"/>
      <c r="O405" s="7"/>
      <c r="P405" s="7"/>
      <c r="Q405" s="7"/>
      <c r="U405" s="3"/>
    </row>
    <row r="406" ht="14.25" customHeight="1">
      <c r="A406" s="5"/>
      <c r="G406" s="3"/>
      <c r="H406" s="6"/>
      <c r="I406" s="7"/>
      <c r="J406" s="7"/>
      <c r="K406" s="7"/>
      <c r="L406" s="7"/>
      <c r="M406" s="7"/>
      <c r="N406" s="7"/>
      <c r="O406" s="7"/>
      <c r="P406" s="7"/>
      <c r="Q406" s="7"/>
      <c r="U406" s="3"/>
    </row>
    <row r="407" ht="14.25" customHeight="1">
      <c r="A407" s="5"/>
      <c r="G407" s="3"/>
      <c r="H407" s="6"/>
      <c r="I407" s="7"/>
      <c r="J407" s="7"/>
      <c r="K407" s="7"/>
      <c r="L407" s="7"/>
      <c r="M407" s="7"/>
      <c r="N407" s="7"/>
      <c r="O407" s="7"/>
      <c r="P407" s="7"/>
      <c r="Q407" s="7"/>
      <c r="U407" s="3"/>
    </row>
    <row r="408" ht="14.25" customHeight="1">
      <c r="A408" s="5"/>
      <c r="G408" s="3"/>
      <c r="H408" s="6"/>
      <c r="I408" s="7"/>
      <c r="J408" s="7"/>
      <c r="K408" s="7"/>
      <c r="L408" s="7"/>
      <c r="M408" s="7"/>
      <c r="N408" s="7"/>
      <c r="O408" s="7"/>
      <c r="P408" s="7"/>
      <c r="Q408" s="7"/>
      <c r="U408" s="3"/>
    </row>
    <row r="409" ht="14.25" customHeight="1">
      <c r="A409" s="5"/>
      <c r="G409" s="3"/>
      <c r="H409" s="6"/>
      <c r="I409" s="7"/>
      <c r="J409" s="7"/>
      <c r="K409" s="7"/>
      <c r="L409" s="7"/>
      <c r="M409" s="7"/>
      <c r="N409" s="7"/>
      <c r="O409" s="7"/>
      <c r="P409" s="7"/>
      <c r="Q409" s="7"/>
      <c r="U409" s="3"/>
    </row>
    <row r="410" ht="14.25" customHeight="1">
      <c r="A410" s="5"/>
      <c r="G410" s="3"/>
      <c r="H410" s="6"/>
      <c r="I410" s="7"/>
      <c r="J410" s="7"/>
      <c r="K410" s="7"/>
      <c r="L410" s="7"/>
      <c r="M410" s="7"/>
      <c r="N410" s="7"/>
      <c r="O410" s="7"/>
      <c r="P410" s="7"/>
      <c r="Q410" s="7"/>
      <c r="U410" s="3"/>
    </row>
    <row r="411" ht="14.25" customHeight="1">
      <c r="A411" s="5"/>
      <c r="G411" s="3"/>
      <c r="H411" s="6"/>
      <c r="I411" s="7"/>
      <c r="J411" s="7"/>
      <c r="K411" s="7"/>
      <c r="L411" s="7"/>
      <c r="M411" s="7"/>
      <c r="N411" s="7"/>
      <c r="O411" s="7"/>
      <c r="P411" s="7"/>
      <c r="Q411" s="7"/>
      <c r="U411" s="3"/>
    </row>
    <row r="412" ht="14.25" customHeight="1">
      <c r="A412" s="5"/>
      <c r="G412" s="3"/>
      <c r="H412" s="6"/>
      <c r="I412" s="7"/>
      <c r="J412" s="7"/>
      <c r="K412" s="7"/>
      <c r="L412" s="7"/>
      <c r="M412" s="7"/>
      <c r="N412" s="7"/>
      <c r="O412" s="7"/>
      <c r="P412" s="7"/>
      <c r="Q412" s="7"/>
      <c r="U412" s="3"/>
    </row>
    <row r="413" ht="14.25" customHeight="1">
      <c r="A413" s="5"/>
      <c r="G413" s="3"/>
      <c r="H413" s="6"/>
      <c r="I413" s="7"/>
      <c r="J413" s="7"/>
      <c r="K413" s="7"/>
      <c r="L413" s="7"/>
      <c r="M413" s="7"/>
      <c r="N413" s="7"/>
      <c r="O413" s="7"/>
      <c r="P413" s="7"/>
      <c r="Q413" s="7"/>
      <c r="U413" s="3"/>
    </row>
    <row r="414" ht="14.25" customHeight="1">
      <c r="A414" s="5"/>
      <c r="G414" s="3"/>
      <c r="H414" s="6"/>
      <c r="I414" s="7"/>
      <c r="J414" s="7"/>
      <c r="K414" s="7"/>
      <c r="L414" s="7"/>
      <c r="M414" s="7"/>
      <c r="N414" s="7"/>
      <c r="O414" s="7"/>
      <c r="P414" s="7"/>
      <c r="Q414" s="7"/>
      <c r="U414" s="3"/>
    </row>
    <row r="415" ht="14.25" customHeight="1">
      <c r="A415" s="5"/>
      <c r="G415" s="3"/>
      <c r="H415" s="6"/>
      <c r="I415" s="7"/>
      <c r="J415" s="7"/>
      <c r="K415" s="7"/>
      <c r="L415" s="7"/>
      <c r="M415" s="7"/>
      <c r="N415" s="7"/>
      <c r="O415" s="7"/>
      <c r="P415" s="7"/>
      <c r="Q415" s="7"/>
      <c r="U415" s="3"/>
    </row>
    <row r="416" ht="14.25" customHeight="1">
      <c r="A416" s="5"/>
      <c r="G416" s="3"/>
      <c r="H416" s="6"/>
      <c r="I416" s="7"/>
      <c r="J416" s="7"/>
      <c r="K416" s="7"/>
      <c r="L416" s="7"/>
      <c r="M416" s="7"/>
      <c r="N416" s="7"/>
      <c r="O416" s="7"/>
      <c r="P416" s="7"/>
      <c r="Q416" s="7"/>
      <c r="U416" s="3"/>
    </row>
    <row r="417" ht="14.25" customHeight="1">
      <c r="A417" s="5"/>
      <c r="G417" s="3"/>
      <c r="H417" s="6"/>
      <c r="I417" s="7"/>
      <c r="J417" s="7"/>
      <c r="K417" s="7"/>
      <c r="L417" s="7"/>
      <c r="M417" s="7"/>
      <c r="N417" s="7"/>
      <c r="O417" s="7"/>
      <c r="P417" s="7"/>
      <c r="Q417" s="7"/>
      <c r="U417" s="3"/>
    </row>
    <row r="418" ht="14.25" customHeight="1">
      <c r="A418" s="5"/>
      <c r="G418" s="3"/>
      <c r="H418" s="6"/>
      <c r="I418" s="7"/>
      <c r="J418" s="7"/>
      <c r="K418" s="7"/>
      <c r="L418" s="7"/>
      <c r="M418" s="7"/>
      <c r="N418" s="7"/>
      <c r="O418" s="7"/>
      <c r="P418" s="7"/>
      <c r="Q418" s="7"/>
      <c r="U418" s="3"/>
    </row>
    <row r="419" ht="14.25" customHeight="1">
      <c r="A419" s="5"/>
      <c r="G419" s="3"/>
      <c r="H419" s="6"/>
      <c r="I419" s="7"/>
      <c r="J419" s="7"/>
      <c r="K419" s="7"/>
      <c r="L419" s="7"/>
      <c r="M419" s="7"/>
      <c r="N419" s="7"/>
      <c r="O419" s="7"/>
      <c r="P419" s="7"/>
      <c r="Q419" s="7"/>
      <c r="U419" s="3"/>
    </row>
    <row r="420" ht="14.25" customHeight="1">
      <c r="A420" s="5"/>
      <c r="G420" s="3"/>
      <c r="H420" s="6"/>
      <c r="I420" s="7"/>
      <c r="J420" s="7"/>
      <c r="K420" s="7"/>
      <c r="L420" s="7"/>
      <c r="M420" s="7"/>
      <c r="N420" s="7"/>
      <c r="O420" s="7"/>
      <c r="P420" s="7"/>
      <c r="Q420" s="7"/>
      <c r="U420" s="3"/>
    </row>
    <row r="421" ht="14.25" customHeight="1">
      <c r="A421" s="5"/>
      <c r="G421" s="3"/>
      <c r="H421" s="6"/>
      <c r="I421" s="7"/>
      <c r="J421" s="7"/>
      <c r="K421" s="7"/>
      <c r="L421" s="7"/>
      <c r="M421" s="7"/>
      <c r="N421" s="7"/>
      <c r="O421" s="7"/>
      <c r="P421" s="7"/>
      <c r="Q421" s="7"/>
      <c r="U421" s="3"/>
    </row>
    <row r="422" ht="14.25" customHeight="1">
      <c r="A422" s="5"/>
      <c r="G422" s="3"/>
      <c r="H422" s="6"/>
      <c r="I422" s="7"/>
      <c r="J422" s="7"/>
      <c r="K422" s="7"/>
      <c r="L422" s="7"/>
      <c r="M422" s="7"/>
      <c r="N422" s="7"/>
      <c r="O422" s="7"/>
      <c r="P422" s="7"/>
      <c r="Q422" s="7"/>
      <c r="U422" s="3"/>
    </row>
    <row r="423" ht="14.25" customHeight="1">
      <c r="A423" s="5"/>
      <c r="G423" s="3"/>
      <c r="H423" s="6"/>
      <c r="I423" s="7"/>
      <c r="J423" s="7"/>
      <c r="K423" s="7"/>
      <c r="L423" s="7"/>
      <c r="M423" s="7"/>
      <c r="N423" s="7"/>
      <c r="O423" s="7"/>
      <c r="P423" s="7"/>
      <c r="Q423" s="7"/>
      <c r="U423" s="3"/>
    </row>
    <row r="424" ht="14.25" customHeight="1">
      <c r="A424" s="5"/>
      <c r="G424" s="3"/>
      <c r="H424" s="6"/>
      <c r="I424" s="7"/>
      <c r="J424" s="7"/>
      <c r="K424" s="7"/>
      <c r="L424" s="7"/>
      <c r="M424" s="7"/>
      <c r="N424" s="7"/>
      <c r="O424" s="7"/>
      <c r="P424" s="7"/>
      <c r="Q424" s="7"/>
      <c r="U424" s="3"/>
    </row>
    <row r="425" ht="14.25" customHeight="1">
      <c r="A425" s="5"/>
      <c r="G425" s="3"/>
      <c r="H425" s="6"/>
      <c r="I425" s="7"/>
      <c r="J425" s="7"/>
      <c r="K425" s="7"/>
      <c r="L425" s="7"/>
      <c r="M425" s="7"/>
      <c r="N425" s="7"/>
      <c r="O425" s="7"/>
      <c r="P425" s="7"/>
      <c r="Q425" s="7"/>
      <c r="U425" s="3"/>
    </row>
    <row r="426" ht="14.25" customHeight="1">
      <c r="A426" s="5"/>
      <c r="G426" s="3"/>
      <c r="H426" s="6"/>
      <c r="I426" s="7"/>
      <c r="J426" s="7"/>
      <c r="K426" s="7"/>
      <c r="L426" s="7"/>
      <c r="M426" s="7"/>
      <c r="N426" s="7"/>
      <c r="O426" s="7"/>
      <c r="P426" s="7"/>
      <c r="Q426" s="7"/>
      <c r="U426" s="3"/>
    </row>
    <row r="427" ht="14.25" customHeight="1">
      <c r="A427" s="5"/>
      <c r="G427" s="3"/>
      <c r="H427" s="6"/>
      <c r="I427" s="7"/>
      <c r="J427" s="7"/>
      <c r="K427" s="7"/>
      <c r="L427" s="7"/>
      <c r="M427" s="7"/>
      <c r="N427" s="7"/>
      <c r="O427" s="7"/>
      <c r="P427" s="7"/>
      <c r="Q427" s="7"/>
      <c r="U427" s="3"/>
    </row>
    <row r="428" ht="14.25" customHeight="1">
      <c r="A428" s="5"/>
      <c r="G428" s="3"/>
      <c r="H428" s="6"/>
      <c r="I428" s="7"/>
      <c r="J428" s="7"/>
      <c r="K428" s="7"/>
      <c r="L428" s="7"/>
      <c r="M428" s="7"/>
      <c r="N428" s="7"/>
      <c r="O428" s="7"/>
      <c r="P428" s="7"/>
      <c r="Q428" s="7"/>
      <c r="U428" s="3"/>
    </row>
    <row r="429" ht="14.25" customHeight="1">
      <c r="A429" s="5"/>
      <c r="G429" s="3"/>
      <c r="H429" s="6"/>
      <c r="I429" s="7"/>
      <c r="J429" s="7"/>
      <c r="K429" s="7"/>
      <c r="L429" s="7"/>
      <c r="M429" s="7"/>
      <c r="N429" s="7"/>
      <c r="O429" s="7"/>
      <c r="P429" s="7"/>
      <c r="Q429" s="7"/>
      <c r="U429" s="3"/>
    </row>
    <row r="430" ht="14.25" customHeight="1">
      <c r="A430" s="5"/>
      <c r="G430" s="3"/>
      <c r="H430" s="6"/>
      <c r="I430" s="7"/>
      <c r="J430" s="7"/>
      <c r="K430" s="7"/>
      <c r="L430" s="7"/>
      <c r="M430" s="7"/>
      <c r="N430" s="7"/>
      <c r="O430" s="7"/>
      <c r="P430" s="7"/>
      <c r="Q430" s="7"/>
      <c r="U430" s="3"/>
    </row>
    <row r="431" ht="14.25" customHeight="1">
      <c r="A431" s="5"/>
      <c r="G431" s="3"/>
      <c r="H431" s="6"/>
      <c r="I431" s="7"/>
      <c r="J431" s="7"/>
      <c r="K431" s="7"/>
      <c r="L431" s="7"/>
      <c r="M431" s="7"/>
      <c r="N431" s="7"/>
      <c r="O431" s="7"/>
      <c r="P431" s="7"/>
      <c r="Q431" s="7"/>
      <c r="U431" s="3"/>
    </row>
    <row r="432" ht="14.25" customHeight="1">
      <c r="A432" s="5"/>
      <c r="G432" s="3"/>
      <c r="H432" s="6"/>
      <c r="I432" s="7"/>
      <c r="J432" s="7"/>
      <c r="K432" s="7"/>
      <c r="L432" s="7"/>
      <c r="M432" s="7"/>
      <c r="N432" s="7"/>
      <c r="O432" s="7"/>
      <c r="P432" s="7"/>
      <c r="Q432" s="7"/>
      <c r="U432" s="3"/>
    </row>
    <row r="433" ht="14.25" customHeight="1">
      <c r="A433" s="5"/>
      <c r="G433" s="3"/>
      <c r="H433" s="6"/>
      <c r="I433" s="7"/>
      <c r="J433" s="7"/>
      <c r="K433" s="7"/>
      <c r="L433" s="7"/>
      <c r="M433" s="7"/>
      <c r="N433" s="7"/>
      <c r="O433" s="7"/>
      <c r="P433" s="7"/>
      <c r="Q433" s="7"/>
      <c r="U433" s="3"/>
    </row>
    <row r="434" ht="14.25" customHeight="1">
      <c r="A434" s="5"/>
      <c r="G434" s="3"/>
      <c r="H434" s="6"/>
      <c r="I434" s="7"/>
      <c r="J434" s="7"/>
      <c r="K434" s="7"/>
      <c r="L434" s="7"/>
      <c r="M434" s="7"/>
      <c r="N434" s="7"/>
      <c r="O434" s="7"/>
      <c r="P434" s="7"/>
      <c r="Q434" s="7"/>
      <c r="U434" s="3"/>
    </row>
    <row r="435" ht="14.25" customHeight="1">
      <c r="A435" s="5"/>
      <c r="G435" s="3"/>
      <c r="H435" s="6"/>
      <c r="I435" s="7"/>
      <c r="J435" s="7"/>
      <c r="K435" s="7"/>
      <c r="L435" s="7"/>
      <c r="M435" s="7"/>
      <c r="N435" s="7"/>
      <c r="O435" s="7"/>
      <c r="P435" s="7"/>
      <c r="Q435" s="7"/>
      <c r="U435" s="3"/>
    </row>
    <row r="436" ht="14.25" customHeight="1">
      <c r="A436" s="5"/>
      <c r="G436" s="3"/>
      <c r="H436" s="6"/>
      <c r="I436" s="7"/>
      <c r="J436" s="7"/>
      <c r="K436" s="7"/>
      <c r="L436" s="7"/>
      <c r="M436" s="7"/>
      <c r="N436" s="7"/>
      <c r="O436" s="7"/>
      <c r="P436" s="7"/>
      <c r="Q436" s="7"/>
      <c r="U436" s="3"/>
    </row>
    <row r="437" ht="14.25" customHeight="1">
      <c r="A437" s="5"/>
      <c r="G437" s="3"/>
      <c r="H437" s="6"/>
      <c r="I437" s="7"/>
      <c r="J437" s="7"/>
      <c r="K437" s="7"/>
      <c r="L437" s="7"/>
      <c r="M437" s="7"/>
      <c r="N437" s="7"/>
      <c r="O437" s="7"/>
      <c r="P437" s="7"/>
      <c r="Q437" s="7"/>
      <c r="U437" s="3"/>
    </row>
    <row r="438" ht="14.25" customHeight="1">
      <c r="A438" s="5"/>
      <c r="G438" s="3"/>
      <c r="H438" s="6"/>
      <c r="I438" s="7"/>
      <c r="J438" s="7"/>
      <c r="K438" s="7"/>
      <c r="L438" s="7"/>
      <c r="M438" s="7"/>
      <c r="N438" s="7"/>
      <c r="O438" s="7"/>
      <c r="P438" s="7"/>
      <c r="Q438" s="7"/>
      <c r="U438" s="3"/>
    </row>
    <row r="439" ht="14.25" customHeight="1">
      <c r="A439" s="5"/>
      <c r="G439" s="3"/>
      <c r="H439" s="6"/>
      <c r="I439" s="7"/>
      <c r="J439" s="7"/>
      <c r="K439" s="7"/>
      <c r="L439" s="7"/>
      <c r="M439" s="7"/>
      <c r="N439" s="7"/>
      <c r="O439" s="7"/>
      <c r="P439" s="7"/>
      <c r="Q439" s="7"/>
      <c r="U439" s="3"/>
    </row>
    <row r="440" ht="14.25" customHeight="1">
      <c r="A440" s="5"/>
      <c r="G440" s="3"/>
      <c r="H440" s="6"/>
      <c r="I440" s="7"/>
      <c r="J440" s="7"/>
      <c r="K440" s="7"/>
      <c r="L440" s="7"/>
      <c r="M440" s="7"/>
      <c r="N440" s="7"/>
      <c r="O440" s="7"/>
      <c r="P440" s="7"/>
      <c r="Q440" s="7"/>
      <c r="U440" s="3"/>
    </row>
    <row r="441" ht="14.25" customHeight="1">
      <c r="A441" s="5"/>
      <c r="G441" s="3"/>
      <c r="H441" s="6"/>
      <c r="I441" s="7"/>
      <c r="J441" s="7"/>
      <c r="K441" s="7"/>
      <c r="L441" s="7"/>
      <c r="M441" s="7"/>
      <c r="N441" s="7"/>
      <c r="O441" s="7"/>
      <c r="P441" s="7"/>
      <c r="Q441" s="7"/>
      <c r="U441" s="3"/>
    </row>
    <row r="442" ht="14.25" customHeight="1">
      <c r="A442" s="5"/>
      <c r="G442" s="3"/>
      <c r="H442" s="6"/>
      <c r="I442" s="7"/>
      <c r="J442" s="7"/>
      <c r="K442" s="7"/>
      <c r="L442" s="7"/>
      <c r="M442" s="7"/>
      <c r="N442" s="7"/>
      <c r="O442" s="7"/>
      <c r="P442" s="7"/>
      <c r="Q442" s="7"/>
      <c r="U442" s="3"/>
    </row>
    <row r="443" ht="14.25" customHeight="1">
      <c r="A443" s="5"/>
      <c r="G443" s="3"/>
      <c r="H443" s="6"/>
      <c r="I443" s="7"/>
      <c r="J443" s="7"/>
      <c r="K443" s="7"/>
      <c r="L443" s="7"/>
      <c r="M443" s="7"/>
      <c r="N443" s="7"/>
      <c r="O443" s="7"/>
      <c r="P443" s="7"/>
      <c r="Q443" s="7"/>
      <c r="U443" s="3"/>
    </row>
    <row r="444" ht="14.25" customHeight="1">
      <c r="A444" s="5"/>
      <c r="G444" s="3"/>
      <c r="H444" s="6"/>
      <c r="I444" s="7"/>
      <c r="J444" s="7"/>
      <c r="K444" s="7"/>
      <c r="L444" s="7"/>
      <c r="M444" s="7"/>
      <c r="N444" s="7"/>
      <c r="O444" s="7"/>
      <c r="P444" s="7"/>
      <c r="Q444" s="7"/>
      <c r="U444" s="3"/>
    </row>
    <row r="445" ht="14.25" customHeight="1">
      <c r="A445" s="5"/>
      <c r="G445" s="3"/>
      <c r="H445" s="6"/>
      <c r="I445" s="7"/>
      <c r="J445" s="7"/>
      <c r="K445" s="7"/>
      <c r="L445" s="7"/>
      <c r="M445" s="7"/>
      <c r="N445" s="7"/>
      <c r="O445" s="7"/>
      <c r="P445" s="7"/>
      <c r="Q445" s="7"/>
      <c r="U445" s="3"/>
    </row>
    <row r="446" ht="14.25" customHeight="1">
      <c r="A446" s="5"/>
      <c r="G446" s="3"/>
      <c r="H446" s="6"/>
      <c r="I446" s="7"/>
      <c r="J446" s="7"/>
      <c r="K446" s="7"/>
      <c r="L446" s="7"/>
      <c r="M446" s="7"/>
      <c r="N446" s="7"/>
      <c r="O446" s="7"/>
      <c r="P446" s="7"/>
      <c r="Q446" s="7"/>
      <c r="U446" s="3"/>
    </row>
    <row r="447" ht="14.25" customHeight="1">
      <c r="A447" s="5"/>
      <c r="G447" s="3"/>
      <c r="H447" s="6"/>
      <c r="I447" s="7"/>
      <c r="J447" s="7"/>
      <c r="K447" s="7"/>
      <c r="L447" s="7"/>
      <c r="M447" s="7"/>
      <c r="N447" s="7"/>
      <c r="O447" s="7"/>
      <c r="P447" s="7"/>
      <c r="Q447" s="7"/>
      <c r="U447" s="3"/>
    </row>
    <row r="448" ht="14.25" customHeight="1">
      <c r="A448" s="5"/>
      <c r="G448" s="3"/>
      <c r="H448" s="6"/>
      <c r="I448" s="7"/>
      <c r="J448" s="7"/>
      <c r="K448" s="7"/>
      <c r="L448" s="7"/>
      <c r="M448" s="7"/>
      <c r="N448" s="7"/>
      <c r="O448" s="7"/>
      <c r="P448" s="7"/>
      <c r="Q448" s="7"/>
      <c r="U448" s="3"/>
    </row>
    <row r="449" ht="14.25" customHeight="1">
      <c r="A449" s="5"/>
      <c r="G449" s="3"/>
      <c r="H449" s="6"/>
      <c r="I449" s="7"/>
      <c r="J449" s="7"/>
      <c r="K449" s="7"/>
      <c r="L449" s="7"/>
      <c r="M449" s="7"/>
      <c r="N449" s="7"/>
      <c r="O449" s="7"/>
      <c r="P449" s="7"/>
      <c r="Q449" s="7"/>
      <c r="U449" s="3"/>
    </row>
    <row r="450" ht="14.25" customHeight="1">
      <c r="A450" s="5"/>
      <c r="G450" s="3"/>
      <c r="H450" s="6"/>
      <c r="I450" s="7"/>
      <c r="J450" s="7"/>
      <c r="K450" s="7"/>
      <c r="L450" s="7"/>
      <c r="M450" s="7"/>
      <c r="N450" s="7"/>
      <c r="O450" s="7"/>
      <c r="P450" s="7"/>
      <c r="Q450" s="7"/>
      <c r="U450" s="3"/>
    </row>
    <row r="451" ht="14.25" customHeight="1">
      <c r="A451" s="5"/>
      <c r="G451" s="3"/>
      <c r="H451" s="6"/>
      <c r="I451" s="7"/>
      <c r="J451" s="7"/>
      <c r="K451" s="7"/>
      <c r="L451" s="7"/>
      <c r="M451" s="7"/>
      <c r="N451" s="7"/>
      <c r="O451" s="7"/>
      <c r="P451" s="7"/>
      <c r="Q451" s="7"/>
      <c r="U451" s="3"/>
    </row>
    <row r="452" ht="14.25" customHeight="1">
      <c r="A452" s="5"/>
      <c r="G452" s="3"/>
      <c r="H452" s="6"/>
      <c r="I452" s="7"/>
      <c r="J452" s="7"/>
      <c r="K452" s="7"/>
      <c r="L452" s="7"/>
      <c r="M452" s="7"/>
      <c r="N452" s="7"/>
      <c r="O452" s="7"/>
      <c r="P452" s="7"/>
      <c r="Q452" s="7"/>
      <c r="U452" s="3"/>
    </row>
    <row r="453" ht="14.25" customHeight="1">
      <c r="A453" s="5"/>
      <c r="G453" s="3"/>
      <c r="H453" s="6"/>
      <c r="I453" s="7"/>
      <c r="J453" s="7"/>
      <c r="K453" s="7"/>
      <c r="L453" s="7"/>
      <c r="M453" s="7"/>
      <c r="N453" s="7"/>
      <c r="O453" s="7"/>
      <c r="P453" s="7"/>
      <c r="Q453" s="7"/>
      <c r="U453" s="3"/>
    </row>
    <row r="454" ht="14.25" customHeight="1">
      <c r="A454" s="5"/>
      <c r="G454" s="3"/>
      <c r="H454" s="6"/>
      <c r="I454" s="7"/>
      <c r="J454" s="7"/>
      <c r="K454" s="7"/>
      <c r="L454" s="7"/>
      <c r="M454" s="7"/>
      <c r="N454" s="7"/>
      <c r="O454" s="7"/>
      <c r="P454" s="7"/>
      <c r="Q454" s="7"/>
      <c r="U454" s="3"/>
    </row>
    <row r="455" ht="14.25" customHeight="1">
      <c r="A455" s="5"/>
      <c r="G455" s="3"/>
      <c r="H455" s="6"/>
      <c r="I455" s="7"/>
      <c r="J455" s="7"/>
      <c r="K455" s="7"/>
      <c r="L455" s="7"/>
      <c r="M455" s="7"/>
      <c r="N455" s="7"/>
      <c r="O455" s="7"/>
      <c r="P455" s="7"/>
      <c r="Q455" s="7"/>
      <c r="U455" s="3"/>
    </row>
    <row r="456" ht="14.25" customHeight="1">
      <c r="A456" s="5"/>
      <c r="G456" s="3"/>
      <c r="H456" s="6"/>
      <c r="I456" s="7"/>
      <c r="J456" s="7"/>
      <c r="K456" s="7"/>
      <c r="L456" s="7"/>
      <c r="M456" s="7"/>
      <c r="N456" s="7"/>
      <c r="O456" s="7"/>
      <c r="P456" s="7"/>
      <c r="Q456" s="7"/>
      <c r="U456" s="3"/>
    </row>
    <row r="457" ht="14.25" customHeight="1">
      <c r="A457" s="5"/>
      <c r="G457" s="3"/>
      <c r="H457" s="6"/>
      <c r="I457" s="7"/>
      <c r="J457" s="7"/>
      <c r="K457" s="7"/>
      <c r="L457" s="7"/>
      <c r="M457" s="7"/>
      <c r="N457" s="7"/>
      <c r="O457" s="7"/>
      <c r="P457" s="7"/>
      <c r="Q457" s="7"/>
      <c r="U457" s="3"/>
    </row>
    <row r="458" ht="14.25" customHeight="1">
      <c r="A458" s="5"/>
      <c r="G458" s="3"/>
      <c r="H458" s="6"/>
      <c r="I458" s="7"/>
      <c r="J458" s="7"/>
      <c r="K458" s="7"/>
      <c r="L458" s="7"/>
      <c r="M458" s="7"/>
      <c r="N458" s="7"/>
      <c r="O458" s="7"/>
      <c r="P458" s="7"/>
      <c r="Q458" s="7"/>
      <c r="U458" s="3"/>
    </row>
    <row r="459" ht="14.25" customHeight="1">
      <c r="A459" s="5"/>
      <c r="G459" s="3"/>
      <c r="H459" s="6"/>
      <c r="I459" s="7"/>
      <c r="J459" s="7"/>
      <c r="K459" s="7"/>
      <c r="L459" s="7"/>
      <c r="M459" s="7"/>
      <c r="N459" s="7"/>
      <c r="O459" s="7"/>
      <c r="P459" s="7"/>
      <c r="Q459" s="7"/>
      <c r="U459" s="3"/>
    </row>
    <row r="460" ht="14.25" customHeight="1">
      <c r="A460" s="5"/>
      <c r="G460" s="3"/>
      <c r="H460" s="6"/>
      <c r="I460" s="7"/>
      <c r="J460" s="7"/>
      <c r="K460" s="7"/>
      <c r="L460" s="7"/>
      <c r="M460" s="7"/>
      <c r="N460" s="7"/>
      <c r="O460" s="7"/>
      <c r="P460" s="7"/>
      <c r="Q460" s="7"/>
      <c r="U460" s="3"/>
    </row>
    <row r="461" ht="14.25" customHeight="1">
      <c r="A461" s="5"/>
      <c r="G461" s="3"/>
      <c r="H461" s="6"/>
      <c r="I461" s="7"/>
      <c r="J461" s="7"/>
      <c r="K461" s="7"/>
      <c r="L461" s="7"/>
      <c r="M461" s="7"/>
      <c r="N461" s="7"/>
      <c r="O461" s="7"/>
      <c r="P461" s="7"/>
      <c r="Q461" s="7"/>
      <c r="U461" s="3"/>
    </row>
    <row r="462" ht="14.25" customHeight="1">
      <c r="A462" s="5"/>
      <c r="G462" s="3"/>
      <c r="H462" s="6"/>
      <c r="I462" s="7"/>
      <c r="J462" s="7"/>
      <c r="K462" s="7"/>
      <c r="L462" s="7"/>
      <c r="M462" s="7"/>
      <c r="N462" s="7"/>
      <c r="O462" s="7"/>
      <c r="P462" s="7"/>
      <c r="Q462" s="7"/>
      <c r="U462" s="3"/>
    </row>
    <row r="463" ht="14.25" customHeight="1">
      <c r="A463" s="5"/>
      <c r="G463" s="3"/>
      <c r="H463" s="6"/>
      <c r="I463" s="7"/>
      <c r="J463" s="7"/>
      <c r="K463" s="7"/>
      <c r="L463" s="7"/>
      <c r="M463" s="7"/>
      <c r="N463" s="7"/>
      <c r="O463" s="7"/>
      <c r="P463" s="7"/>
      <c r="Q463" s="7"/>
      <c r="U463" s="3"/>
    </row>
    <row r="464" ht="14.25" customHeight="1">
      <c r="A464" s="5"/>
      <c r="G464" s="3"/>
      <c r="H464" s="6"/>
      <c r="I464" s="7"/>
      <c r="J464" s="7"/>
      <c r="K464" s="7"/>
      <c r="L464" s="7"/>
      <c r="M464" s="7"/>
      <c r="N464" s="7"/>
      <c r="O464" s="7"/>
      <c r="P464" s="7"/>
      <c r="Q464" s="7"/>
      <c r="U464" s="3"/>
    </row>
    <row r="465" ht="14.25" customHeight="1">
      <c r="A465" s="5"/>
      <c r="G465" s="3"/>
      <c r="H465" s="6"/>
      <c r="I465" s="7"/>
      <c r="J465" s="7"/>
      <c r="K465" s="7"/>
      <c r="L465" s="7"/>
      <c r="M465" s="7"/>
      <c r="N465" s="7"/>
      <c r="O465" s="7"/>
      <c r="P465" s="7"/>
      <c r="Q465" s="7"/>
      <c r="U465" s="3"/>
    </row>
    <row r="466" ht="14.25" customHeight="1">
      <c r="A466" s="5"/>
      <c r="G466" s="3"/>
      <c r="H466" s="6"/>
      <c r="I466" s="7"/>
      <c r="J466" s="7"/>
      <c r="K466" s="7"/>
      <c r="L466" s="7"/>
      <c r="M466" s="7"/>
      <c r="N466" s="7"/>
      <c r="O466" s="7"/>
      <c r="P466" s="7"/>
      <c r="Q466" s="7"/>
      <c r="U466" s="3"/>
    </row>
    <row r="467" ht="14.25" customHeight="1">
      <c r="A467" s="5"/>
      <c r="G467" s="3"/>
      <c r="H467" s="6"/>
      <c r="I467" s="7"/>
      <c r="J467" s="7"/>
      <c r="K467" s="7"/>
      <c r="L467" s="7"/>
      <c r="M467" s="7"/>
      <c r="N467" s="7"/>
      <c r="O467" s="7"/>
      <c r="P467" s="7"/>
      <c r="Q467" s="7"/>
      <c r="U467" s="3"/>
    </row>
    <row r="468" ht="14.25" customHeight="1">
      <c r="A468" s="5"/>
      <c r="G468" s="3"/>
      <c r="H468" s="6"/>
      <c r="I468" s="7"/>
      <c r="J468" s="7"/>
      <c r="K468" s="7"/>
      <c r="L468" s="7"/>
      <c r="M468" s="7"/>
      <c r="N468" s="7"/>
      <c r="O468" s="7"/>
      <c r="P468" s="7"/>
      <c r="Q468" s="7"/>
      <c r="U468" s="3"/>
    </row>
    <row r="469" ht="14.25" customHeight="1">
      <c r="A469" s="5"/>
      <c r="G469" s="3"/>
      <c r="H469" s="6"/>
      <c r="I469" s="7"/>
      <c r="J469" s="7"/>
      <c r="K469" s="7"/>
      <c r="L469" s="7"/>
      <c r="M469" s="7"/>
      <c r="N469" s="7"/>
      <c r="O469" s="7"/>
      <c r="P469" s="7"/>
      <c r="Q469" s="7"/>
      <c r="U469" s="3"/>
    </row>
    <row r="470" ht="14.25" customHeight="1">
      <c r="A470" s="5"/>
      <c r="G470" s="3"/>
      <c r="H470" s="6"/>
      <c r="I470" s="7"/>
      <c r="J470" s="7"/>
      <c r="K470" s="7"/>
      <c r="L470" s="7"/>
      <c r="M470" s="7"/>
      <c r="N470" s="7"/>
      <c r="O470" s="7"/>
      <c r="P470" s="7"/>
      <c r="Q470" s="7"/>
      <c r="U470" s="3"/>
    </row>
    <row r="471" ht="14.25" customHeight="1">
      <c r="A471" s="5"/>
      <c r="G471" s="3"/>
      <c r="H471" s="6"/>
      <c r="I471" s="7"/>
      <c r="J471" s="7"/>
      <c r="K471" s="7"/>
      <c r="L471" s="7"/>
      <c r="M471" s="7"/>
      <c r="N471" s="7"/>
      <c r="O471" s="7"/>
      <c r="P471" s="7"/>
      <c r="Q471" s="7"/>
      <c r="U471" s="3"/>
    </row>
    <row r="472" ht="14.25" customHeight="1">
      <c r="A472" s="5"/>
      <c r="G472" s="3"/>
      <c r="H472" s="6"/>
      <c r="I472" s="7"/>
      <c r="J472" s="7"/>
      <c r="K472" s="7"/>
      <c r="L472" s="7"/>
      <c r="M472" s="7"/>
      <c r="N472" s="7"/>
      <c r="O472" s="7"/>
      <c r="P472" s="7"/>
      <c r="Q472" s="7"/>
      <c r="U472" s="3"/>
    </row>
    <row r="473" ht="14.25" customHeight="1">
      <c r="A473" s="5"/>
      <c r="G473" s="3"/>
      <c r="H473" s="6"/>
      <c r="I473" s="7"/>
      <c r="J473" s="7"/>
      <c r="K473" s="7"/>
      <c r="L473" s="7"/>
      <c r="M473" s="7"/>
      <c r="N473" s="7"/>
      <c r="O473" s="7"/>
      <c r="P473" s="7"/>
      <c r="Q473" s="7"/>
      <c r="U473" s="3"/>
    </row>
    <row r="474" ht="14.25" customHeight="1">
      <c r="A474" s="5"/>
      <c r="G474" s="3"/>
      <c r="H474" s="6"/>
      <c r="I474" s="7"/>
      <c r="J474" s="7"/>
      <c r="K474" s="7"/>
      <c r="L474" s="7"/>
      <c r="M474" s="7"/>
      <c r="N474" s="7"/>
      <c r="O474" s="7"/>
      <c r="P474" s="7"/>
      <c r="Q474" s="7"/>
      <c r="U474" s="3"/>
    </row>
    <row r="475" ht="14.25" customHeight="1">
      <c r="A475" s="5"/>
      <c r="G475" s="3"/>
      <c r="H475" s="6"/>
      <c r="I475" s="7"/>
      <c r="J475" s="7"/>
      <c r="K475" s="7"/>
      <c r="L475" s="7"/>
      <c r="M475" s="7"/>
      <c r="N475" s="7"/>
      <c r="O475" s="7"/>
      <c r="P475" s="7"/>
      <c r="Q475" s="7"/>
      <c r="U475" s="3"/>
    </row>
    <row r="476" ht="14.25" customHeight="1">
      <c r="A476" s="5"/>
      <c r="G476" s="3"/>
      <c r="H476" s="6"/>
      <c r="I476" s="7"/>
      <c r="J476" s="7"/>
      <c r="K476" s="7"/>
      <c r="L476" s="7"/>
      <c r="M476" s="7"/>
      <c r="N476" s="7"/>
      <c r="O476" s="7"/>
      <c r="P476" s="7"/>
      <c r="Q476" s="7"/>
      <c r="U476" s="3"/>
    </row>
    <row r="477" ht="14.25" customHeight="1">
      <c r="A477" s="5"/>
      <c r="G477" s="3"/>
      <c r="H477" s="6"/>
      <c r="I477" s="7"/>
      <c r="J477" s="7"/>
      <c r="K477" s="7"/>
      <c r="L477" s="7"/>
      <c r="M477" s="7"/>
      <c r="N477" s="7"/>
      <c r="O477" s="7"/>
      <c r="P477" s="7"/>
      <c r="Q477" s="7"/>
      <c r="U477" s="3"/>
    </row>
    <row r="478" ht="14.25" customHeight="1">
      <c r="A478" s="5"/>
      <c r="G478" s="3"/>
      <c r="H478" s="6"/>
      <c r="I478" s="7"/>
      <c r="J478" s="7"/>
      <c r="K478" s="7"/>
      <c r="L478" s="7"/>
      <c r="M478" s="7"/>
      <c r="N478" s="7"/>
      <c r="O478" s="7"/>
      <c r="P478" s="7"/>
      <c r="Q478" s="7"/>
      <c r="U478" s="3"/>
    </row>
    <row r="479" ht="14.25" customHeight="1">
      <c r="A479" s="5"/>
      <c r="G479" s="3"/>
      <c r="H479" s="6"/>
      <c r="I479" s="7"/>
      <c r="J479" s="7"/>
      <c r="K479" s="7"/>
      <c r="L479" s="7"/>
      <c r="M479" s="7"/>
      <c r="N479" s="7"/>
      <c r="O479" s="7"/>
      <c r="P479" s="7"/>
      <c r="Q479" s="7"/>
      <c r="U479" s="3"/>
    </row>
    <row r="480" ht="14.25" customHeight="1">
      <c r="A480" s="5"/>
      <c r="G480" s="3"/>
      <c r="H480" s="6"/>
      <c r="I480" s="7"/>
      <c r="J480" s="7"/>
      <c r="K480" s="7"/>
      <c r="L480" s="7"/>
      <c r="M480" s="7"/>
      <c r="N480" s="7"/>
      <c r="O480" s="7"/>
      <c r="P480" s="7"/>
      <c r="Q480" s="7"/>
      <c r="U480" s="3"/>
    </row>
    <row r="481" ht="14.25" customHeight="1">
      <c r="A481" s="5"/>
      <c r="G481" s="3"/>
      <c r="H481" s="6"/>
      <c r="I481" s="7"/>
      <c r="J481" s="7"/>
      <c r="K481" s="7"/>
      <c r="L481" s="7"/>
      <c r="M481" s="7"/>
      <c r="N481" s="7"/>
      <c r="O481" s="7"/>
      <c r="P481" s="7"/>
      <c r="Q481" s="7"/>
      <c r="U481" s="3"/>
    </row>
    <row r="482" ht="14.25" customHeight="1">
      <c r="A482" s="5"/>
      <c r="G482" s="3"/>
      <c r="H482" s="6"/>
      <c r="I482" s="7"/>
      <c r="J482" s="7"/>
      <c r="K482" s="7"/>
      <c r="L482" s="7"/>
      <c r="M482" s="7"/>
      <c r="N482" s="7"/>
      <c r="O482" s="7"/>
      <c r="P482" s="7"/>
      <c r="Q482" s="7"/>
      <c r="U482" s="3"/>
    </row>
    <row r="483" ht="14.25" customHeight="1">
      <c r="A483" s="5"/>
      <c r="G483" s="3"/>
      <c r="H483" s="6"/>
      <c r="I483" s="7"/>
      <c r="J483" s="7"/>
      <c r="K483" s="7"/>
      <c r="L483" s="7"/>
      <c r="M483" s="7"/>
      <c r="N483" s="7"/>
      <c r="O483" s="7"/>
      <c r="P483" s="7"/>
      <c r="Q483" s="7"/>
      <c r="U483" s="3"/>
    </row>
    <row r="484" ht="14.25" customHeight="1">
      <c r="A484" s="5"/>
      <c r="G484" s="3"/>
      <c r="H484" s="6"/>
      <c r="I484" s="7"/>
      <c r="J484" s="7"/>
      <c r="K484" s="7"/>
      <c r="L484" s="7"/>
      <c r="M484" s="7"/>
      <c r="N484" s="7"/>
      <c r="O484" s="7"/>
      <c r="P484" s="7"/>
      <c r="Q484" s="7"/>
      <c r="U484" s="3"/>
    </row>
    <row r="485" ht="14.25" customHeight="1">
      <c r="A485" s="5"/>
      <c r="G485" s="3"/>
      <c r="H485" s="6"/>
      <c r="I485" s="7"/>
      <c r="J485" s="7"/>
      <c r="K485" s="7"/>
      <c r="L485" s="7"/>
      <c r="M485" s="7"/>
      <c r="N485" s="7"/>
      <c r="O485" s="7"/>
      <c r="P485" s="7"/>
      <c r="Q485" s="7"/>
      <c r="U485" s="3"/>
    </row>
    <row r="486" ht="14.25" customHeight="1">
      <c r="A486" s="5"/>
      <c r="G486" s="3"/>
      <c r="H486" s="6"/>
      <c r="I486" s="7"/>
      <c r="J486" s="7"/>
      <c r="K486" s="7"/>
      <c r="L486" s="7"/>
      <c r="M486" s="7"/>
      <c r="N486" s="7"/>
      <c r="O486" s="7"/>
      <c r="P486" s="7"/>
      <c r="Q486" s="7"/>
      <c r="U486" s="3"/>
    </row>
    <row r="487" ht="14.25" customHeight="1">
      <c r="A487" s="5"/>
      <c r="G487" s="3"/>
      <c r="H487" s="6"/>
      <c r="I487" s="7"/>
      <c r="J487" s="7"/>
      <c r="K487" s="7"/>
      <c r="L487" s="7"/>
      <c r="M487" s="7"/>
      <c r="N487" s="7"/>
      <c r="O487" s="7"/>
      <c r="P487" s="7"/>
      <c r="Q487" s="7"/>
      <c r="U487" s="3"/>
    </row>
    <row r="488" ht="14.25" customHeight="1">
      <c r="A488" s="5"/>
      <c r="G488" s="3"/>
      <c r="H488" s="6"/>
      <c r="I488" s="7"/>
      <c r="J488" s="7"/>
      <c r="K488" s="7"/>
      <c r="L488" s="7"/>
      <c r="M488" s="7"/>
      <c r="N488" s="7"/>
      <c r="O488" s="7"/>
      <c r="P488" s="7"/>
      <c r="Q488" s="7"/>
      <c r="U488" s="3"/>
    </row>
    <row r="489" ht="14.25" customHeight="1">
      <c r="A489" s="5"/>
      <c r="G489" s="3"/>
      <c r="H489" s="6"/>
      <c r="I489" s="7"/>
      <c r="J489" s="7"/>
      <c r="K489" s="7"/>
      <c r="L489" s="7"/>
      <c r="M489" s="7"/>
      <c r="N489" s="7"/>
      <c r="O489" s="7"/>
      <c r="P489" s="7"/>
      <c r="Q489" s="7"/>
      <c r="U489" s="3"/>
    </row>
    <row r="490" ht="14.25" customHeight="1">
      <c r="A490" s="5"/>
      <c r="G490" s="3"/>
      <c r="H490" s="6"/>
      <c r="I490" s="7"/>
      <c r="J490" s="7"/>
      <c r="K490" s="7"/>
      <c r="L490" s="7"/>
      <c r="M490" s="7"/>
      <c r="N490" s="7"/>
      <c r="O490" s="7"/>
      <c r="P490" s="7"/>
      <c r="Q490" s="7"/>
      <c r="U490" s="3"/>
    </row>
    <row r="491" ht="14.25" customHeight="1">
      <c r="A491" s="5"/>
      <c r="G491" s="3"/>
      <c r="H491" s="6"/>
      <c r="I491" s="7"/>
      <c r="J491" s="7"/>
      <c r="K491" s="7"/>
      <c r="L491" s="7"/>
      <c r="M491" s="7"/>
      <c r="N491" s="7"/>
      <c r="O491" s="7"/>
      <c r="P491" s="7"/>
      <c r="Q491" s="7"/>
      <c r="U491" s="3"/>
    </row>
    <row r="492" ht="14.25" customHeight="1">
      <c r="A492" s="5"/>
      <c r="G492" s="3"/>
      <c r="H492" s="6"/>
      <c r="I492" s="7"/>
      <c r="J492" s="7"/>
      <c r="K492" s="7"/>
      <c r="L492" s="7"/>
      <c r="M492" s="7"/>
      <c r="N492" s="7"/>
      <c r="O492" s="7"/>
      <c r="P492" s="7"/>
      <c r="Q492" s="7"/>
      <c r="U492" s="3"/>
    </row>
    <row r="493" ht="14.25" customHeight="1">
      <c r="A493" s="5"/>
      <c r="G493" s="3"/>
      <c r="H493" s="6"/>
      <c r="I493" s="7"/>
      <c r="J493" s="7"/>
      <c r="K493" s="7"/>
      <c r="L493" s="7"/>
      <c r="M493" s="7"/>
      <c r="N493" s="7"/>
      <c r="O493" s="7"/>
      <c r="P493" s="7"/>
      <c r="Q493" s="7"/>
      <c r="U493" s="3"/>
    </row>
    <row r="494" ht="14.25" customHeight="1">
      <c r="A494" s="5"/>
      <c r="G494" s="3"/>
      <c r="H494" s="6"/>
      <c r="I494" s="7"/>
      <c r="J494" s="7"/>
      <c r="K494" s="7"/>
      <c r="L494" s="7"/>
      <c r="M494" s="7"/>
      <c r="N494" s="7"/>
      <c r="O494" s="7"/>
      <c r="P494" s="7"/>
      <c r="Q494" s="7"/>
      <c r="U494" s="3"/>
    </row>
    <row r="495" ht="14.25" customHeight="1">
      <c r="A495" s="5"/>
      <c r="G495" s="3"/>
      <c r="H495" s="6"/>
      <c r="I495" s="7"/>
      <c r="J495" s="7"/>
      <c r="K495" s="7"/>
      <c r="L495" s="7"/>
      <c r="M495" s="7"/>
      <c r="N495" s="7"/>
      <c r="O495" s="7"/>
      <c r="P495" s="7"/>
      <c r="Q495" s="7"/>
      <c r="U495" s="3"/>
    </row>
    <row r="496" ht="14.25" customHeight="1">
      <c r="A496" s="5"/>
      <c r="G496" s="3"/>
      <c r="H496" s="6"/>
      <c r="I496" s="7"/>
      <c r="J496" s="7"/>
      <c r="K496" s="7"/>
      <c r="L496" s="7"/>
      <c r="M496" s="7"/>
      <c r="N496" s="7"/>
      <c r="O496" s="7"/>
      <c r="P496" s="7"/>
      <c r="Q496" s="7"/>
      <c r="U496" s="3"/>
    </row>
    <row r="497" ht="14.25" customHeight="1">
      <c r="A497" s="5"/>
      <c r="G497" s="3"/>
      <c r="H497" s="6"/>
      <c r="I497" s="7"/>
      <c r="J497" s="7"/>
      <c r="K497" s="7"/>
      <c r="L497" s="7"/>
      <c r="M497" s="7"/>
      <c r="N497" s="7"/>
      <c r="O497" s="7"/>
      <c r="P497" s="7"/>
      <c r="Q497" s="7"/>
      <c r="U497" s="3"/>
    </row>
    <row r="498" ht="14.25" customHeight="1">
      <c r="A498" s="5"/>
      <c r="G498" s="3"/>
      <c r="H498" s="6"/>
      <c r="I498" s="7"/>
      <c r="J498" s="7"/>
      <c r="K498" s="7"/>
      <c r="L498" s="7"/>
      <c r="M498" s="7"/>
      <c r="N498" s="7"/>
      <c r="O498" s="7"/>
      <c r="P498" s="7"/>
      <c r="Q498" s="7"/>
      <c r="U498" s="3"/>
    </row>
    <row r="499" ht="14.25" customHeight="1">
      <c r="A499" s="5"/>
      <c r="G499" s="3"/>
      <c r="H499" s="6"/>
      <c r="I499" s="7"/>
      <c r="J499" s="7"/>
      <c r="K499" s="7"/>
      <c r="L499" s="7"/>
      <c r="M499" s="7"/>
      <c r="N499" s="7"/>
      <c r="O499" s="7"/>
      <c r="P499" s="7"/>
      <c r="Q499" s="7"/>
      <c r="U499" s="3"/>
    </row>
    <row r="500" ht="14.25" customHeight="1">
      <c r="A500" s="5"/>
      <c r="G500" s="3"/>
      <c r="H500" s="6"/>
      <c r="I500" s="7"/>
      <c r="J500" s="7"/>
      <c r="K500" s="7"/>
      <c r="L500" s="7"/>
      <c r="M500" s="7"/>
      <c r="N500" s="7"/>
      <c r="O500" s="7"/>
      <c r="P500" s="7"/>
      <c r="Q500" s="7"/>
      <c r="U500" s="3"/>
    </row>
    <row r="501" ht="14.25" customHeight="1">
      <c r="A501" s="5"/>
      <c r="G501" s="3"/>
      <c r="H501" s="6"/>
      <c r="I501" s="7"/>
      <c r="J501" s="7"/>
      <c r="K501" s="7"/>
      <c r="L501" s="7"/>
      <c r="M501" s="7"/>
      <c r="N501" s="7"/>
      <c r="O501" s="7"/>
      <c r="P501" s="7"/>
      <c r="Q501" s="7"/>
      <c r="U501" s="3"/>
    </row>
    <row r="502" ht="14.25" customHeight="1">
      <c r="A502" s="5"/>
      <c r="G502" s="3"/>
      <c r="H502" s="6"/>
      <c r="I502" s="7"/>
      <c r="J502" s="7"/>
      <c r="K502" s="7"/>
      <c r="L502" s="7"/>
      <c r="M502" s="7"/>
      <c r="N502" s="7"/>
      <c r="O502" s="7"/>
      <c r="P502" s="7"/>
      <c r="Q502" s="7"/>
      <c r="U502" s="3"/>
    </row>
    <row r="503" ht="14.25" customHeight="1">
      <c r="A503" s="5"/>
      <c r="G503" s="3"/>
      <c r="H503" s="6"/>
      <c r="I503" s="7"/>
      <c r="J503" s="7"/>
      <c r="K503" s="7"/>
      <c r="L503" s="7"/>
      <c r="M503" s="7"/>
      <c r="N503" s="7"/>
      <c r="O503" s="7"/>
      <c r="P503" s="7"/>
      <c r="Q503" s="7"/>
      <c r="U503" s="3"/>
    </row>
    <row r="504" ht="14.25" customHeight="1">
      <c r="A504" s="5"/>
      <c r="G504" s="3"/>
      <c r="H504" s="6"/>
      <c r="I504" s="7"/>
      <c r="J504" s="7"/>
      <c r="K504" s="7"/>
      <c r="L504" s="7"/>
      <c r="M504" s="7"/>
      <c r="N504" s="7"/>
      <c r="O504" s="7"/>
      <c r="P504" s="7"/>
      <c r="Q504" s="7"/>
      <c r="U504" s="3"/>
    </row>
    <row r="505" ht="14.25" customHeight="1">
      <c r="A505" s="5"/>
      <c r="G505" s="3"/>
      <c r="H505" s="6"/>
      <c r="I505" s="7"/>
      <c r="J505" s="7"/>
      <c r="K505" s="7"/>
      <c r="L505" s="7"/>
      <c r="M505" s="7"/>
      <c r="N505" s="7"/>
      <c r="O505" s="7"/>
      <c r="P505" s="7"/>
      <c r="Q505" s="7"/>
      <c r="U505" s="3"/>
    </row>
    <row r="506" ht="14.25" customHeight="1">
      <c r="A506" s="5"/>
      <c r="G506" s="3"/>
      <c r="H506" s="6"/>
      <c r="I506" s="7"/>
      <c r="J506" s="7"/>
      <c r="K506" s="7"/>
      <c r="L506" s="7"/>
      <c r="M506" s="7"/>
      <c r="N506" s="7"/>
      <c r="O506" s="7"/>
      <c r="P506" s="7"/>
      <c r="Q506" s="7"/>
      <c r="U506" s="3"/>
    </row>
    <row r="507" ht="14.25" customHeight="1">
      <c r="A507" s="5"/>
      <c r="G507" s="3"/>
      <c r="H507" s="6"/>
      <c r="I507" s="7"/>
      <c r="J507" s="7"/>
      <c r="K507" s="7"/>
      <c r="L507" s="7"/>
      <c r="M507" s="7"/>
      <c r="N507" s="7"/>
      <c r="O507" s="7"/>
      <c r="P507" s="7"/>
      <c r="Q507" s="7"/>
      <c r="U507" s="3"/>
    </row>
    <row r="508" ht="14.25" customHeight="1">
      <c r="A508" s="5"/>
      <c r="G508" s="3"/>
      <c r="H508" s="6"/>
      <c r="I508" s="7"/>
      <c r="J508" s="7"/>
      <c r="K508" s="7"/>
      <c r="L508" s="7"/>
      <c r="M508" s="7"/>
      <c r="N508" s="7"/>
      <c r="O508" s="7"/>
      <c r="P508" s="7"/>
      <c r="Q508" s="7"/>
      <c r="U508" s="3"/>
    </row>
    <row r="509" ht="14.25" customHeight="1">
      <c r="A509" s="5"/>
      <c r="G509" s="3"/>
      <c r="H509" s="6"/>
      <c r="I509" s="7"/>
      <c r="J509" s="7"/>
      <c r="K509" s="7"/>
      <c r="L509" s="7"/>
      <c r="M509" s="7"/>
      <c r="N509" s="7"/>
      <c r="O509" s="7"/>
      <c r="P509" s="7"/>
      <c r="Q509" s="7"/>
      <c r="U509" s="3"/>
    </row>
    <row r="510" ht="14.25" customHeight="1">
      <c r="A510" s="5"/>
      <c r="G510" s="3"/>
      <c r="H510" s="6"/>
      <c r="I510" s="7"/>
      <c r="J510" s="7"/>
      <c r="K510" s="7"/>
      <c r="L510" s="7"/>
      <c r="M510" s="7"/>
      <c r="N510" s="7"/>
      <c r="O510" s="7"/>
      <c r="P510" s="7"/>
      <c r="Q510" s="7"/>
      <c r="U510" s="3"/>
    </row>
    <row r="511" ht="14.25" customHeight="1">
      <c r="A511" s="5"/>
      <c r="G511" s="3"/>
      <c r="H511" s="6"/>
      <c r="I511" s="7"/>
      <c r="J511" s="7"/>
      <c r="K511" s="7"/>
      <c r="L511" s="7"/>
      <c r="M511" s="7"/>
      <c r="N511" s="7"/>
      <c r="O511" s="7"/>
      <c r="P511" s="7"/>
      <c r="Q511" s="7"/>
      <c r="U511" s="3"/>
    </row>
    <row r="512" ht="14.25" customHeight="1">
      <c r="A512" s="5"/>
      <c r="G512" s="3"/>
      <c r="H512" s="6"/>
      <c r="I512" s="7"/>
      <c r="J512" s="7"/>
      <c r="K512" s="7"/>
      <c r="L512" s="7"/>
      <c r="M512" s="7"/>
      <c r="N512" s="7"/>
      <c r="O512" s="7"/>
      <c r="P512" s="7"/>
      <c r="Q512" s="7"/>
      <c r="U512" s="3"/>
    </row>
    <row r="513" ht="14.25" customHeight="1">
      <c r="A513" s="5"/>
      <c r="G513" s="3"/>
      <c r="H513" s="6"/>
      <c r="I513" s="7"/>
      <c r="J513" s="7"/>
      <c r="K513" s="7"/>
      <c r="L513" s="7"/>
      <c r="M513" s="7"/>
      <c r="N513" s="7"/>
      <c r="O513" s="7"/>
      <c r="P513" s="7"/>
      <c r="Q513" s="7"/>
      <c r="U513" s="3"/>
    </row>
    <row r="514" ht="14.25" customHeight="1">
      <c r="A514" s="5"/>
      <c r="G514" s="3"/>
      <c r="H514" s="6"/>
      <c r="I514" s="7"/>
      <c r="J514" s="7"/>
      <c r="K514" s="7"/>
      <c r="L514" s="7"/>
      <c r="M514" s="7"/>
      <c r="N514" s="7"/>
      <c r="O514" s="7"/>
      <c r="P514" s="7"/>
      <c r="Q514" s="7"/>
      <c r="U514" s="3"/>
    </row>
    <row r="515" ht="14.25" customHeight="1">
      <c r="A515" s="5"/>
      <c r="G515" s="3"/>
      <c r="H515" s="6"/>
      <c r="I515" s="7"/>
      <c r="J515" s="7"/>
      <c r="K515" s="7"/>
      <c r="L515" s="7"/>
      <c r="M515" s="7"/>
      <c r="N515" s="7"/>
      <c r="O515" s="7"/>
      <c r="P515" s="7"/>
      <c r="Q515" s="7"/>
      <c r="U515" s="3"/>
    </row>
    <row r="516" ht="14.25" customHeight="1">
      <c r="A516" s="5"/>
      <c r="G516" s="3"/>
      <c r="H516" s="6"/>
      <c r="I516" s="7"/>
      <c r="J516" s="7"/>
      <c r="K516" s="7"/>
      <c r="L516" s="7"/>
      <c r="M516" s="7"/>
      <c r="N516" s="7"/>
      <c r="O516" s="7"/>
      <c r="P516" s="7"/>
      <c r="Q516" s="7"/>
      <c r="U516" s="3"/>
    </row>
    <row r="517" ht="14.25" customHeight="1">
      <c r="A517" s="5"/>
      <c r="G517" s="3"/>
      <c r="H517" s="6"/>
      <c r="I517" s="7"/>
      <c r="J517" s="7"/>
      <c r="K517" s="7"/>
      <c r="L517" s="7"/>
      <c r="M517" s="7"/>
      <c r="N517" s="7"/>
      <c r="O517" s="7"/>
      <c r="P517" s="7"/>
      <c r="Q517" s="7"/>
      <c r="U517" s="3"/>
    </row>
    <row r="518" ht="14.25" customHeight="1">
      <c r="A518" s="5"/>
      <c r="G518" s="3"/>
      <c r="H518" s="6"/>
      <c r="I518" s="7"/>
      <c r="J518" s="7"/>
      <c r="K518" s="7"/>
      <c r="L518" s="7"/>
      <c r="M518" s="7"/>
      <c r="N518" s="7"/>
      <c r="O518" s="7"/>
      <c r="P518" s="7"/>
      <c r="Q518" s="7"/>
      <c r="U518" s="3"/>
    </row>
    <row r="519" ht="14.25" customHeight="1">
      <c r="A519" s="5"/>
      <c r="G519" s="3"/>
      <c r="H519" s="6"/>
      <c r="I519" s="7"/>
      <c r="J519" s="7"/>
      <c r="K519" s="7"/>
      <c r="L519" s="7"/>
      <c r="M519" s="7"/>
      <c r="N519" s="7"/>
      <c r="O519" s="7"/>
      <c r="P519" s="7"/>
      <c r="Q519" s="7"/>
      <c r="U519" s="3"/>
    </row>
    <row r="520" ht="14.25" customHeight="1">
      <c r="A520" s="5"/>
      <c r="G520" s="3"/>
      <c r="H520" s="6"/>
      <c r="I520" s="7"/>
      <c r="J520" s="7"/>
      <c r="K520" s="7"/>
      <c r="L520" s="7"/>
      <c r="M520" s="7"/>
      <c r="N520" s="7"/>
      <c r="O520" s="7"/>
      <c r="P520" s="7"/>
      <c r="Q520" s="7"/>
      <c r="U520" s="3"/>
    </row>
    <row r="521" ht="14.25" customHeight="1">
      <c r="A521" s="5"/>
      <c r="G521" s="3"/>
      <c r="H521" s="6"/>
      <c r="I521" s="7"/>
      <c r="J521" s="7"/>
      <c r="K521" s="7"/>
      <c r="L521" s="7"/>
      <c r="M521" s="7"/>
      <c r="N521" s="7"/>
      <c r="O521" s="7"/>
      <c r="P521" s="7"/>
      <c r="Q521" s="7"/>
      <c r="U521" s="3"/>
    </row>
    <row r="522" ht="14.25" customHeight="1">
      <c r="A522" s="5"/>
      <c r="G522" s="3"/>
      <c r="H522" s="6"/>
      <c r="I522" s="7"/>
      <c r="J522" s="7"/>
      <c r="K522" s="7"/>
      <c r="L522" s="7"/>
      <c r="M522" s="7"/>
      <c r="N522" s="7"/>
      <c r="O522" s="7"/>
      <c r="P522" s="7"/>
      <c r="Q522" s="7"/>
      <c r="U522" s="3"/>
    </row>
    <row r="523" ht="14.25" customHeight="1">
      <c r="A523" s="5"/>
      <c r="G523" s="3"/>
      <c r="H523" s="6"/>
      <c r="I523" s="7"/>
      <c r="J523" s="7"/>
      <c r="K523" s="7"/>
      <c r="L523" s="7"/>
      <c r="M523" s="7"/>
      <c r="N523" s="7"/>
      <c r="O523" s="7"/>
      <c r="P523" s="7"/>
      <c r="Q523" s="7"/>
      <c r="U523" s="3"/>
    </row>
    <row r="524" ht="14.25" customHeight="1">
      <c r="A524" s="5"/>
      <c r="G524" s="3"/>
      <c r="H524" s="6"/>
      <c r="I524" s="7"/>
      <c r="J524" s="7"/>
      <c r="K524" s="7"/>
      <c r="L524" s="7"/>
      <c r="M524" s="7"/>
      <c r="N524" s="7"/>
      <c r="O524" s="7"/>
      <c r="P524" s="7"/>
      <c r="Q524" s="7"/>
      <c r="U524" s="3"/>
    </row>
    <row r="525" ht="14.25" customHeight="1">
      <c r="A525" s="5"/>
      <c r="G525" s="3"/>
      <c r="H525" s="6"/>
      <c r="I525" s="7"/>
      <c r="J525" s="7"/>
      <c r="K525" s="7"/>
      <c r="L525" s="7"/>
      <c r="M525" s="7"/>
      <c r="N525" s="7"/>
      <c r="O525" s="7"/>
      <c r="P525" s="7"/>
      <c r="Q525" s="7"/>
      <c r="U525" s="3"/>
    </row>
    <row r="526" ht="14.25" customHeight="1">
      <c r="A526" s="5"/>
      <c r="G526" s="3"/>
      <c r="H526" s="6"/>
      <c r="I526" s="7"/>
      <c r="J526" s="7"/>
      <c r="K526" s="7"/>
      <c r="L526" s="7"/>
      <c r="M526" s="7"/>
      <c r="N526" s="7"/>
      <c r="O526" s="7"/>
      <c r="P526" s="7"/>
      <c r="Q526" s="7"/>
      <c r="U526" s="3"/>
    </row>
    <row r="527" ht="14.25" customHeight="1">
      <c r="A527" s="5"/>
      <c r="G527" s="3"/>
      <c r="H527" s="6"/>
      <c r="I527" s="7"/>
      <c r="J527" s="7"/>
      <c r="K527" s="7"/>
      <c r="L527" s="7"/>
      <c r="M527" s="7"/>
      <c r="N527" s="7"/>
      <c r="O527" s="7"/>
      <c r="P527" s="7"/>
      <c r="Q527" s="7"/>
      <c r="U527" s="3"/>
    </row>
    <row r="528" ht="14.25" customHeight="1">
      <c r="A528" s="5"/>
      <c r="G528" s="3"/>
      <c r="H528" s="6"/>
      <c r="I528" s="7"/>
      <c r="J528" s="7"/>
      <c r="K528" s="7"/>
      <c r="L528" s="7"/>
      <c r="M528" s="7"/>
      <c r="N528" s="7"/>
      <c r="O528" s="7"/>
      <c r="P528" s="7"/>
      <c r="Q528" s="7"/>
      <c r="U528" s="3"/>
    </row>
    <row r="529" ht="14.25" customHeight="1">
      <c r="A529" s="5"/>
      <c r="G529" s="3"/>
      <c r="H529" s="6"/>
      <c r="I529" s="7"/>
      <c r="J529" s="7"/>
      <c r="K529" s="7"/>
      <c r="L529" s="7"/>
      <c r="M529" s="7"/>
      <c r="N529" s="7"/>
      <c r="O529" s="7"/>
      <c r="P529" s="7"/>
      <c r="Q529" s="7"/>
      <c r="U529" s="3"/>
    </row>
    <row r="530" ht="14.25" customHeight="1">
      <c r="A530" s="5"/>
      <c r="G530" s="3"/>
      <c r="H530" s="6"/>
      <c r="I530" s="7"/>
      <c r="J530" s="7"/>
      <c r="K530" s="7"/>
      <c r="L530" s="7"/>
      <c r="M530" s="7"/>
      <c r="N530" s="7"/>
      <c r="O530" s="7"/>
      <c r="P530" s="7"/>
      <c r="Q530" s="7"/>
      <c r="U530" s="3"/>
    </row>
    <row r="531" ht="14.25" customHeight="1">
      <c r="A531" s="5"/>
      <c r="G531" s="3"/>
      <c r="H531" s="6"/>
      <c r="I531" s="7"/>
      <c r="J531" s="7"/>
      <c r="K531" s="7"/>
      <c r="L531" s="7"/>
      <c r="M531" s="7"/>
      <c r="N531" s="7"/>
      <c r="O531" s="7"/>
      <c r="P531" s="7"/>
      <c r="Q531" s="7"/>
      <c r="U531" s="3"/>
    </row>
    <row r="532" ht="14.25" customHeight="1">
      <c r="A532" s="5"/>
      <c r="G532" s="3"/>
      <c r="H532" s="6"/>
      <c r="I532" s="7"/>
      <c r="J532" s="7"/>
      <c r="K532" s="7"/>
      <c r="L532" s="7"/>
      <c r="M532" s="7"/>
      <c r="N532" s="7"/>
      <c r="O532" s="7"/>
      <c r="P532" s="7"/>
      <c r="Q532" s="7"/>
      <c r="U532" s="3"/>
    </row>
    <row r="533" ht="14.25" customHeight="1">
      <c r="A533" s="5"/>
      <c r="G533" s="3"/>
      <c r="H533" s="6"/>
      <c r="I533" s="7"/>
      <c r="J533" s="7"/>
      <c r="K533" s="7"/>
      <c r="L533" s="7"/>
      <c r="M533" s="7"/>
      <c r="N533" s="7"/>
      <c r="O533" s="7"/>
      <c r="P533" s="7"/>
      <c r="Q533" s="7"/>
      <c r="U533" s="3"/>
    </row>
    <row r="534" ht="14.25" customHeight="1">
      <c r="A534" s="5"/>
      <c r="G534" s="3"/>
      <c r="H534" s="6"/>
      <c r="I534" s="7"/>
      <c r="J534" s="7"/>
      <c r="K534" s="7"/>
      <c r="L534" s="7"/>
      <c r="M534" s="7"/>
      <c r="N534" s="7"/>
      <c r="O534" s="7"/>
      <c r="P534" s="7"/>
      <c r="Q534" s="7"/>
      <c r="U534" s="3"/>
    </row>
    <row r="535" ht="14.25" customHeight="1">
      <c r="A535" s="5"/>
      <c r="G535" s="3"/>
      <c r="H535" s="6"/>
      <c r="I535" s="7"/>
      <c r="J535" s="7"/>
      <c r="K535" s="7"/>
      <c r="L535" s="7"/>
      <c r="M535" s="7"/>
      <c r="N535" s="7"/>
      <c r="O535" s="7"/>
      <c r="P535" s="7"/>
      <c r="Q535" s="7"/>
      <c r="U535" s="3"/>
    </row>
    <row r="536" ht="14.25" customHeight="1">
      <c r="A536" s="5"/>
      <c r="G536" s="3"/>
      <c r="H536" s="6"/>
      <c r="I536" s="7"/>
      <c r="J536" s="7"/>
      <c r="K536" s="7"/>
      <c r="L536" s="7"/>
      <c r="M536" s="7"/>
      <c r="N536" s="7"/>
      <c r="O536" s="7"/>
      <c r="P536" s="7"/>
      <c r="Q536" s="7"/>
      <c r="U536" s="3"/>
    </row>
    <row r="537" ht="14.25" customHeight="1">
      <c r="A537" s="5"/>
      <c r="G537" s="3"/>
      <c r="H537" s="6"/>
      <c r="I537" s="7"/>
      <c r="J537" s="7"/>
      <c r="K537" s="7"/>
      <c r="L537" s="7"/>
      <c r="M537" s="7"/>
      <c r="N537" s="7"/>
      <c r="O537" s="7"/>
      <c r="P537" s="7"/>
      <c r="Q537" s="7"/>
      <c r="U537" s="3"/>
    </row>
    <row r="538" ht="14.25" customHeight="1">
      <c r="A538" s="5"/>
      <c r="G538" s="3"/>
      <c r="H538" s="6"/>
      <c r="I538" s="7"/>
      <c r="J538" s="7"/>
      <c r="K538" s="7"/>
      <c r="L538" s="7"/>
      <c r="M538" s="7"/>
      <c r="N538" s="7"/>
      <c r="O538" s="7"/>
      <c r="P538" s="7"/>
      <c r="Q538" s="7"/>
      <c r="U538" s="3"/>
    </row>
    <row r="539" ht="14.25" customHeight="1">
      <c r="A539" s="5"/>
      <c r="G539" s="3"/>
      <c r="H539" s="6"/>
      <c r="I539" s="7"/>
      <c r="J539" s="7"/>
      <c r="K539" s="7"/>
      <c r="L539" s="7"/>
      <c r="M539" s="7"/>
      <c r="N539" s="7"/>
      <c r="O539" s="7"/>
      <c r="P539" s="7"/>
      <c r="Q539" s="7"/>
      <c r="U539" s="3"/>
    </row>
    <row r="540" ht="14.25" customHeight="1">
      <c r="A540" s="5"/>
      <c r="G540" s="3"/>
      <c r="H540" s="6"/>
      <c r="I540" s="7"/>
      <c r="J540" s="7"/>
      <c r="K540" s="7"/>
      <c r="L540" s="7"/>
      <c r="M540" s="7"/>
      <c r="N540" s="7"/>
      <c r="O540" s="7"/>
      <c r="P540" s="7"/>
      <c r="Q540" s="7"/>
      <c r="U540" s="3"/>
    </row>
    <row r="541" ht="14.25" customHeight="1">
      <c r="A541" s="5"/>
      <c r="G541" s="3"/>
      <c r="H541" s="6"/>
      <c r="I541" s="7"/>
      <c r="J541" s="7"/>
      <c r="K541" s="7"/>
      <c r="L541" s="7"/>
      <c r="M541" s="7"/>
      <c r="N541" s="7"/>
      <c r="O541" s="7"/>
      <c r="P541" s="7"/>
      <c r="Q541" s="7"/>
      <c r="U541" s="3"/>
    </row>
    <row r="542" ht="14.25" customHeight="1">
      <c r="A542" s="5"/>
      <c r="G542" s="3"/>
      <c r="H542" s="6"/>
      <c r="I542" s="7"/>
      <c r="J542" s="7"/>
      <c r="K542" s="7"/>
      <c r="L542" s="7"/>
      <c r="M542" s="7"/>
      <c r="N542" s="7"/>
      <c r="O542" s="7"/>
      <c r="P542" s="7"/>
      <c r="Q542" s="7"/>
      <c r="U542" s="3"/>
    </row>
    <row r="543" ht="14.25" customHeight="1">
      <c r="A543" s="5"/>
      <c r="G543" s="3"/>
      <c r="H543" s="6"/>
      <c r="I543" s="7"/>
      <c r="J543" s="7"/>
      <c r="K543" s="7"/>
      <c r="L543" s="7"/>
      <c r="M543" s="7"/>
      <c r="N543" s="7"/>
      <c r="O543" s="7"/>
      <c r="P543" s="7"/>
      <c r="Q543" s="7"/>
      <c r="U543" s="3"/>
    </row>
    <row r="544" ht="14.25" customHeight="1">
      <c r="A544" s="5"/>
      <c r="G544" s="3"/>
      <c r="H544" s="6"/>
      <c r="I544" s="7"/>
      <c r="J544" s="7"/>
      <c r="K544" s="7"/>
      <c r="L544" s="7"/>
      <c r="M544" s="7"/>
      <c r="N544" s="7"/>
      <c r="O544" s="7"/>
      <c r="P544" s="7"/>
      <c r="Q544" s="7"/>
      <c r="U544" s="3"/>
    </row>
    <row r="545" ht="14.25" customHeight="1">
      <c r="A545" s="5"/>
      <c r="G545" s="3"/>
      <c r="H545" s="6"/>
      <c r="I545" s="7"/>
      <c r="J545" s="7"/>
      <c r="K545" s="7"/>
      <c r="L545" s="7"/>
      <c r="M545" s="7"/>
      <c r="N545" s="7"/>
      <c r="O545" s="7"/>
      <c r="P545" s="7"/>
      <c r="Q545" s="7"/>
      <c r="U545" s="3"/>
    </row>
    <row r="546" ht="14.25" customHeight="1">
      <c r="A546" s="5"/>
      <c r="G546" s="3"/>
      <c r="H546" s="6"/>
      <c r="I546" s="7"/>
      <c r="J546" s="7"/>
      <c r="K546" s="7"/>
      <c r="L546" s="7"/>
      <c r="M546" s="7"/>
      <c r="N546" s="7"/>
      <c r="O546" s="7"/>
      <c r="P546" s="7"/>
      <c r="Q546" s="7"/>
      <c r="U546" s="3"/>
    </row>
    <row r="547" ht="14.25" customHeight="1">
      <c r="A547" s="5"/>
      <c r="G547" s="3"/>
      <c r="H547" s="6"/>
      <c r="I547" s="7"/>
      <c r="J547" s="7"/>
      <c r="K547" s="7"/>
      <c r="L547" s="7"/>
      <c r="M547" s="7"/>
      <c r="N547" s="7"/>
      <c r="O547" s="7"/>
      <c r="P547" s="7"/>
      <c r="Q547" s="7"/>
      <c r="U547" s="3"/>
    </row>
    <row r="548" ht="14.25" customHeight="1">
      <c r="A548" s="5"/>
      <c r="G548" s="3"/>
      <c r="H548" s="6"/>
      <c r="I548" s="7"/>
      <c r="J548" s="7"/>
      <c r="K548" s="7"/>
      <c r="L548" s="7"/>
      <c r="M548" s="7"/>
      <c r="N548" s="7"/>
      <c r="O548" s="7"/>
      <c r="P548" s="7"/>
      <c r="Q548" s="7"/>
      <c r="U548" s="3"/>
    </row>
    <row r="549" ht="14.25" customHeight="1">
      <c r="A549" s="5"/>
      <c r="G549" s="3"/>
      <c r="H549" s="6"/>
      <c r="I549" s="7"/>
      <c r="J549" s="7"/>
      <c r="K549" s="7"/>
      <c r="L549" s="7"/>
      <c r="M549" s="7"/>
      <c r="N549" s="7"/>
      <c r="O549" s="7"/>
      <c r="P549" s="7"/>
      <c r="Q549" s="7"/>
      <c r="U549" s="3"/>
    </row>
    <row r="550" ht="14.25" customHeight="1">
      <c r="A550" s="5"/>
      <c r="G550" s="3"/>
      <c r="H550" s="6"/>
      <c r="I550" s="7"/>
      <c r="J550" s="7"/>
      <c r="K550" s="7"/>
      <c r="L550" s="7"/>
      <c r="M550" s="7"/>
      <c r="N550" s="7"/>
      <c r="O550" s="7"/>
      <c r="P550" s="7"/>
      <c r="Q550" s="7"/>
      <c r="U550" s="3"/>
    </row>
    <row r="551" ht="14.25" customHeight="1">
      <c r="A551" s="5"/>
      <c r="G551" s="3"/>
      <c r="H551" s="6"/>
      <c r="I551" s="7"/>
      <c r="J551" s="7"/>
      <c r="K551" s="7"/>
      <c r="L551" s="7"/>
      <c r="M551" s="7"/>
      <c r="N551" s="7"/>
      <c r="O551" s="7"/>
      <c r="P551" s="7"/>
      <c r="Q551" s="7"/>
      <c r="U551" s="3"/>
    </row>
    <row r="552" ht="14.25" customHeight="1">
      <c r="A552" s="5"/>
      <c r="G552" s="3"/>
      <c r="H552" s="6"/>
      <c r="I552" s="7"/>
      <c r="J552" s="7"/>
      <c r="K552" s="7"/>
      <c r="L552" s="7"/>
      <c r="M552" s="7"/>
      <c r="N552" s="7"/>
      <c r="O552" s="7"/>
      <c r="P552" s="7"/>
      <c r="Q552" s="7"/>
      <c r="U552" s="3"/>
    </row>
    <row r="553" ht="14.25" customHeight="1">
      <c r="A553" s="5"/>
      <c r="G553" s="3"/>
      <c r="H553" s="6"/>
      <c r="I553" s="7"/>
      <c r="J553" s="7"/>
      <c r="K553" s="7"/>
      <c r="L553" s="7"/>
      <c r="M553" s="7"/>
      <c r="N553" s="7"/>
      <c r="O553" s="7"/>
      <c r="P553" s="7"/>
      <c r="Q553" s="7"/>
      <c r="U553" s="3"/>
    </row>
    <row r="554" ht="14.25" customHeight="1">
      <c r="A554" s="5"/>
      <c r="G554" s="3"/>
      <c r="H554" s="6"/>
      <c r="I554" s="7"/>
      <c r="J554" s="7"/>
      <c r="K554" s="7"/>
      <c r="L554" s="7"/>
      <c r="M554" s="7"/>
      <c r="N554" s="7"/>
      <c r="O554" s="7"/>
      <c r="P554" s="7"/>
      <c r="Q554" s="7"/>
      <c r="U554" s="3"/>
    </row>
    <row r="555" ht="14.25" customHeight="1">
      <c r="A555" s="5"/>
      <c r="G555" s="3"/>
      <c r="H555" s="6"/>
      <c r="I555" s="7"/>
      <c r="J555" s="7"/>
      <c r="K555" s="7"/>
      <c r="L555" s="7"/>
      <c r="M555" s="7"/>
      <c r="N555" s="7"/>
      <c r="O555" s="7"/>
      <c r="P555" s="7"/>
      <c r="Q555" s="7"/>
      <c r="U555" s="3"/>
    </row>
    <row r="556" ht="14.25" customHeight="1">
      <c r="A556" s="5"/>
      <c r="G556" s="3"/>
      <c r="H556" s="6"/>
      <c r="I556" s="7"/>
      <c r="J556" s="7"/>
      <c r="K556" s="7"/>
      <c r="L556" s="7"/>
      <c r="M556" s="7"/>
      <c r="N556" s="7"/>
      <c r="O556" s="7"/>
      <c r="P556" s="7"/>
      <c r="Q556" s="7"/>
      <c r="U556" s="3"/>
    </row>
    <row r="557" ht="14.25" customHeight="1">
      <c r="A557" s="5"/>
      <c r="G557" s="3"/>
      <c r="H557" s="6"/>
      <c r="I557" s="7"/>
      <c r="J557" s="7"/>
      <c r="K557" s="7"/>
      <c r="L557" s="7"/>
      <c r="M557" s="7"/>
      <c r="N557" s="7"/>
      <c r="O557" s="7"/>
      <c r="P557" s="7"/>
      <c r="Q557" s="7"/>
      <c r="U557" s="3"/>
    </row>
    <row r="558" ht="14.25" customHeight="1">
      <c r="A558" s="5"/>
      <c r="G558" s="3"/>
      <c r="H558" s="6"/>
      <c r="I558" s="7"/>
      <c r="J558" s="7"/>
      <c r="K558" s="7"/>
      <c r="L558" s="7"/>
      <c r="M558" s="7"/>
      <c r="N558" s="7"/>
      <c r="O558" s="7"/>
      <c r="P558" s="7"/>
      <c r="Q558" s="7"/>
      <c r="U558" s="3"/>
    </row>
    <row r="559" ht="14.25" customHeight="1">
      <c r="A559" s="5"/>
      <c r="G559" s="3"/>
      <c r="H559" s="6"/>
      <c r="I559" s="7"/>
      <c r="J559" s="7"/>
      <c r="K559" s="7"/>
      <c r="L559" s="7"/>
      <c r="M559" s="7"/>
      <c r="N559" s="7"/>
      <c r="O559" s="7"/>
      <c r="P559" s="7"/>
      <c r="Q559" s="7"/>
      <c r="U559" s="3"/>
    </row>
    <row r="560" ht="14.25" customHeight="1">
      <c r="A560" s="5"/>
      <c r="G560" s="3"/>
      <c r="H560" s="6"/>
      <c r="I560" s="7"/>
      <c r="J560" s="7"/>
      <c r="K560" s="7"/>
      <c r="L560" s="7"/>
      <c r="M560" s="7"/>
      <c r="N560" s="7"/>
      <c r="O560" s="7"/>
      <c r="P560" s="7"/>
      <c r="Q560" s="7"/>
      <c r="U560" s="3"/>
    </row>
    <row r="561" ht="14.25" customHeight="1">
      <c r="A561" s="5"/>
      <c r="G561" s="3"/>
      <c r="H561" s="6"/>
      <c r="I561" s="7"/>
      <c r="J561" s="7"/>
      <c r="K561" s="7"/>
      <c r="L561" s="7"/>
      <c r="M561" s="7"/>
      <c r="N561" s="7"/>
      <c r="O561" s="7"/>
      <c r="P561" s="7"/>
      <c r="Q561" s="7"/>
      <c r="U561" s="3"/>
    </row>
    <row r="562" ht="14.25" customHeight="1">
      <c r="A562" s="5"/>
      <c r="G562" s="3"/>
      <c r="H562" s="6"/>
      <c r="I562" s="7"/>
      <c r="J562" s="7"/>
      <c r="K562" s="7"/>
      <c r="L562" s="7"/>
      <c r="M562" s="7"/>
      <c r="N562" s="7"/>
      <c r="O562" s="7"/>
      <c r="P562" s="7"/>
      <c r="Q562" s="7"/>
      <c r="U562" s="3"/>
    </row>
    <row r="563" ht="14.25" customHeight="1">
      <c r="A563" s="5"/>
      <c r="G563" s="3"/>
      <c r="H563" s="6"/>
      <c r="I563" s="7"/>
      <c r="J563" s="7"/>
      <c r="K563" s="7"/>
      <c r="L563" s="7"/>
      <c r="M563" s="7"/>
      <c r="N563" s="7"/>
      <c r="O563" s="7"/>
      <c r="P563" s="7"/>
      <c r="Q563" s="7"/>
      <c r="U563" s="3"/>
    </row>
    <row r="564" ht="14.25" customHeight="1">
      <c r="A564" s="5"/>
      <c r="G564" s="3"/>
      <c r="H564" s="6"/>
      <c r="I564" s="7"/>
      <c r="J564" s="7"/>
      <c r="K564" s="7"/>
      <c r="L564" s="7"/>
      <c r="M564" s="7"/>
      <c r="N564" s="7"/>
      <c r="O564" s="7"/>
      <c r="P564" s="7"/>
      <c r="Q564" s="7"/>
      <c r="U564" s="3"/>
    </row>
    <row r="565" ht="14.25" customHeight="1">
      <c r="A565" s="5"/>
      <c r="G565" s="3"/>
      <c r="H565" s="6"/>
      <c r="I565" s="7"/>
      <c r="J565" s="7"/>
      <c r="K565" s="7"/>
      <c r="L565" s="7"/>
      <c r="M565" s="7"/>
      <c r="N565" s="7"/>
      <c r="O565" s="7"/>
      <c r="P565" s="7"/>
      <c r="Q565" s="7"/>
      <c r="U565" s="3"/>
    </row>
    <row r="566" ht="14.25" customHeight="1">
      <c r="A566" s="5"/>
      <c r="G566" s="3"/>
      <c r="H566" s="6"/>
      <c r="I566" s="7"/>
      <c r="J566" s="7"/>
      <c r="K566" s="7"/>
      <c r="L566" s="7"/>
      <c r="M566" s="7"/>
      <c r="N566" s="7"/>
      <c r="O566" s="7"/>
      <c r="P566" s="7"/>
      <c r="Q566" s="7"/>
      <c r="U566" s="3"/>
    </row>
    <row r="567" ht="14.25" customHeight="1">
      <c r="A567" s="5"/>
      <c r="G567" s="3"/>
      <c r="H567" s="6"/>
      <c r="I567" s="7"/>
      <c r="J567" s="7"/>
      <c r="K567" s="7"/>
      <c r="L567" s="7"/>
      <c r="M567" s="7"/>
      <c r="N567" s="7"/>
      <c r="O567" s="7"/>
      <c r="P567" s="7"/>
      <c r="Q567" s="7"/>
      <c r="U567" s="3"/>
    </row>
    <row r="568" ht="14.25" customHeight="1">
      <c r="A568" s="5"/>
      <c r="G568" s="3"/>
      <c r="H568" s="6"/>
      <c r="I568" s="7"/>
      <c r="J568" s="7"/>
      <c r="K568" s="7"/>
      <c r="L568" s="7"/>
      <c r="M568" s="7"/>
      <c r="N568" s="7"/>
      <c r="O568" s="7"/>
      <c r="P568" s="7"/>
      <c r="Q568" s="7"/>
      <c r="U568" s="3"/>
    </row>
    <row r="569" ht="14.25" customHeight="1">
      <c r="A569" s="5"/>
      <c r="G569" s="3"/>
      <c r="H569" s="6"/>
      <c r="I569" s="7"/>
      <c r="J569" s="7"/>
      <c r="K569" s="7"/>
      <c r="L569" s="7"/>
      <c r="M569" s="7"/>
      <c r="N569" s="7"/>
      <c r="O569" s="7"/>
      <c r="P569" s="7"/>
      <c r="Q569" s="7"/>
      <c r="U569" s="3"/>
    </row>
    <row r="570" ht="14.25" customHeight="1">
      <c r="A570" s="5"/>
      <c r="G570" s="3"/>
      <c r="H570" s="6"/>
      <c r="I570" s="7"/>
      <c r="J570" s="7"/>
      <c r="K570" s="7"/>
      <c r="L570" s="7"/>
      <c r="M570" s="7"/>
      <c r="N570" s="7"/>
      <c r="O570" s="7"/>
      <c r="P570" s="7"/>
      <c r="Q570" s="7"/>
      <c r="U570" s="3"/>
    </row>
    <row r="571" ht="14.25" customHeight="1">
      <c r="A571" s="5"/>
      <c r="G571" s="3"/>
      <c r="H571" s="6"/>
      <c r="I571" s="7"/>
      <c r="J571" s="7"/>
      <c r="K571" s="7"/>
      <c r="L571" s="7"/>
      <c r="M571" s="7"/>
      <c r="N571" s="7"/>
      <c r="O571" s="7"/>
      <c r="P571" s="7"/>
      <c r="Q571" s="7"/>
      <c r="U571" s="3"/>
    </row>
    <row r="572" ht="14.25" customHeight="1">
      <c r="A572" s="5"/>
      <c r="G572" s="3"/>
      <c r="H572" s="6"/>
      <c r="I572" s="7"/>
      <c r="J572" s="7"/>
      <c r="K572" s="7"/>
      <c r="L572" s="7"/>
      <c r="M572" s="7"/>
      <c r="N572" s="7"/>
      <c r="O572" s="7"/>
      <c r="P572" s="7"/>
      <c r="Q572" s="7"/>
      <c r="U572" s="3"/>
    </row>
    <row r="573" ht="14.25" customHeight="1">
      <c r="A573" s="5"/>
      <c r="G573" s="3"/>
      <c r="H573" s="6"/>
      <c r="I573" s="7"/>
      <c r="J573" s="7"/>
      <c r="K573" s="7"/>
      <c r="L573" s="7"/>
      <c r="M573" s="7"/>
      <c r="N573" s="7"/>
      <c r="O573" s="7"/>
      <c r="P573" s="7"/>
      <c r="Q573" s="7"/>
      <c r="U573" s="3"/>
    </row>
    <row r="574" ht="14.25" customHeight="1">
      <c r="A574" s="5"/>
      <c r="G574" s="3"/>
      <c r="H574" s="6"/>
      <c r="I574" s="7"/>
      <c r="J574" s="7"/>
      <c r="K574" s="7"/>
      <c r="L574" s="7"/>
      <c r="M574" s="7"/>
      <c r="N574" s="7"/>
      <c r="O574" s="7"/>
      <c r="P574" s="7"/>
      <c r="Q574" s="7"/>
      <c r="U574" s="3"/>
    </row>
    <row r="575" ht="14.25" customHeight="1">
      <c r="A575" s="5"/>
      <c r="G575" s="3"/>
      <c r="H575" s="6"/>
      <c r="I575" s="7"/>
      <c r="J575" s="7"/>
      <c r="K575" s="7"/>
      <c r="L575" s="7"/>
      <c r="M575" s="7"/>
      <c r="N575" s="7"/>
      <c r="O575" s="7"/>
      <c r="P575" s="7"/>
      <c r="Q575" s="7"/>
      <c r="U575" s="3"/>
    </row>
    <row r="576" ht="14.25" customHeight="1">
      <c r="A576" s="5"/>
      <c r="G576" s="3"/>
      <c r="H576" s="6"/>
      <c r="I576" s="7"/>
      <c r="J576" s="7"/>
      <c r="K576" s="7"/>
      <c r="L576" s="7"/>
      <c r="M576" s="7"/>
      <c r="N576" s="7"/>
      <c r="O576" s="7"/>
      <c r="P576" s="7"/>
      <c r="Q576" s="7"/>
      <c r="U576" s="3"/>
    </row>
    <row r="577" ht="14.25" customHeight="1">
      <c r="A577" s="5"/>
      <c r="G577" s="3"/>
      <c r="H577" s="6"/>
      <c r="I577" s="7"/>
      <c r="J577" s="7"/>
      <c r="K577" s="7"/>
      <c r="L577" s="7"/>
      <c r="M577" s="7"/>
      <c r="N577" s="7"/>
      <c r="O577" s="7"/>
      <c r="P577" s="7"/>
      <c r="Q577" s="7"/>
      <c r="U577" s="3"/>
    </row>
    <row r="578" ht="14.25" customHeight="1">
      <c r="A578" s="5"/>
      <c r="G578" s="3"/>
      <c r="H578" s="6"/>
      <c r="I578" s="7"/>
      <c r="J578" s="7"/>
      <c r="K578" s="7"/>
      <c r="L578" s="7"/>
      <c r="M578" s="7"/>
      <c r="N578" s="7"/>
      <c r="O578" s="7"/>
      <c r="P578" s="7"/>
      <c r="Q578" s="7"/>
      <c r="U578" s="3"/>
    </row>
    <row r="579" ht="14.25" customHeight="1">
      <c r="A579" s="5"/>
      <c r="G579" s="3"/>
      <c r="H579" s="6"/>
      <c r="I579" s="7"/>
      <c r="J579" s="7"/>
      <c r="K579" s="7"/>
      <c r="L579" s="7"/>
      <c r="M579" s="7"/>
      <c r="N579" s="7"/>
      <c r="O579" s="7"/>
      <c r="P579" s="7"/>
      <c r="Q579" s="7"/>
      <c r="U579" s="3"/>
    </row>
    <row r="580" ht="14.25" customHeight="1">
      <c r="A580" s="5"/>
      <c r="G580" s="3"/>
      <c r="H580" s="6"/>
      <c r="I580" s="7"/>
      <c r="J580" s="7"/>
      <c r="K580" s="7"/>
      <c r="L580" s="7"/>
      <c r="M580" s="7"/>
      <c r="N580" s="7"/>
      <c r="O580" s="7"/>
      <c r="P580" s="7"/>
      <c r="Q580" s="7"/>
      <c r="U580" s="3"/>
    </row>
    <row r="581" ht="14.25" customHeight="1">
      <c r="A581" s="5"/>
      <c r="G581" s="3"/>
      <c r="H581" s="6"/>
      <c r="I581" s="7"/>
      <c r="J581" s="7"/>
      <c r="K581" s="7"/>
      <c r="L581" s="7"/>
      <c r="M581" s="7"/>
      <c r="N581" s="7"/>
      <c r="O581" s="7"/>
      <c r="P581" s="7"/>
      <c r="Q581" s="7"/>
      <c r="U581" s="3"/>
    </row>
    <row r="582" ht="14.25" customHeight="1">
      <c r="A582" s="5"/>
      <c r="G582" s="3"/>
      <c r="H582" s="6"/>
      <c r="I582" s="7"/>
      <c r="J582" s="7"/>
      <c r="K582" s="7"/>
      <c r="L582" s="7"/>
      <c r="M582" s="7"/>
      <c r="N582" s="7"/>
      <c r="O582" s="7"/>
      <c r="P582" s="7"/>
      <c r="Q582" s="7"/>
      <c r="U582" s="3"/>
    </row>
    <row r="583" ht="14.25" customHeight="1">
      <c r="A583" s="5"/>
      <c r="G583" s="3"/>
      <c r="H583" s="6"/>
      <c r="I583" s="7"/>
      <c r="J583" s="7"/>
      <c r="K583" s="7"/>
      <c r="L583" s="7"/>
      <c r="M583" s="7"/>
      <c r="N583" s="7"/>
      <c r="O583" s="7"/>
      <c r="P583" s="7"/>
      <c r="Q583" s="7"/>
      <c r="U583" s="3"/>
    </row>
    <row r="584" ht="14.25" customHeight="1">
      <c r="A584" s="5"/>
      <c r="G584" s="3"/>
      <c r="H584" s="6"/>
      <c r="I584" s="7"/>
      <c r="J584" s="7"/>
      <c r="K584" s="7"/>
      <c r="L584" s="7"/>
      <c r="M584" s="7"/>
      <c r="N584" s="7"/>
      <c r="O584" s="7"/>
      <c r="P584" s="7"/>
      <c r="Q584" s="7"/>
      <c r="U584" s="3"/>
    </row>
    <row r="585" ht="14.25" customHeight="1">
      <c r="A585" s="5"/>
      <c r="G585" s="3"/>
      <c r="H585" s="6"/>
      <c r="I585" s="7"/>
      <c r="J585" s="7"/>
      <c r="K585" s="7"/>
      <c r="L585" s="7"/>
      <c r="M585" s="7"/>
      <c r="N585" s="7"/>
      <c r="O585" s="7"/>
      <c r="P585" s="7"/>
      <c r="Q585" s="7"/>
      <c r="U585" s="3"/>
    </row>
    <row r="586" ht="14.25" customHeight="1">
      <c r="A586" s="5"/>
      <c r="G586" s="3"/>
      <c r="H586" s="6"/>
      <c r="I586" s="7"/>
      <c r="J586" s="7"/>
      <c r="K586" s="7"/>
      <c r="L586" s="7"/>
      <c r="M586" s="7"/>
      <c r="N586" s="7"/>
      <c r="O586" s="7"/>
      <c r="P586" s="7"/>
      <c r="Q586" s="7"/>
      <c r="U586" s="3"/>
    </row>
    <row r="587" ht="14.25" customHeight="1">
      <c r="A587" s="5"/>
      <c r="G587" s="3"/>
      <c r="H587" s="6"/>
      <c r="I587" s="7"/>
      <c r="J587" s="7"/>
      <c r="K587" s="7"/>
      <c r="L587" s="7"/>
      <c r="M587" s="7"/>
      <c r="N587" s="7"/>
      <c r="O587" s="7"/>
      <c r="P587" s="7"/>
      <c r="Q587" s="7"/>
      <c r="U587" s="3"/>
    </row>
    <row r="588" ht="14.25" customHeight="1">
      <c r="A588" s="5"/>
      <c r="G588" s="3"/>
      <c r="H588" s="6"/>
      <c r="I588" s="7"/>
      <c r="J588" s="7"/>
      <c r="K588" s="7"/>
      <c r="L588" s="7"/>
      <c r="M588" s="7"/>
      <c r="N588" s="7"/>
      <c r="O588" s="7"/>
      <c r="P588" s="7"/>
      <c r="Q588" s="7"/>
      <c r="U588" s="3"/>
    </row>
    <row r="589" ht="14.25" customHeight="1">
      <c r="A589" s="5"/>
      <c r="G589" s="3"/>
      <c r="H589" s="6"/>
      <c r="I589" s="7"/>
      <c r="J589" s="7"/>
      <c r="K589" s="7"/>
      <c r="L589" s="7"/>
      <c r="M589" s="7"/>
      <c r="N589" s="7"/>
      <c r="O589" s="7"/>
      <c r="P589" s="7"/>
      <c r="Q589" s="7"/>
      <c r="U589" s="3"/>
    </row>
    <row r="590" ht="14.25" customHeight="1">
      <c r="A590" s="5"/>
      <c r="G590" s="3"/>
      <c r="H590" s="6"/>
      <c r="I590" s="7"/>
      <c r="J590" s="7"/>
      <c r="K590" s="7"/>
      <c r="L590" s="7"/>
      <c r="M590" s="7"/>
      <c r="N590" s="7"/>
      <c r="O590" s="7"/>
      <c r="P590" s="7"/>
      <c r="Q590" s="7"/>
      <c r="U590" s="3"/>
    </row>
    <row r="591" ht="14.25" customHeight="1">
      <c r="A591" s="5"/>
      <c r="G591" s="3"/>
      <c r="H591" s="6"/>
      <c r="I591" s="7"/>
      <c r="J591" s="7"/>
      <c r="K591" s="7"/>
      <c r="L591" s="7"/>
      <c r="M591" s="7"/>
      <c r="N591" s="7"/>
      <c r="O591" s="7"/>
      <c r="P591" s="7"/>
      <c r="Q591" s="7"/>
      <c r="U591" s="3"/>
    </row>
    <row r="592" ht="14.25" customHeight="1">
      <c r="A592" s="5"/>
      <c r="G592" s="3"/>
      <c r="H592" s="6"/>
      <c r="I592" s="7"/>
      <c r="J592" s="7"/>
      <c r="K592" s="7"/>
      <c r="L592" s="7"/>
      <c r="M592" s="7"/>
      <c r="N592" s="7"/>
      <c r="O592" s="7"/>
      <c r="P592" s="7"/>
      <c r="Q592" s="7"/>
      <c r="U592" s="3"/>
    </row>
    <row r="593" ht="14.25" customHeight="1">
      <c r="A593" s="5"/>
      <c r="G593" s="3"/>
      <c r="H593" s="6"/>
      <c r="I593" s="7"/>
      <c r="J593" s="7"/>
      <c r="K593" s="7"/>
      <c r="L593" s="7"/>
      <c r="M593" s="7"/>
      <c r="N593" s="7"/>
      <c r="O593" s="7"/>
      <c r="P593" s="7"/>
      <c r="Q593" s="7"/>
      <c r="U593" s="3"/>
    </row>
    <row r="594" ht="14.25" customHeight="1">
      <c r="A594" s="5"/>
      <c r="G594" s="3"/>
      <c r="H594" s="6"/>
      <c r="I594" s="7"/>
      <c r="J594" s="7"/>
      <c r="K594" s="7"/>
      <c r="L594" s="7"/>
      <c r="M594" s="7"/>
      <c r="N594" s="7"/>
      <c r="O594" s="7"/>
      <c r="P594" s="7"/>
      <c r="Q594" s="7"/>
      <c r="U594" s="3"/>
    </row>
    <row r="595" ht="14.25" customHeight="1">
      <c r="A595" s="5"/>
      <c r="G595" s="3"/>
      <c r="H595" s="6"/>
      <c r="I595" s="7"/>
      <c r="J595" s="7"/>
      <c r="K595" s="7"/>
      <c r="L595" s="7"/>
      <c r="M595" s="7"/>
      <c r="N595" s="7"/>
      <c r="O595" s="7"/>
      <c r="P595" s="7"/>
      <c r="Q595" s="7"/>
      <c r="U595" s="3"/>
    </row>
    <row r="596" ht="14.25" customHeight="1">
      <c r="A596" s="5"/>
      <c r="G596" s="3"/>
      <c r="H596" s="6"/>
      <c r="I596" s="7"/>
      <c r="J596" s="7"/>
      <c r="K596" s="7"/>
      <c r="L596" s="7"/>
      <c r="M596" s="7"/>
      <c r="N596" s="7"/>
      <c r="O596" s="7"/>
      <c r="P596" s="7"/>
      <c r="Q596" s="7"/>
      <c r="U596" s="3"/>
    </row>
    <row r="597" ht="14.25" customHeight="1">
      <c r="A597" s="5"/>
      <c r="G597" s="3"/>
      <c r="H597" s="6"/>
      <c r="I597" s="7"/>
      <c r="J597" s="7"/>
      <c r="K597" s="7"/>
      <c r="L597" s="7"/>
      <c r="M597" s="7"/>
      <c r="N597" s="7"/>
      <c r="O597" s="7"/>
      <c r="P597" s="7"/>
      <c r="Q597" s="7"/>
      <c r="U597" s="3"/>
    </row>
    <row r="598" ht="14.25" customHeight="1">
      <c r="A598" s="5"/>
      <c r="G598" s="3"/>
      <c r="H598" s="6"/>
      <c r="I598" s="7"/>
      <c r="J598" s="7"/>
      <c r="K598" s="7"/>
      <c r="L598" s="7"/>
      <c r="M598" s="7"/>
      <c r="N598" s="7"/>
      <c r="O598" s="7"/>
      <c r="P598" s="7"/>
      <c r="Q598" s="7"/>
      <c r="U598" s="3"/>
    </row>
    <row r="599" ht="14.25" customHeight="1">
      <c r="A599" s="5"/>
      <c r="G599" s="3"/>
      <c r="H599" s="6"/>
      <c r="I599" s="7"/>
      <c r="J599" s="7"/>
      <c r="K599" s="7"/>
      <c r="L599" s="7"/>
      <c r="M599" s="7"/>
      <c r="N599" s="7"/>
      <c r="O599" s="7"/>
      <c r="P599" s="7"/>
      <c r="Q599" s="7"/>
      <c r="U599" s="3"/>
    </row>
    <row r="600" ht="14.25" customHeight="1">
      <c r="A600" s="5"/>
      <c r="G600" s="3"/>
      <c r="H600" s="6"/>
      <c r="I600" s="7"/>
      <c r="J600" s="7"/>
      <c r="K600" s="7"/>
      <c r="L600" s="7"/>
      <c r="M600" s="7"/>
      <c r="N600" s="7"/>
      <c r="O600" s="7"/>
      <c r="P600" s="7"/>
      <c r="Q600" s="7"/>
      <c r="U600" s="3"/>
    </row>
    <row r="601" ht="14.25" customHeight="1">
      <c r="A601" s="5"/>
      <c r="G601" s="3"/>
      <c r="H601" s="6"/>
      <c r="I601" s="7"/>
      <c r="J601" s="7"/>
      <c r="K601" s="7"/>
      <c r="L601" s="7"/>
      <c r="M601" s="7"/>
      <c r="N601" s="7"/>
      <c r="O601" s="7"/>
      <c r="P601" s="7"/>
      <c r="Q601" s="7"/>
      <c r="U601" s="3"/>
    </row>
    <row r="602" ht="14.25" customHeight="1">
      <c r="A602" s="5"/>
      <c r="G602" s="3"/>
      <c r="H602" s="6"/>
      <c r="I602" s="7"/>
      <c r="J602" s="7"/>
      <c r="K602" s="7"/>
      <c r="L602" s="7"/>
      <c r="M602" s="7"/>
      <c r="N602" s="7"/>
      <c r="O602" s="7"/>
      <c r="P602" s="7"/>
      <c r="Q602" s="7"/>
      <c r="U602" s="3"/>
    </row>
    <row r="603" ht="14.25" customHeight="1">
      <c r="A603" s="5"/>
      <c r="G603" s="3"/>
      <c r="H603" s="6"/>
      <c r="I603" s="7"/>
      <c r="J603" s="7"/>
      <c r="K603" s="7"/>
      <c r="L603" s="7"/>
      <c r="M603" s="7"/>
      <c r="N603" s="7"/>
      <c r="O603" s="7"/>
      <c r="P603" s="7"/>
      <c r="Q603" s="7"/>
      <c r="U603" s="3"/>
    </row>
    <row r="604" ht="14.25" customHeight="1">
      <c r="A604" s="5"/>
      <c r="G604" s="3"/>
      <c r="H604" s="6"/>
      <c r="I604" s="7"/>
      <c r="J604" s="7"/>
      <c r="K604" s="7"/>
      <c r="L604" s="7"/>
      <c r="M604" s="7"/>
      <c r="N604" s="7"/>
      <c r="O604" s="7"/>
      <c r="P604" s="7"/>
      <c r="Q604" s="7"/>
      <c r="U604" s="3"/>
    </row>
    <row r="605" ht="14.25" customHeight="1">
      <c r="A605" s="5"/>
      <c r="G605" s="3"/>
      <c r="H605" s="6"/>
      <c r="I605" s="7"/>
      <c r="J605" s="7"/>
      <c r="K605" s="7"/>
      <c r="L605" s="7"/>
      <c r="M605" s="7"/>
      <c r="N605" s="7"/>
      <c r="O605" s="7"/>
      <c r="P605" s="7"/>
      <c r="Q605" s="7"/>
      <c r="U605" s="3"/>
    </row>
    <row r="606" ht="14.25" customHeight="1">
      <c r="A606" s="5"/>
      <c r="G606" s="3"/>
      <c r="H606" s="6"/>
      <c r="I606" s="7"/>
      <c r="J606" s="7"/>
      <c r="K606" s="7"/>
      <c r="L606" s="7"/>
      <c r="M606" s="7"/>
      <c r="N606" s="7"/>
      <c r="O606" s="7"/>
      <c r="P606" s="7"/>
      <c r="Q606" s="7"/>
      <c r="U606" s="3"/>
    </row>
    <row r="607" ht="14.25" customHeight="1">
      <c r="A607" s="5"/>
      <c r="G607" s="3"/>
      <c r="H607" s="6"/>
      <c r="I607" s="7"/>
      <c r="J607" s="7"/>
      <c r="K607" s="7"/>
      <c r="L607" s="7"/>
      <c r="M607" s="7"/>
      <c r="N607" s="7"/>
      <c r="O607" s="7"/>
      <c r="P607" s="7"/>
      <c r="Q607" s="7"/>
      <c r="U607" s="3"/>
    </row>
    <row r="608" ht="14.25" customHeight="1">
      <c r="A608" s="5"/>
      <c r="G608" s="3"/>
      <c r="H608" s="6"/>
      <c r="I608" s="7"/>
      <c r="J608" s="7"/>
      <c r="K608" s="7"/>
      <c r="L608" s="7"/>
      <c r="M608" s="7"/>
      <c r="N608" s="7"/>
      <c r="O608" s="7"/>
      <c r="P608" s="7"/>
      <c r="Q608" s="7"/>
      <c r="U608" s="3"/>
    </row>
    <row r="609" ht="14.25" customHeight="1">
      <c r="A609" s="5"/>
      <c r="G609" s="3"/>
      <c r="H609" s="6"/>
      <c r="I609" s="7"/>
      <c r="J609" s="7"/>
      <c r="K609" s="7"/>
      <c r="L609" s="7"/>
      <c r="M609" s="7"/>
      <c r="N609" s="7"/>
      <c r="O609" s="7"/>
      <c r="P609" s="7"/>
      <c r="Q609" s="7"/>
      <c r="U609" s="3"/>
    </row>
    <row r="610" ht="14.25" customHeight="1">
      <c r="A610" s="5"/>
      <c r="G610" s="3"/>
      <c r="H610" s="6"/>
      <c r="I610" s="7"/>
      <c r="J610" s="7"/>
      <c r="K610" s="7"/>
      <c r="L610" s="7"/>
      <c r="M610" s="7"/>
      <c r="N610" s="7"/>
      <c r="O610" s="7"/>
      <c r="P610" s="7"/>
      <c r="Q610" s="7"/>
      <c r="U610" s="3"/>
    </row>
    <row r="611" ht="14.25" customHeight="1">
      <c r="A611" s="5"/>
      <c r="G611" s="3"/>
      <c r="H611" s="6"/>
      <c r="I611" s="7"/>
      <c r="J611" s="7"/>
      <c r="K611" s="7"/>
      <c r="L611" s="7"/>
      <c r="M611" s="7"/>
      <c r="N611" s="7"/>
      <c r="O611" s="7"/>
      <c r="P611" s="7"/>
      <c r="Q611" s="7"/>
      <c r="U611" s="3"/>
    </row>
    <row r="612" ht="14.25" customHeight="1">
      <c r="A612" s="5"/>
      <c r="G612" s="3"/>
      <c r="H612" s="6"/>
      <c r="I612" s="7"/>
      <c r="J612" s="7"/>
      <c r="K612" s="7"/>
      <c r="L612" s="7"/>
      <c r="M612" s="7"/>
      <c r="N612" s="7"/>
      <c r="O612" s="7"/>
      <c r="P612" s="7"/>
      <c r="Q612" s="7"/>
      <c r="U612" s="3"/>
    </row>
    <row r="613" ht="14.25" customHeight="1">
      <c r="A613" s="5"/>
      <c r="G613" s="3"/>
      <c r="H613" s="6"/>
      <c r="I613" s="7"/>
      <c r="J613" s="7"/>
      <c r="K613" s="7"/>
      <c r="L613" s="7"/>
      <c r="M613" s="7"/>
      <c r="N613" s="7"/>
      <c r="O613" s="7"/>
      <c r="P613" s="7"/>
      <c r="Q613" s="7"/>
      <c r="U613" s="3"/>
    </row>
    <row r="614" ht="14.25" customHeight="1">
      <c r="A614" s="5"/>
      <c r="G614" s="3"/>
      <c r="H614" s="6"/>
      <c r="I614" s="7"/>
      <c r="J614" s="7"/>
      <c r="K614" s="7"/>
      <c r="L614" s="7"/>
      <c r="M614" s="7"/>
      <c r="N614" s="7"/>
      <c r="O614" s="7"/>
      <c r="P614" s="7"/>
      <c r="Q614" s="7"/>
      <c r="U614" s="3"/>
    </row>
    <row r="615" ht="14.25" customHeight="1">
      <c r="A615" s="5"/>
      <c r="G615" s="3"/>
      <c r="H615" s="6"/>
      <c r="I615" s="7"/>
      <c r="J615" s="7"/>
      <c r="K615" s="7"/>
      <c r="L615" s="7"/>
      <c r="M615" s="7"/>
      <c r="N615" s="7"/>
      <c r="O615" s="7"/>
      <c r="P615" s="7"/>
      <c r="Q615" s="7"/>
      <c r="U615" s="3"/>
    </row>
    <row r="616" ht="14.25" customHeight="1">
      <c r="A616" s="5"/>
      <c r="G616" s="3"/>
      <c r="H616" s="6"/>
      <c r="I616" s="7"/>
      <c r="J616" s="7"/>
      <c r="K616" s="7"/>
      <c r="L616" s="7"/>
      <c r="M616" s="7"/>
      <c r="N616" s="7"/>
      <c r="O616" s="7"/>
      <c r="P616" s="7"/>
      <c r="Q616" s="7"/>
      <c r="U616" s="3"/>
    </row>
    <row r="617" ht="14.25" customHeight="1">
      <c r="A617" s="5"/>
      <c r="G617" s="3"/>
      <c r="H617" s="6"/>
      <c r="I617" s="7"/>
      <c r="J617" s="7"/>
      <c r="K617" s="7"/>
      <c r="L617" s="7"/>
      <c r="M617" s="7"/>
      <c r="N617" s="7"/>
      <c r="O617" s="7"/>
      <c r="P617" s="7"/>
      <c r="Q617" s="7"/>
      <c r="U617" s="3"/>
    </row>
    <row r="618" ht="14.25" customHeight="1">
      <c r="A618" s="5"/>
      <c r="G618" s="3"/>
      <c r="H618" s="6"/>
      <c r="I618" s="7"/>
      <c r="J618" s="7"/>
      <c r="K618" s="7"/>
      <c r="L618" s="7"/>
      <c r="M618" s="7"/>
      <c r="N618" s="7"/>
      <c r="O618" s="7"/>
      <c r="P618" s="7"/>
      <c r="Q618" s="7"/>
      <c r="U618" s="3"/>
    </row>
    <row r="619" ht="14.25" customHeight="1">
      <c r="A619" s="5"/>
      <c r="G619" s="3"/>
      <c r="H619" s="6"/>
      <c r="I619" s="7"/>
      <c r="J619" s="7"/>
      <c r="K619" s="7"/>
      <c r="L619" s="7"/>
      <c r="M619" s="7"/>
      <c r="N619" s="7"/>
      <c r="O619" s="7"/>
      <c r="P619" s="7"/>
      <c r="Q619" s="7"/>
      <c r="U619" s="3"/>
    </row>
    <row r="620" ht="14.25" customHeight="1">
      <c r="A620" s="5"/>
      <c r="G620" s="3"/>
      <c r="H620" s="6"/>
      <c r="I620" s="7"/>
      <c r="J620" s="7"/>
      <c r="K620" s="7"/>
      <c r="L620" s="7"/>
      <c r="M620" s="7"/>
      <c r="N620" s="7"/>
      <c r="O620" s="7"/>
      <c r="P620" s="7"/>
      <c r="Q620" s="7"/>
      <c r="U620" s="3"/>
    </row>
    <row r="621" ht="14.25" customHeight="1">
      <c r="A621" s="5"/>
      <c r="G621" s="3"/>
      <c r="H621" s="6"/>
      <c r="I621" s="7"/>
      <c r="J621" s="7"/>
      <c r="K621" s="7"/>
      <c r="L621" s="7"/>
      <c r="M621" s="7"/>
      <c r="N621" s="7"/>
      <c r="O621" s="7"/>
      <c r="P621" s="7"/>
      <c r="Q621" s="7"/>
      <c r="U621" s="3"/>
    </row>
    <row r="622" ht="14.25" customHeight="1">
      <c r="A622" s="5"/>
      <c r="G622" s="3"/>
      <c r="H622" s="6"/>
      <c r="I622" s="7"/>
      <c r="J622" s="7"/>
      <c r="K622" s="7"/>
      <c r="L622" s="7"/>
      <c r="M622" s="7"/>
      <c r="N622" s="7"/>
      <c r="O622" s="7"/>
      <c r="P622" s="7"/>
      <c r="Q622" s="7"/>
      <c r="U622" s="3"/>
    </row>
    <row r="623" ht="14.25" customHeight="1">
      <c r="A623" s="5"/>
      <c r="G623" s="3"/>
      <c r="H623" s="6"/>
      <c r="I623" s="7"/>
      <c r="J623" s="7"/>
      <c r="K623" s="7"/>
      <c r="L623" s="7"/>
      <c r="M623" s="7"/>
      <c r="N623" s="7"/>
      <c r="O623" s="7"/>
      <c r="P623" s="7"/>
      <c r="Q623" s="7"/>
      <c r="U623" s="3"/>
    </row>
    <row r="624" ht="14.25" customHeight="1">
      <c r="A624" s="5"/>
      <c r="G624" s="3"/>
      <c r="H624" s="6"/>
      <c r="I624" s="7"/>
      <c r="J624" s="7"/>
      <c r="K624" s="7"/>
      <c r="L624" s="7"/>
      <c r="M624" s="7"/>
      <c r="N624" s="7"/>
      <c r="O624" s="7"/>
      <c r="P624" s="7"/>
      <c r="Q624" s="7"/>
      <c r="U624" s="3"/>
    </row>
    <row r="625" ht="14.25" customHeight="1">
      <c r="A625" s="5"/>
      <c r="G625" s="3"/>
      <c r="H625" s="6"/>
      <c r="I625" s="7"/>
      <c r="J625" s="7"/>
      <c r="K625" s="7"/>
      <c r="L625" s="7"/>
      <c r="M625" s="7"/>
      <c r="N625" s="7"/>
      <c r="O625" s="7"/>
      <c r="P625" s="7"/>
      <c r="Q625" s="7"/>
      <c r="U625" s="3"/>
    </row>
    <row r="626" ht="14.25" customHeight="1">
      <c r="A626" s="5"/>
      <c r="G626" s="3"/>
      <c r="H626" s="6"/>
      <c r="I626" s="7"/>
      <c r="J626" s="7"/>
      <c r="K626" s="7"/>
      <c r="L626" s="7"/>
      <c r="M626" s="7"/>
      <c r="N626" s="7"/>
      <c r="O626" s="7"/>
      <c r="P626" s="7"/>
      <c r="Q626" s="7"/>
      <c r="U626" s="3"/>
    </row>
    <row r="627" ht="14.25" customHeight="1">
      <c r="A627" s="5"/>
      <c r="G627" s="3"/>
      <c r="H627" s="6"/>
      <c r="I627" s="7"/>
      <c r="J627" s="7"/>
      <c r="K627" s="7"/>
      <c r="L627" s="7"/>
      <c r="M627" s="7"/>
      <c r="N627" s="7"/>
      <c r="O627" s="7"/>
      <c r="P627" s="7"/>
      <c r="Q627" s="7"/>
      <c r="U627" s="3"/>
    </row>
    <row r="628" ht="14.25" customHeight="1">
      <c r="A628" s="5"/>
      <c r="G628" s="3"/>
      <c r="H628" s="6"/>
      <c r="I628" s="7"/>
      <c r="J628" s="7"/>
      <c r="K628" s="7"/>
      <c r="L628" s="7"/>
      <c r="M628" s="7"/>
      <c r="N628" s="7"/>
      <c r="O628" s="7"/>
      <c r="P628" s="7"/>
      <c r="Q628" s="7"/>
      <c r="U628" s="3"/>
    </row>
    <row r="629" ht="14.25" customHeight="1">
      <c r="A629" s="5"/>
      <c r="G629" s="3"/>
      <c r="H629" s="6"/>
      <c r="I629" s="7"/>
      <c r="J629" s="7"/>
      <c r="K629" s="7"/>
      <c r="L629" s="7"/>
      <c r="M629" s="7"/>
      <c r="N629" s="7"/>
      <c r="O629" s="7"/>
      <c r="P629" s="7"/>
      <c r="Q629" s="7"/>
      <c r="U629" s="3"/>
    </row>
    <row r="630" ht="14.25" customHeight="1">
      <c r="A630" s="5"/>
      <c r="G630" s="3"/>
      <c r="H630" s="6"/>
      <c r="I630" s="7"/>
      <c r="J630" s="7"/>
      <c r="K630" s="7"/>
      <c r="L630" s="7"/>
      <c r="M630" s="7"/>
      <c r="N630" s="7"/>
      <c r="O630" s="7"/>
      <c r="P630" s="7"/>
      <c r="Q630" s="7"/>
      <c r="U630" s="3"/>
    </row>
    <row r="631" ht="14.25" customHeight="1">
      <c r="A631" s="5"/>
      <c r="G631" s="3"/>
      <c r="H631" s="6"/>
      <c r="I631" s="7"/>
      <c r="J631" s="7"/>
      <c r="K631" s="7"/>
      <c r="L631" s="7"/>
      <c r="M631" s="7"/>
      <c r="N631" s="7"/>
      <c r="O631" s="7"/>
      <c r="P631" s="7"/>
      <c r="Q631" s="7"/>
      <c r="U631" s="3"/>
    </row>
    <row r="632" ht="14.25" customHeight="1">
      <c r="A632" s="5"/>
      <c r="G632" s="3"/>
      <c r="H632" s="6"/>
      <c r="I632" s="7"/>
      <c r="J632" s="7"/>
      <c r="K632" s="7"/>
      <c r="L632" s="7"/>
      <c r="M632" s="7"/>
      <c r="N632" s="7"/>
      <c r="O632" s="7"/>
      <c r="P632" s="7"/>
      <c r="Q632" s="7"/>
      <c r="U632" s="3"/>
    </row>
    <row r="633" ht="14.25" customHeight="1">
      <c r="A633" s="5"/>
      <c r="G633" s="3"/>
      <c r="H633" s="6"/>
      <c r="I633" s="7"/>
      <c r="J633" s="7"/>
      <c r="K633" s="7"/>
      <c r="L633" s="7"/>
      <c r="M633" s="7"/>
      <c r="N633" s="7"/>
      <c r="O633" s="7"/>
      <c r="P633" s="7"/>
      <c r="Q633" s="7"/>
      <c r="U633" s="3"/>
    </row>
    <row r="634" ht="14.25" customHeight="1">
      <c r="A634" s="5"/>
      <c r="G634" s="3"/>
      <c r="H634" s="6"/>
      <c r="I634" s="7"/>
      <c r="J634" s="7"/>
      <c r="K634" s="7"/>
      <c r="L634" s="7"/>
      <c r="M634" s="7"/>
      <c r="N634" s="7"/>
      <c r="O634" s="7"/>
      <c r="P634" s="7"/>
      <c r="Q634" s="7"/>
      <c r="U634" s="3"/>
    </row>
    <row r="635" ht="14.25" customHeight="1">
      <c r="A635" s="5"/>
      <c r="G635" s="3"/>
      <c r="H635" s="6"/>
      <c r="I635" s="7"/>
      <c r="J635" s="7"/>
      <c r="K635" s="7"/>
      <c r="L635" s="7"/>
      <c r="M635" s="7"/>
      <c r="N635" s="7"/>
      <c r="O635" s="7"/>
      <c r="P635" s="7"/>
      <c r="Q635" s="7"/>
      <c r="U635" s="3"/>
    </row>
    <row r="636" ht="14.25" customHeight="1">
      <c r="A636" s="5"/>
      <c r="G636" s="3"/>
      <c r="H636" s="6"/>
      <c r="I636" s="7"/>
      <c r="J636" s="7"/>
      <c r="K636" s="7"/>
      <c r="L636" s="7"/>
      <c r="M636" s="7"/>
      <c r="N636" s="7"/>
      <c r="O636" s="7"/>
      <c r="P636" s="7"/>
      <c r="Q636" s="7"/>
      <c r="U636" s="3"/>
    </row>
    <row r="637" ht="14.25" customHeight="1">
      <c r="A637" s="5"/>
      <c r="G637" s="3"/>
      <c r="H637" s="6"/>
      <c r="I637" s="7"/>
      <c r="J637" s="7"/>
      <c r="K637" s="7"/>
      <c r="L637" s="7"/>
      <c r="M637" s="7"/>
      <c r="N637" s="7"/>
      <c r="O637" s="7"/>
      <c r="P637" s="7"/>
      <c r="Q637" s="7"/>
      <c r="U637" s="3"/>
    </row>
    <row r="638" ht="14.25" customHeight="1">
      <c r="A638" s="5"/>
      <c r="G638" s="3"/>
      <c r="H638" s="6"/>
      <c r="I638" s="7"/>
      <c r="J638" s="7"/>
      <c r="K638" s="7"/>
      <c r="L638" s="7"/>
      <c r="M638" s="7"/>
      <c r="N638" s="7"/>
      <c r="O638" s="7"/>
      <c r="P638" s="7"/>
      <c r="Q638" s="7"/>
      <c r="U638" s="3"/>
    </row>
    <row r="639" ht="14.25" customHeight="1">
      <c r="A639" s="5"/>
      <c r="G639" s="3"/>
      <c r="H639" s="6"/>
      <c r="I639" s="7"/>
      <c r="J639" s="7"/>
      <c r="K639" s="7"/>
      <c r="L639" s="7"/>
      <c r="M639" s="7"/>
      <c r="N639" s="7"/>
      <c r="O639" s="7"/>
      <c r="P639" s="7"/>
      <c r="Q639" s="7"/>
      <c r="U639" s="3"/>
    </row>
    <row r="640" ht="14.25" customHeight="1">
      <c r="A640" s="5"/>
      <c r="G640" s="3"/>
      <c r="H640" s="6"/>
      <c r="I640" s="7"/>
      <c r="J640" s="7"/>
      <c r="K640" s="7"/>
      <c r="L640" s="7"/>
      <c r="M640" s="7"/>
      <c r="N640" s="7"/>
      <c r="O640" s="7"/>
      <c r="P640" s="7"/>
      <c r="Q640" s="7"/>
      <c r="U640" s="3"/>
    </row>
    <row r="641" ht="14.25" customHeight="1">
      <c r="A641" s="5"/>
      <c r="G641" s="3"/>
      <c r="H641" s="6"/>
      <c r="I641" s="7"/>
      <c r="J641" s="7"/>
      <c r="K641" s="7"/>
      <c r="L641" s="7"/>
      <c r="M641" s="7"/>
      <c r="N641" s="7"/>
      <c r="O641" s="7"/>
      <c r="P641" s="7"/>
      <c r="Q641" s="7"/>
      <c r="U641" s="3"/>
    </row>
    <row r="642" ht="14.25" customHeight="1">
      <c r="A642" s="5"/>
      <c r="G642" s="3"/>
      <c r="H642" s="6"/>
      <c r="I642" s="7"/>
      <c r="J642" s="7"/>
      <c r="K642" s="7"/>
      <c r="L642" s="7"/>
      <c r="M642" s="7"/>
      <c r="N642" s="7"/>
      <c r="O642" s="7"/>
      <c r="P642" s="7"/>
      <c r="Q642" s="7"/>
      <c r="U642" s="3"/>
    </row>
    <row r="643" ht="14.25" customHeight="1">
      <c r="A643" s="5"/>
      <c r="G643" s="3"/>
      <c r="H643" s="6"/>
      <c r="I643" s="7"/>
      <c r="J643" s="7"/>
      <c r="K643" s="7"/>
      <c r="L643" s="7"/>
      <c r="M643" s="7"/>
      <c r="N643" s="7"/>
      <c r="O643" s="7"/>
      <c r="P643" s="7"/>
      <c r="Q643" s="7"/>
      <c r="U643" s="3"/>
    </row>
    <row r="644" ht="14.25" customHeight="1">
      <c r="A644" s="5"/>
      <c r="G644" s="3"/>
      <c r="H644" s="6"/>
      <c r="I644" s="7"/>
      <c r="J644" s="7"/>
      <c r="K644" s="7"/>
      <c r="L644" s="7"/>
      <c r="M644" s="7"/>
      <c r="N644" s="7"/>
      <c r="O644" s="7"/>
      <c r="P644" s="7"/>
      <c r="Q644" s="7"/>
      <c r="U644" s="3"/>
    </row>
    <row r="645" ht="14.25" customHeight="1">
      <c r="A645" s="5"/>
      <c r="G645" s="3"/>
      <c r="H645" s="6"/>
      <c r="I645" s="7"/>
      <c r="J645" s="7"/>
      <c r="K645" s="7"/>
      <c r="L645" s="7"/>
      <c r="M645" s="7"/>
      <c r="N645" s="7"/>
      <c r="O645" s="7"/>
      <c r="P645" s="7"/>
      <c r="Q645" s="7"/>
      <c r="U645" s="3"/>
    </row>
    <row r="646" ht="14.25" customHeight="1">
      <c r="A646" s="5"/>
      <c r="G646" s="3"/>
      <c r="H646" s="6"/>
      <c r="I646" s="7"/>
      <c r="J646" s="7"/>
      <c r="K646" s="7"/>
      <c r="L646" s="7"/>
      <c r="M646" s="7"/>
      <c r="N646" s="7"/>
      <c r="O646" s="7"/>
      <c r="P646" s="7"/>
      <c r="Q646" s="7"/>
      <c r="U646" s="3"/>
    </row>
    <row r="647" ht="14.25" customHeight="1">
      <c r="A647" s="5"/>
      <c r="G647" s="3"/>
      <c r="H647" s="6"/>
      <c r="I647" s="7"/>
      <c r="J647" s="7"/>
      <c r="K647" s="7"/>
      <c r="L647" s="7"/>
      <c r="M647" s="7"/>
      <c r="N647" s="7"/>
      <c r="O647" s="7"/>
      <c r="P647" s="7"/>
      <c r="Q647" s="7"/>
      <c r="U647" s="3"/>
    </row>
    <row r="648" ht="14.25" customHeight="1">
      <c r="A648" s="5"/>
      <c r="G648" s="3"/>
      <c r="H648" s="6"/>
      <c r="I648" s="7"/>
      <c r="J648" s="7"/>
      <c r="K648" s="7"/>
      <c r="L648" s="7"/>
      <c r="M648" s="7"/>
      <c r="N648" s="7"/>
      <c r="O648" s="7"/>
      <c r="P648" s="7"/>
      <c r="Q648" s="7"/>
      <c r="U648" s="3"/>
    </row>
    <row r="649" ht="14.25" customHeight="1">
      <c r="A649" s="5"/>
      <c r="G649" s="3"/>
      <c r="H649" s="6"/>
      <c r="I649" s="7"/>
      <c r="J649" s="7"/>
      <c r="K649" s="7"/>
      <c r="L649" s="7"/>
      <c r="M649" s="7"/>
      <c r="N649" s="7"/>
      <c r="O649" s="7"/>
      <c r="P649" s="7"/>
      <c r="Q649" s="7"/>
      <c r="U649" s="3"/>
    </row>
    <row r="650" ht="14.25" customHeight="1">
      <c r="A650" s="5"/>
      <c r="G650" s="3"/>
      <c r="H650" s="6"/>
      <c r="I650" s="7"/>
      <c r="J650" s="7"/>
      <c r="K650" s="7"/>
      <c r="L650" s="7"/>
      <c r="M650" s="7"/>
      <c r="N650" s="7"/>
      <c r="O650" s="7"/>
      <c r="P650" s="7"/>
      <c r="Q650" s="7"/>
      <c r="U650" s="3"/>
    </row>
    <row r="651" ht="14.25" customHeight="1">
      <c r="A651" s="5"/>
      <c r="G651" s="3"/>
      <c r="H651" s="6"/>
      <c r="I651" s="7"/>
      <c r="J651" s="7"/>
      <c r="K651" s="7"/>
      <c r="L651" s="7"/>
      <c r="M651" s="7"/>
      <c r="N651" s="7"/>
      <c r="O651" s="7"/>
      <c r="P651" s="7"/>
      <c r="Q651" s="7"/>
      <c r="U651" s="3"/>
    </row>
    <row r="652" ht="14.25" customHeight="1">
      <c r="A652" s="5"/>
      <c r="G652" s="3"/>
      <c r="H652" s="6"/>
      <c r="I652" s="7"/>
      <c r="J652" s="7"/>
      <c r="K652" s="7"/>
      <c r="L652" s="7"/>
      <c r="M652" s="7"/>
      <c r="N652" s="7"/>
      <c r="O652" s="7"/>
      <c r="P652" s="7"/>
      <c r="Q652" s="7"/>
      <c r="U652" s="3"/>
    </row>
    <row r="653" ht="14.25" customHeight="1">
      <c r="A653" s="5"/>
      <c r="G653" s="3"/>
      <c r="H653" s="6"/>
      <c r="I653" s="7"/>
      <c r="J653" s="7"/>
      <c r="K653" s="7"/>
      <c r="L653" s="7"/>
      <c r="M653" s="7"/>
      <c r="N653" s="7"/>
      <c r="O653" s="7"/>
      <c r="P653" s="7"/>
      <c r="Q653" s="7"/>
      <c r="U653" s="3"/>
    </row>
    <row r="654" ht="14.25" customHeight="1">
      <c r="A654" s="5"/>
      <c r="G654" s="3"/>
      <c r="H654" s="6"/>
      <c r="I654" s="7"/>
      <c r="J654" s="7"/>
      <c r="K654" s="7"/>
      <c r="L654" s="7"/>
      <c r="M654" s="7"/>
      <c r="N654" s="7"/>
      <c r="O654" s="7"/>
      <c r="P654" s="7"/>
      <c r="Q654" s="7"/>
      <c r="U654" s="3"/>
    </row>
    <row r="655" ht="14.25" customHeight="1">
      <c r="A655" s="5"/>
      <c r="G655" s="3"/>
      <c r="H655" s="6"/>
      <c r="I655" s="7"/>
      <c r="J655" s="7"/>
      <c r="K655" s="7"/>
      <c r="L655" s="7"/>
      <c r="M655" s="7"/>
      <c r="N655" s="7"/>
      <c r="O655" s="7"/>
      <c r="P655" s="7"/>
      <c r="Q655" s="7"/>
      <c r="U655" s="3"/>
    </row>
    <row r="656" ht="14.25" customHeight="1">
      <c r="A656" s="5"/>
      <c r="G656" s="3"/>
      <c r="H656" s="6"/>
      <c r="I656" s="7"/>
      <c r="J656" s="7"/>
      <c r="K656" s="7"/>
      <c r="L656" s="7"/>
      <c r="M656" s="7"/>
      <c r="N656" s="7"/>
      <c r="O656" s="7"/>
      <c r="P656" s="7"/>
      <c r="Q656" s="7"/>
      <c r="U656" s="3"/>
    </row>
    <row r="657" ht="14.25" customHeight="1">
      <c r="A657" s="5"/>
      <c r="G657" s="3"/>
      <c r="H657" s="6"/>
      <c r="I657" s="7"/>
      <c r="J657" s="7"/>
      <c r="K657" s="7"/>
      <c r="L657" s="7"/>
      <c r="M657" s="7"/>
      <c r="N657" s="7"/>
      <c r="O657" s="7"/>
      <c r="P657" s="7"/>
      <c r="Q657" s="7"/>
      <c r="U657" s="3"/>
    </row>
    <row r="658" ht="14.25" customHeight="1">
      <c r="A658" s="5"/>
      <c r="G658" s="3"/>
      <c r="H658" s="6"/>
      <c r="I658" s="7"/>
      <c r="J658" s="7"/>
      <c r="K658" s="7"/>
      <c r="L658" s="7"/>
      <c r="M658" s="7"/>
      <c r="N658" s="7"/>
      <c r="O658" s="7"/>
      <c r="P658" s="7"/>
      <c r="Q658" s="7"/>
      <c r="U658" s="3"/>
    </row>
    <row r="659" ht="14.25" customHeight="1">
      <c r="A659" s="5"/>
      <c r="G659" s="3"/>
      <c r="H659" s="6"/>
      <c r="I659" s="7"/>
      <c r="J659" s="7"/>
      <c r="K659" s="7"/>
      <c r="L659" s="7"/>
      <c r="M659" s="7"/>
      <c r="N659" s="7"/>
      <c r="O659" s="7"/>
      <c r="P659" s="7"/>
      <c r="Q659" s="7"/>
      <c r="U659" s="3"/>
    </row>
    <row r="660" ht="14.25" customHeight="1">
      <c r="A660" s="5"/>
      <c r="G660" s="3"/>
      <c r="H660" s="6"/>
      <c r="I660" s="7"/>
      <c r="J660" s="7"/>
      <c r="K660" s="7"/>
      <c r="L660" s="7"/>
      <c r="M660" s="7"/>
      <c r="N660" s="7"/>
      <c r="O660" s="7"/>
      <c r="P660" s="7"/>
      <c r="Q660" s="7"/>
      <c r="U660" s="3"/>
    </row>
    <row r="661" ht="14.25" customHeight="1">
      <c r="A661" s="5"/>
      <c r="G661" s="3"/>
      <c r="H661" s="6"/>
      <c r="I661" s="7"/>
      <c r="J661" s="7"/>
      <c r="K661" s="7"/>
      <c r="L661" s="7"/>
      <c r="M661" s="7"/>
      <c r="N661" s="7"/>
      <c r="O661" s="7"/>
      <c r="P661" s="7"/>
      <c r="Q661" s="7"/>
      <c r="U661" s="3"/>
    </row>
    <row r="662" ht="14.25" customHeight="1">
      <c r="A662" s="5"/>
      <c r="G662" s="3"/>
      <c r="H662" s="6"/>
      <c r="I662" s="7"/>
      <c r="J662" s="7"/>
      <c r="K662" s="7"/>
      <c r="L662" s="7"/>
      <c r="M662" s="7"/>
      <c r="N662" s="7"/>
      <c r="O662" s="7"/>
      <c r="P662" s="7"/>
      <c r="Q662" s="7"/>
      <c r="U662" s="3"/>
    </row>
    <row r="663" ht="14.25" customHeight="1">
      <c r="A663" s="5"/>
      <c r="G663" s="3"/>
      <c r="H663" s="6"/>
      <c r="I663" s="7"/>
      <c r="J663" s="7"/>
      <c r="K663" s="7"/>
      <c r="L663" s="7"/>
      <c r="M663" s="7"/>
      <c r="N663" s="7"/>
      <c r="O663" s="7"/>
      <c r="P663" s="7"/>
      <c r="Q663" s="7"/>
      <c r="U663" s="3"/>
    </row>
    <row r="664" ht="14.25" customHeight="1">
      <c r="A664" s="5"/>
      <c r="G664" s="3"/>
      <c r="H664" s="6"/>
      <c r="I664" s="7"/>
      <c r="J664" s="7"/>
      <c r="K664" s="7"/>
      <c r="L664" s="7"/>
      <c r="M664" s="7"/>
      <c r="N664" s="7"/>
      <c r="O664" s="7"/>
      <c r="P664" s="7"/>
      <c r="Q664" s="7"/>
      <c r="U664" s="3"/>
    </row>
    <row r="665" ht="14.25" customHeight="1">
      <c r="A665" s="5"/>
      <c r="G665" s="3"/>
      <c r="H665" s="6"/>
      <c r="I665" s="7"/>
      <c r="J665" s="7"/>
      <c r="K665" s="7"/>
      <c r="L665" s="7"/>
      <c r="M665" s="7"/>
      <c r="N665" s="7"/>
      <c r="O665" s="7"/>
      <c r="P665" s="7"/>
      <c r="Q665" s="7"/>
      <c r="U665" s="3"/>
    </row>
    <row r="666" ht="14.25" customHeight="1">
      <c r="A666" s="5"/>
      <c r="G666" s="3"/>
      <c r="H666" s="6"/>
      <c r="I666" s="7"/>
      <c r="J666" s="7"/>
      <c r="K666" s="7"/>
      <c r="L666" s="7"/>
      <c r="M666" s="7"/>
      <c r="N666" s="7"/>
      <c r="O666" s="7"/>
      <c r="P666" s="7"/>
      <c r="Q666" s="7"/>
      <c r="U666" s="3"/>
    </row>
    <row r="667" ht="14.25" customHeight="1">
      <c r="A667" s="5"/>
      <c r="G667" s="3"/>
      <c r="H667" s="6"/>
      <c r="I667" s="7"/>
      <c r="J667" s="7"/>
      <c r="K667" s="7"/>
      <c r="L667" s="7"/>
      <c r="M667" s="7"/>
      <c r="N667" s="7"/>
      <c r="O667" s="7"/>
      <c r="P667" s="7"/>
      <c r="Q667" s="7"/>
      <c r="U667" s="3"/>
    </row>
    <row r="668" ht="14.25" customHeight="1">
      <c r="A668" s="5"/>
      <c r="G668" s="3"/>
      <c r="H668" s="6"/>
      <c r="I668" s="7"/>
      <c r="J668" s="7"/>
      <c r="K668" s="7"/>
      <c r="L668" s="7"/>
      <c r="M668" s="7"/>
      <c r="N668" s="7"/>
      <c r="O668" s="7"/>
      <c r="P668" s="7"/>
      <c r="Q668" s="7"/>
      <c r="U668" s="3"/>
    </row>
    <row r="669" ht="14.25" customHeight="1">
      <c r="A669" s="5"/>
      <c r="G669" s="3"/>
      <c r="H669" s="6"/>
      <c r="I669" s="7"/>
      <c r="J669" s="7"/>
      <c r="K669" s="7"/>
      <c r="L669" s="7"/>
      <c r="M669" s="7"/>
      <c r="N669" s="7"/>
      <c r="O669" s="7"/>
      <c r="P669" s="7"/>
      <c r="Q669" s="7"/>
      <c r="U669" s="3"/>
    </row>
    <row r="670" ht="14.25" customHeight="1">
      <c r="A670" s="5"/>
      <c r="G670" s="3"/>
      <c r="H670" s="6"/>
      <c r="I670" s="7"/>
      <c r="J670" s="7"/>
      <c r="K670" s="7"/>
      <c r="L670" s="7"/>
      <c r="M670" s="7"/>
      <c r="N670" s="7"/>
      <c r="O670" s="7"/>
      <c r="P670" s="7"/>
      <c r="Q670" s="7"/>
      <c r="U670" s="3"/>
    </row>
    <row r="671" ht="14.25" customHeight="1">
      <c r="A671" s="5"/>
      <c r="G671" s="3"/>
      <c r="H671" s="6"/>
      <c r="I671" s="7"/>
      <c r="J671" s="7"/>
      <c r="K671" s="7"/>
      <c r="L671" s="7"/>
      <c r="M671" s="7"/>
      <c r="N671" s="7"/>
      <c r="O671" s="7"/>
      <c r="P671" s="7"/>
      <c r="Q671" s="7"/>
      <c r="U671" s="3"/>
    </row>
    <row r="672" ht="14.25" customHeight="1">
      <c r="A672" s="5"/>
      <c r="G672" s="3"/>
      <c r="H672" s="6"/>
      <c r="I672" s="7"/>
      <c r="J672" s="7"/>
      <c r="K672" s="7"/>
      <c r="L672" s="7"/>
      <c r="M672" s="7"/>
      <c r="N672" s="7"/>
      <c r="O672" s="7"/>
      <c r="P672" s="7"/>
      <c r="Q672" s="7"/>
      <c r="U672" s="3"/>
    </row>
    <row r="673" ht="14.25" customHeight="1">
      <c r="A673" s="5"/>
      <c r="G673" s="3"/>
      <c r="H673" s="6"/>
      <c r="I673" s="7"/>
      <c r="J673" s="7"/>
      <c r="K673" s="7"/>
      <c r="L673" s="7"/>
      <c r="M673" s="7"/>
      <c r="N673" s="7"/>
      <c r="O673" s="7"/>
      <c r="P673" s="7"/>
      <c r="Q673" s="7"/>
      <c r="U673" s="3"/>
    </row>
    <row r="674" ht="14.25" customHeight="1">
      <c r="A674" s="5"/>
      <c r="G674" s="3"/>
      <c r="H674" s="6"/>
      <c r="I674" s="7"/>
      <c r="J674" s="7"/>
      <c r="K674" s="7"/>
      <c r="L674" s="7"/>
      <c r="M674" s="7"/>
      <c r="N674" s="7"/>
      <c r="O674" s="7"/>
      <c r="P674" s="7"/>
      <c r="Q674" s="7"/>
      <c r="U674" s="3"/>
    </row>
    <row r="675" ht="14.25" customHeight="1">
      <c r="A675" s="5"/>
      <c r="G675" s="3"/>
      <c r="H675" s="6"/>
      <c r="I675" s="7"/>
      <c r="J675" s="7"/>
      <c r="K675" s="7"/>
      <c r="L675" s="7"/>
      <c r="M675" s="7"/>
      <c r="N675" s="7"/>
      <c r="O675" s="7"/>
      <c r="P675" s="7"/>
      <c r="Q675" s="7"/>
      <c r="U675" s="3"/>
    </row>
    <row r="676" ht="14.25" customHeight="1">
      <c r="A676" s="5"/>
      <c r="G676" s="3"/>
      <c r="H676" s="6"/>
      <c r="I676" s="7"/>
      <c r="J676" s="7"/>
      <c r="K676" s="7"/>
      <c r="L676" s="7"/>
      <c r="M676" s="7"/>
      <c r="N676" s="7"/>
      <c r="O676" s="7"/>
      <c r="P676" s="7"/>
      <c r="Q676" s="7"/>
      <c r="U676" s="3"/>
    </row>
    <row r="677" ht="14.25" customHeight="1">
      <c r="A677" s="5"/>
      <c r="G677" s="3"/>
      <c r="H677" s="6"/>
      <c r="I677" s="7"/>
      <c r="J677" s="7"/>
      <c r="K677" s="7"/>
      <c r="L677" s="7"/>
      <c r="M677" s="7"/>
      <c r="N677" s="7"/>
      <c r="O677" s="7"/>
      <c r="P677" s="7"/>
      <c r="Q677" s="7"/>
      <c r="U677" s="3"/>
    </row>
    <row r="678" ht="14.25" customHeight="1">
      <c r="A678" s="5"/>
      <c r="G678" s="3"/>
      <c r="H678" s="6"/>
      <c r="I678" s="7"/>
      <c r="J678" s="7"/>
      <c r="K678" s="7"/>
      <c r="L678" s="7"/>
      <c r="M678" s="7"/>
      <c r="N678" s="7"/>
      <c r="O678" s="7"/>
      <c r="P678" s="7"/>
      <c r="Q678" s="7"/>
      <c r="U678" s="3"/>
    </row>
    <row r="679" ht="14.25" customHeight="1">
      <c r="A679" s="5"/>
      <c r="G679" s="3"/>
      <c r="H679" s="6"/>
      <c r="I679" s="7"/>
      <c r="J679" s="7"/>
      <c r="K679" s="7"/>
      <c r="L679" s="7"/>
      <c r="M679" s="7"/>
      <c r="N679" s="7"/>
      <c r="O679" s="7"/>
      <c r="P679" s="7"/>
      <c r="Q679" s="7"/>
      <c r="U679" s="3"/>
    </row>
    <row r="680" ht="14.25" customHeight="1">
      <c r="A680" s="5"/>
      <c r="G680" s="3"/>
      <c r="H680" s="6"/>
      <c r="I680" s="7"/>
      <c r="J680" s="7"/>
      <c r="K680" s="7"/>
      <c r="L680" s="7"/>
      <c r="M680" s="7"/>
      <c r="N680" s="7"/>
      <c r="O680" s="7"/>
      <c r="P680" s="7"/>
      <c r="Q680" s="7"/>
      <c r="U680" s="3"/>
    </row>
    <row r="681" ht="14.25" customHeight="1">
      <c r="A681" s="5"/>
      <c r="G681" s="3"/>
      <c r="H681" s="6"/>
      <c r="I681" s="7"/>
      <c r="J681" s="7"/>
      <c r="K681" s="7"/>
      <c r="L681" s="7"/>
      <c r="M681" s="7"/>
      <c r="N681" s="7"/>
      <c r="O681" s="7"/>
      <c r="P681" s="7"/>
      <c r="Q681" s="7"/>
      <c r="U681" s="3"/>
    </row>
    <row r="682" ht="14.25" customHeight="1">
      <c r="A682" s="5"/>
      <c r="G682" s="3"/>
      <c r="H682" s="6"/>
      <c r="I682" s="7"/>
      <c r="J682" s="7"/>
      <c r="K682" s="7"/>
      <c r="L682" s="7"/>
      <c r="M682" s="7"/>
      <c r="N682" s="7"/>
      <c r="O682" s="7"/>
      <c r="P682" s="7"/>
      <c r="Q682" s="7"/>
      <c r="U682" s="3"/>
    </row>
    <row r="683" ht="14.25" customHeight="1">
      <c r="A683" s="5"/>
      <c r="G683" s="3"/>
      <c r="H683" s="6"/>
      <c r="I683" s="7"/>
      <c r="J683" s="7"/>
      <c r="K683" s="7"/>
      <c r="L683" s="7"/>
      <c r="M683" s="7"/>
      <c r="N683" s="7"/>
      <c r="O683" s="7"/>
      <c r="P683" s="7"/>
      <c r="Q683" s="7"/>
      <c r="U683" s="3"/>
    </row>
    <row r="684" ht="14.25" customHeight="1">
      <c r="A684" s="5"/>
      <c r="G684" s="3"/>
      <c r="H684" s="6"/>
      <c r="I684" s="7"/>
      <c r="J684" s="7"/>
      <c r="K684" s="7"/>
      <c r="L684" s="7"/>
      <c r="M684" s="7"/>
      <c r="N684" s="7"/>
      <c r="O684" s="7"/>
      <c r="P684" s="7"/>
      <c r="Q684" s="7"/>
      <c r="U684" s="3"/>
    </row>
    <row r="685" ht="14.25" customHeight="1">
      <c r="A685" s="5"/>
      <c r="G685" s="3"/>
      <c r="H685" s="6"/>
      <c r="I685" s="7"/>
      <c r="J685" s="7"/>
      <c r="K685" s="7"/>
      <c r="L685" s="7"/>
      <c r="M685" s="7"/>
      <c r="N685" s="7"/>
      <c r="O685" s="7"/>
      <c r="P685" s="7"/>
      <c r="Q685" s="7"/>
      <c r="U685" s="3"/>
    </row>
    <row r="686" ht="14.25" customHeight="1">
      <c r="A686" s="5"/>
      <c r="G686" s="3"/>
      <c r="H686" s="6"/>
      <c r="I686" s="7"/>
      <c r="J686" s="7"/>
      <c r="K686" s="7"/>
      <c r="L686" s="7"/>
      <c r="M686" s="7"/>
      <c r="N686" s="7"/>
      <c r="O686" s="7"/>
      <c r="P686" s="7"/>
      <c r="Q686" s="7"/>
      <c r="U686" s="3"/>
    </row>
    <row r="687" ht="14.25" customHeight="1">
      <c r="A687" s="5"/>
      <c r="G687" s="3"/>
      <c r="H687" s="6"/>
      <c r="I687" s="7"/>
      <c r="J687" s="7"/>
      <c r="K687" s="7"/>
      <c r="L687" s="7"/>
      <c r="M687" s="7"/>
      <c r="N687" s="7"/>
      <c r="O687" s="7"/>
      <c r="P687" s="7"/>
      <c r="Q687" s="7"/>
      <c r="U687" s="3"/>
    </row>
    <row r="688" ht="14.25" customHeight="1">
      <c r="A688" s="5"/>
      <c r="G688" s="3"/>
      <c r="H688" s="6"/>
      <c r="I688" s="7"/>
      <c r="J688" s="7"/>
      <c r="K688" s="7"/>
      <c r="L688" s="7"/>
      <c r="M688" s="7"/>
      <c r="N688" s="7"/>
      <c r="O688" s="7"/>
      <c r="P688" s="7"/>
      <c r="Q688" s="7"/>
      <c r="U688" s="3"/>
    </row>
    <row r="689" ht="14.25" customHeight="1">
      <c r="A689" s="5"/>
      <c r="G689" s="3"/>
      <c r="H689" s="6"/>
      <c r="I689" s="7"/>
      <c r="J689" s="7"/>
      <c r="K689" s="7"/>
      <c r="L689" s="7"/>
      <c r="M689" s="7"/>
      <c r="N689" s="7"/>
      <c r="O689" s="7"/>
      <c r="P689" s="7"/>
      <c r="Q689" s="7"/>
      <c r="U689" s="3"/>
    </row>
    <row r="690" ht="14.25" customHeight="1">
      <c r="A690" s="5"/>
      <c r="G690" s="3"/>
      <c r="H690" s="6"/>
      <c r="I690" s="7"/>
      <c r="J690" s="7"/>
      <c r="K690" s="7"/>
      <c r="L690" s="7"/>
      <c r="M690" s="7"/>
      <c r="N690" s="7"/>
      <c r="O690" s="7"/>
      <c r="P690" s="7"/>
      <c r="Q690" s="7"/>
      <c r="U690" s="3"/>
    </row>
    <row r="691" ht="14.25" customHeight="1">
      <c r="A691" s="5"/>
      <c r="G691" s="3"/>
      <c r="H691" s="6"/>
      <c r="I691" s="7"/>
      <c r="J691" s="7"/>
      <c r="K691" s="7"/>
      <c r="L691" s="7"/>
      <c r="M691" s="7"/>
      <c r="N691" s="7"/>
      <c r="O691" s="7"/>
      <c r="P691" s="7"/>
      <c r="Q691" s="7"/>
      <c r="U691" s="3"/>
    </row>
    <row r="692" ht="14.25" customHeight="1">
      <c r="A692" s="5"/>
      <c r="G692" s="3"/>
      <c r="H692" s="6"/>
      <c r="I692" s="7"/>
      <c r="J692" s="7"/>
      <c r="K692" s="7"/>
      <c r="L692" s="7"/>
      <c r="M692" s="7"/>
      <c r="N692" s="7"/>
      <c r="O692" s="7"/>
      <c r="P692" s="7"/>
      <c r="Q692" s="7"/>
      <c r="U692" s="3"/>
    </row>
    <row r="693" ht="14.25" customHeight="1">
      <c r="A693" s="5"/>
      <c r="G693" s="3"/>
      <c r="H693" s="6"/>
      <c r="I693" s="7"/>
      <c r="J693" s="7"/>
      <c r="K693" s="7"/>
      <c r="L693" s="7"/>
      <c r="M693" s="7"/>
      <c r="N693" s="7"/>
      <c r="O693" s="7"/>
      <c r="P693" s="7"/>
      <c r="Q693" s="7"/>
      <c r="U693" s="3"/>
    </row>
    <row r="694" ht="14.25" customHeight="1">
      <c r="A694" s="5"/>
      <c r="G694" s="3"/>
      <c r="H694" s="6"/>
      <c r="I694" s="7"/>
      <c r="J694" s="7"/>
      <c r="K694" s="7"/>
      <c r="L694" s="7"/>
      <c r="M694" s="7"/>
      <c r="N694" s="7"/>
      <c r="O694" s="7"/>
      <c r="P694" s="7"/>
      <c r="Q694" s="7"/>
      <c r="U694" s="3"/>
    </row>
    <row r="695" ht="14.25" customHeight="1">
      <c r="A695" s="5"/>
      <c r="G695" s="3"/>
      <c r="H695" s="6"/>
      <c r="I695" s="7"/>
      <c r="J695" s="7"/>
      <c r="K695" s="7"/>
      <c r="L695" s="7"/>
      <c r="M695" s="7"/>
      <c r="N695" s="7"/>
      <c r="O695" s="7"/>
      <c r="P695" s="7"/>
      <c r="Q695" s="7"/>
      <c r="U695" s="3"/>
    </row>
    <row r="696" ht="14.25" customHeight="1">
      <c r="A696" s="5"/>
      <c r="G696" s="3"/>
      <c r="H696" s="6"/>
      <c r="I696" s="7"/>
      <c r="J696" s="7"/>
      <c r="K696" s="7"/>
      <c r="L696" s="7"/>
      <c r="M696" s="7"/>
      <c r="N696" s="7"/>
      <c r="O696" s="7"/>
      <c r="P696" s="7"/>
      <c r="Q696" s="7"/>
      <c r="U696" s="3"/>
    </row>
    <row r="697" ht="14.25" customHeight="1">
      <c r="A697" s="5"/>
      <c r="G697" s="3"/>
      <c r="H697" s="6"/>
      <c r="I697" s="7"/>
      <c r="J697" s="7"/>
      <c r="K697" s="7"/>
      <c r="L697" s="7"/>
      <c r="M697" s="7"/>
      <c r="N697" s="7"/>
      <c r="O697" s="7"/>
      <c r="P697" s="7"/>
      <c r="Q697" s="7"/>
      <c r="U697" s="3"/>
    </row>
    <row r="698" ht="14.25" customHeight="1">
      <c r="A698" s="5"/>
      <c r="G698" s="3"/>
      <c r="H698" s="6"/>
      <c r="I698" s="7"/>
      <c r="J698" s="7"/>
      <c r="K698" s="7"/>
      <c r="L698" s="7"/>
      <c r="M698" s="7"/>
      <c r="N698" s="7"/>
      <c r="O698" s="7"/>
      <c r="P698" s="7"/>
      <c r="Q698" s="7"/>
      <c r="U698" s="3"/>
    </row>
    <row r="699" ht="14.25" customHeight="1">
      <c r="A699" s="5"/>
      <c r="G699" s="3"/>
      <c r="H699" s="6"/>
      <c r="I699" s="7"/>
      <c r="J699" s="7"/>
      <c r="K699" s="7"/>
      <c r="L699" s="7"/>
      <c r="M699" s="7"/>
      <c r="N699" s="7"/>
      <c r="O699" s="7"/>
      <c r="P699" s="7"/>
      <c r="Q699" s="7"/>
      <c r="U699" s="3"/>
    </row>
    <row r="700" ht="14.25" customHeight="1">
      <c r="A700" s="5"/>
      <c r="G700" s="3"/>
      <c r="H700" s="6"/>
      <c r="I700" s="7"/>
      <c r="J700" s="7"/>
      <c r="K700" s="7"/>
      <c r="L700" s="7"/>
      <c r="M700" s="7"/>
      <c r="N700" s="7"/>
      <c r="O700" s="7"/>
      <c r="P700" s="7"/>
      <c r="Q700" s="7"/>
      <c r="U700" s="3"/>
    </row>
    <row r="701" ht="14.25" customHeight="1">
      <c r="A701" s="5"/>
      <c r="G701" s="3"/>
      <c r="H701" s="6"/>
      <c r="I701" s="7"/>
      <c r="J701" s="7"/>
      <c r="K701" s="7"/>
      <c r="L701" s="7"/>
      <c r="M701" s="7"/>
      <c r="N701" s="7"/>
      <c r="O701" s="7"/>
      <c r="P701" s="7"/>
      <c r="Q701" s="7"/>
      <c r="U701" s="3"/>
    </row>
    <row r="702" ht="14.25" customHeight="1">
      <c r="A702" s="5"/>
      <c r="G702" s="3"/>
      <c r="H702" s="6"/>
      <c r="I702" s="7"/>
      <c r="J702" s="7"/>
      <c r="K702" s="7"/>
      <c r="L702" s="7"/>
      <c r="M702" s="7"/>
      <c r="N702" s="7"/>
      <c r="O702" s="7"/>
      <c r="P702" s="7"/>
      <c r="Q702" s="7"/>
      <c r="U702" s="3"/>
    </row>
    <row r="703" ht="14.25" customHeight="1">
      <c r="A703" s="5"/>
      <c r="G703" s="3"/>
      <c r="H703" s="6"/>
      <c r="I703" s="7"/>
      <c r="J703" s="7"/>
      <c r="K703" s="7"/>
      <c r="L703" s="7"/>
      <c r="M703" s="7"/>
      <c r="N703" s="7"/>
      <c r="O703" s="7"/>
      <c r="P703" s="7"/>
      <c r="Q703" s="7"/>
      <c r="U703" s="3"/>
    </row>
    <row r="704" ht="14.25" customHeight="1">
      <c r="A704" s="5"/>
      <c r="G704" s="3"/>
      <c r="H704" s="6"/>
      <c r="I704" s="7"/>
      <c r="J704" s="7"/>
      <c r="K704" s="7"/>
      <c r="L704" s="7"/>
      <c r="M704" s="7"/>
      <c r="N704" s="7"/>
      <c r="O704" s="7"/>
      <c r="P704" s="7"/>
      <c r="Q704" s="7"/>
      <c r="U704" s="3"/>
    </row>
    <row r="705" ht="14.25" customHeight="1">
      <c r="A705" s="5"/>
      <c r="G705" s="3"/>
      <c r="H705" s="6"/>
      <c r="I705" s="7"/>
      <c r="J705" s="7"/>
      <c r="K705" s="7"/>
      <c r="L705" s="7"/>
      <c r="M705" s="7"/>
      <c r="N705" s="7"/>
      <c r="O705" s="7"/>
      <c r="P705" s="7"/>
      <c r="Q705" s="7"/>
      <c r="U705" s="3"/>
    </row>
    <row r="706" ht="14.25" customHeight="1">
      <c r="A706" s="5"/>
      <c r="G706" s="3"/>
      <c r="H706" s="6"/>
      <c r="I706" s="7"/>
      <c r="J706" s="7"/>
      <c r="K706" s="7"/>
      <c r="L706" s="7"/>
      <c r="M706" s="7"/>
      <c r="N706" s="7"/>
      <c r="O706" s="7"/>
      <c r="P706" s="7"/>
      <c r="Q706" s="7"/>
      <c r="U706" s="3"/>
    </row>
    <row r="707" ht="14.25" customHeight="1">
      <c r="A707" s="5"/>
      <c r="G707" s="3"/>
      <c r="H707" s="6"/>
      <c r="I707" s="7"/>
      <c r="J707" s="7"/>
      <c r="K707" s="7"/>
      <c r="L707" s="7"/>
      <c r="M707" s="7"/>
      <c r="N707" s="7"/>
      <c r="O707" s="7"/>
      <c r="P707" s="7"/>
      <c r="Q707" s="7"/>
      <c r="U707" s="3"/>
    </row>
    <row r="708" ht="14.25" customHeight="1">
      <c r="A708" s="5"/>
      <c r="G708" s="3"/>
      <c r="H708" s="6"/>
      <c r="I708" s="7"/>
      <c r="J708" s="7"/>
      <c r="K708" s="7"/>
      <c r="L708" s="7"/>
      <c r="M708" s="7"/>
      <c r="N708" s="7"/>
      <c r="O708" s="7"/>
      <c r="P708" s="7"/>
      <c r="Q708" s="7"/>
      <c r="U708" s="3"/>
    </row>
    <row r="709" ht="14.25" customHeight="1">
      <c r="A709" s="5"/>
      <c r="G709" s="3"/>
      <c r="H709" s="6"/>
      <c r="I709" s="7"/>
      <c r="J709" s="7"/>
      <c r="K709" s="7"/>
      <c r="L709" s="7"/>
      <c r="M709" s="7"/>
      <c r="N709" s="7"/>
      <c r="O709" s="7"/>
      <c r="P709" s="7"/>
      <c r="Q709" s="7"/>
      <c r="U709" s="3"/>
    </row>
    <row r="710" ht="14.25" customHeight="1">
      <c r="A710" s="5"/>
      <c r="G710" s="3"/>
      <c r="H710" s="6"/>
      <c r="I710" s="7"/>
      <c r="J710" s="7"/>
      <c r="K710" s="7"/>
      <c r="L710" s="7"/>
      <c r="M710" s="7"/>
      <c r="N710" s="7"/>
      <c r="O710" s="7"/>
      <c r="P710" s="7"/>
      <c r="Q710" s="7"/>
      <c r="U710" s="3"/>
    </row>
    <row r="711" ht="14.25" customHeight="1">
      <c r="A711" s="5"/>
      <c r="G711" s="3"/>
      <c r="H711" s="6"/>
      <c r="I711" s="7"/>
      <c r="J711" s="7"/>
      <c r="K711" s="7"/>
      <c r="L711" s="7"/>
      <c r="M711" s="7"/>
      <c r="N711" s="7"/>
      <c r="O711" s="7"/>
      <c r="P711" s="7"/>
      <c r="Q711" s="7"/>
      <c r="U711" s="3"/>
    </row>
    <row r="712" ht="14.25" customHeight="1">
      <c r="A712" s="5"/>
      <c r="G712" s="3"/>
      <c r="H712" s="6"/>
      <c r="I712" s="7"/>
      <c r="J712" s="7"/>
      <c r="K712" s="7"/>
      <c r="L712" s="7"/>
      <c r="M712" s="7"/>
      <c r="N712" s="7"/>
      <c r="O712" s="7"/>
      <c r="P712" s="7"/>
      <c r="Q712" s="7"/>
      <c r="U712" s="3"/>
    </row>
    <row r="713" ht="14.25" customHeight="1">
      <c r="A713" s="5"/>
      <c r="G713" s="3"/>
      <c r="H713" s="6"/>
      <c r="I713" s="7"/>
      <c r="J713" s="7"/>
      <c r="K713" s="7"/>
      <c r="L713" s="7"/>
      <c r="M713" s="7"/>
      <c r="N713" s="7"/>
      <c r="O713" s="7"/>
      <c r="P713" s="7"/>
      <c r="Q713" s="7"/>
      <c r="U713" s="3"/>
    </row>
    <row r="714" ht="14.25" customHeight="1">
      <c r="A714" s="5"/>
      <c r="G714" s="3"/>
      <c r="H714" s="6"/>
      <c r="I714" s="7"/>
      <c r="J714" s="7"/>
      <c r="K714" s="7"/>
      <c r="L714" s="7"/>
      <c r="M714" s="7"/>
      <c r="N714" s="7"/>
      <c r="O714" s="7"/>
      <c r="P714" s="7"/>
      <c r="Q714" s="7"/>
      <c r="U714" s="3"/>
    </row>
    <row r="715" ht="14.25" customHeight="1">
      <c r="A715" s="5"/>
      <c r="G715" s="3"/>
      <c r="H715" s="6"/>
      <c r="I715" s="7"/>
      <c r="J715" s="7"/>
      <c r="K715" s="7"/>
      <c r="L715" s="7"/>
      <c r="M715" s="7"/>
      <c r="N715" s="7"/>
      <c r="O715" s="7"/>
      <c r="P715" s="7"/>
      <c r="Q715" s="7"/>
      <c r="U715" s="3"/>
    </row>
    <row r="716" ht="14.25" customHeight="1">
      <c r="A716" s="5"/>
      <c r="G716" s="3"/>
      <c r="H716" s="6"/>
      <c r="I716" s="7"/>
      <c r="J716" s="7"/>
      <c r="K716" s="7"/>
      <c r="L716" s="7"/>
      <c r="M716" s="7"/>
      <c r="N716" s="7"/>
      <c r="O716" s="7"/>
      <c r="P716" s="7"/>
      <c r="Q716" s="7"/>
      <c r="U716" s="3"/>
    </row>
    <row r="717" ht="14.25" customHeight="1">
      <c r="A717" s="5"/>
      <c r="G717" s="3"/>
      <c r="H717" s="6"/>
      <c r="I717" s="7"/>
      <c r="J717" s="7"/>
      <c r="K717" s="7"/>
      <c r="L717" s="7"/>
      <c r="M717" s="7"/>
      <c r="N717" s="7"/>
      <c r="O717" s="7"/>
      <c r="P717" s="7"/>
      <c r="Q717" s="7"/>
      <c r="U717" s="3"/>
    </row>
    <row r="718" ht="14.25" customHeight="1">
      <c r="A718" s="5"/>
      <c r="G718" s="3"/>
      <c r="H718" s="6"/>
      <c r="I718" s="7"/>
      <c r="J718" s="7"/>
      <c r="K718" s="7"/>
      <c r="L718" s="7"/>
      <c r="M718" s="7"/>
      <c r="N718" s="7"/>
      <c r="O718" s="7"/>
      <c r="P718" s="7"/>
      <c r="Q718" s="7"/>
      <c r="U718" s="3"/>
    </row>
    <row r="719" ht="14.25" customHeight="1">
      <c r="A719" s="5"/>
      <c r="G719" s="3"/>
      <c r="H719" s="6"/>
      <c r="I719" s="7"/>
      <c r="J719" s="7"/>
      <c r="K719" s="7"/>
      <c r="L719" s="7"/>
      <c r="M719" s="7"/>
      <c r="N719" s="7"/>
      <c r="O719" s="7"/>
      <c r="P719" s="7"/>
      <c r="Q719" s="7"/>
      <c r="U719" s="3"/>
    </row>
    <row r="720" ht="14.25" customHeight="1">
      <c r="A720" s="5"/>
      <c r="G720" s="3"/>
      <c r="H720" s="6"/>
      <c r="I720" s="7"/>
      <c r="J720" s="7"/>
      <c r="K720" s="7"/>
      <c r="L720" s="7"/>
      <c r="M720" s="7"/>
      <c r="N720" s="7"/>
      <c r="O720" s="7"/>
      <c r="P720" s="7"/>
      <c r="Q720" s="7"/>
      <c r="U720" s="3"/>
    </row>
    <row r="721" ht="14.25" customHeight="1">
      <c r="A721" s="5"/>
      <c r="G721" s="3"/>
      <c r="H721" s="6"/>
      <c r="I721" s="7"/>
      <c r="J721" s="7"/>
      <c r="K721" s="7"/>
      <c r="L721" s="7"/>
      <c r="M721" s="7"/>
      <c r="N721" s="7"/>
      <c r="O721" s="7"/>
      <c r="P721" s="7"/>
      <c r="Q721" s="7"/>
      <c r="U721" s="3"/>
    </row>
    <row r="722" ht="14.25" customHeight="1">
      <c r="A722" s="5"/>
      <c r="G722" s="3"/>
      <c r="H722" s="6"/>
      <c r="I722" s="7"/>
      <c r="J722" s="7"/>
      <c r="K722" s="7"/>
      <c r="L722" s="7"/>
      <c r="M722" s="7"/>
      <c r="N722" s="7"/>
      <c r="O722" s="7"/>
      <c r="P722" s="7"/>
      <c r="Q722" s="7"/>
      <c r="U722" s="3"/>
    </row>
    <row r="723" ht="14.25" customHeight="1">
      <c r="A723" s="5"/>
      <c r="G723" s="3"/>
      <c r="H723" s="6"/>
      <c r="I723" s="7"/>
      <c r="J723" s="7"/>
      <c r="K723" s="7"/>
      <c r="L723" s="7"/>
      <c r="M723" s="7"/>
      <c r="N723" s="7"/>
      <c r="O723" s="7"/>
      <c r="P723" s="7"/>
      <c r="Q723" s="7"/>
      <c r="U723" s="3"/>
    </row>
    <row r="724" ht="14.25" customHeight="1">
      <c r="A724" s="5"/>
      <c r="G724" s="3"/>
      <c r="H724" s="6"/>
      <c r="I724" s="7"/>
      <c r="J724" s="7"/>
      <c r="K724" s="7"/>
      <c r="L724" s="7"/>
      <c r="M724" s="7"/>
      <c r="N724" s="7"/>
      <c r="O724" s="7"/>
      <c r="P724" s="7"/>
      <c r="Q724" s="7"/>
      <c r="U724" s="3"/>
    </row>
    <row r="725" ht="14.25" customHeight="1">
      <c r="A725" s="5"/>
      <c r="G725" s="3"/>
      <c r="H725" s="6"/>
      <c r="I725" s="7"/>
      <c r="J725" s="7"/>
      <c r="K725" s="7"/>
      <c r="L725" s="7"/>
      <c r="M725" s="7"/>
      <c r="N725" s="7"/>
      <c r="O725" s="7"/>
      <c r="P725" s="7"/>
      <c r="Q725" s="7"/>
      <c r="U725" s="3"/>
    </row>
    <row r="726" ht="14.25" customHeight="1">
      <c r="A726" s="5"/>
      <c r="G726" s="3"/>
      <c r="H726" s="6"/>
      <c r="I726" s="7"/>
      <c r="J726" s="7"/>
      <c r="K726" s="7"/>
      <c r="L726" s="7"/>
      <c r="M726" s="7"/>
      <c r="N726" s="7"/>
      <c r="O726" s="7"/>
      <c r="P726" s="7"/>
      <c r="Q726" s="7"/>
      <c r="U726" s="3"/>
    </row>
    <row r="727" ht="14.25" customHeight="1">
      <c r="A727" s="5"/>
      <c r="G727" s="3"/>
      <c r="H727" s="6"/>
      <c r="I727" s="7"/>
      <c r="J727" s="7"/>
      <c r="K727" s="7"/>
      <c r="L727" s="7"/>
      <c r="M727" s="7"/>
      <c r="N727" s="7"/>
      <c r="O727" s="7"/>
      <c r="P727" s="7"/>
      <c r="Q727" s="7"/>
      <c r="U727" s="3"/>
    </row>
    <row r="728" ht="14.25" customHeight="1">
      <c r="A728" s="5"/>
      <c r="G728" s="3"/>
      <c r="H728" s="6"/>
      <c r="I728" s="7"/>
      <c r="J728" s="7"/>
      <c r="K728" s="7"/>
      <c r="L728" s="7"/>
      <c r="M728" s="7"/>
      <c r="N728" s="7"/>
      <c r="O728" s="7"/>
      <c r="P728" s="7"/>
      <c r="Q728" s="7"/>
      <c r="U728" s="3"/>
    </row>
    <row r="729" ht="14.25" customHeight="1">
      <c r="A729" s="5"/>
      <c r="G729" s="3"/>
      <c r="H729" s="6"/>
      <c r="I729" s="7"/>
      <c r="J729" s="7"/>
      <c r="K729" s="7"/>
      <c r="L729" s="7"/>
      <c r="M729" s="7"/>
      <c r="N729" s="7"/>
      <c r="O729" s="7"/>
      <c r="P729" s="7"/>
      <c r="Q729" s="7"/>
      <c r="U729" s="3"/>
    </row>
    <row r="730" ht="14.25" customHeight="1">
      <c r="A730" s="5"/>
      <c r="G730" s="3"/>
      <c r="H730" s="6"/>
      <c r="I730" s="7"/>
      <c r="J730" s="7"/>
      <c r="K730" s="7"/>
      <c r="L730" s="7"/>
      <c r="M730" s="7"/>
      <c r="N730" s="7"/>
      <c r="O730" s="7"/>
      <c r="P730" s="7"/>
      <c r="Q730" s="7"/>
      <c r="U730" s="3"/>
    </row>
    <row r="731" ht="14.25" customHeight="1">
      <c r="A731" s="5"/>
      <c r="G731" s="3"/>
      <c r="H731" s="6"/>
      <c r="I731" s="7"/>
      <c r="J731" s="7"/>
      <c r="K731" s="7"/>
      <c r="L731" s="7"/>
      <c r="M731" s="7"/>
      <c r="N731" s="7"/>
      <c r="O731" s="7"/>
      <c r="P731" s="7"/>
      <c r="Q731" s="7"/>
      <c r="U731" s="3"/>
    </row>
    <row r="732" ht="14.25" customHeight="1">
      <c r="A732" s="5"/>
      <c r="G732" s="3"/>
      <c r="H732" s="6"/>
      <c r="I732" s="7"/>
      <c r="J732" s="7"/>
      <c r="K732" s="7"/>
      <c r="L732" s="7"/>
      <c r="M732" s="7"/>
      <c r="N732" s="7"/>
      <c r="O732" s="7"/>
      <c r="P732" s="7"/>
      <c r="Q732" s="7"/>
      <c r="U732" s="3"/>
    </row>
    <row r="733" ht="14.25" customHeight="1">
      <c r="A733" s="5"/>
      <c r="G733" s="3"/>
      <c r="H733" s="6"/>
      <c r="I733" s="7"/>
      <c r="J733" s="7"/>
      <c r="K733" s="7"/>
      <c r="L733" s="7"/>
      <c r="M733" s="7"/>
      <c r="N733" s="7"/>
      <c r="O733" s="7"/>
      <c r="P733" s="7"/>
      <c r="Q733" s="7"/>
      <c r="U733" s="3"/>
    </row>
    <row r="734" ht="14.25" customHeight="1">
      <c r="A734" s="5"/>
      <c r="G734" s="3"/>
      <c r="H734" s="6"/>
      <c r="I734" s="7"/>
      <c r="J734" s="7"/>
      <c r="K734" s="7"/>
      <c r="L734" s="7"/>
      <c r="M734" s="7"/>
      <c r="N734" s="7"/>
      <c r="O734" s="7"/>
      <c r="P734" s="7"/>
      <c r="Q734" s="7"/>
      <c r="U734" s="3"/>
    </row>
    <row r="735" ht="14.25" customHeight="1">
      <c r="A735" s="5"/>
      <c r="G735" s="3"/>
      <c r="H735" s="6"/>
      <c r="I735" s="7"/>
      <c r="J735" s="7"/>
      <c r="K735" s="7"/>
      <c r="L735" s="7"/>
      <c r="M735" s="7"/>
      <c r="N735" s="7"/>
      <c r="O735" s="7"/>
      <c r="P735" s="7"/>
      <c r="Q735" s="7"/>
      <c r="U735" s="3"/>
    </row>
    <row r="736" ht="14.25" customHeight="1">
      <c r="A736" s="5"/>
      <c r="G736" s="3"/>
      <c r="H736" s="6"/>
      <c r="I736" s="7"/>
      <c r="J736" s="7"/>
      <c r="K736" s="7"/>
      <c r="L736" s="7"/>
      <c r="M736" s="7"/>
      <c r="N736" s="7"/>
      <c r="O736" s="7"/>
      <c r="P736" s="7"/>
      <c r="Q736" s="7"/>
      <c r="U736" s="3"/>
    </row>
    <row r="737" ht="14.25" customHeight="1">
      <c r="A737" s="5"/>
      <c r="G737" s="3"/>
      <c r="H737" s="6"/>
      <c r="I737" s="7"/>
      <c r="J737" s="7"/>
      <c r="K737" s="7"/>
      <c r="L737" s="7"/>
      <c r="M737" s="7"/>
      <c r="N737" s="7"/>
      <c r="O737" s="7"/>
      <c r="P737" s="7"/>
      <c r="Q737" s="7"/>
      <c r="U737" s="3"/>
    </row>
    <row r="738" ht="14.25" customHeight="1">
      <c r="A738" s="5"/>
      <c r="G738" s="3"/>
      <c r="H738" s="6"/>
      <c r="I738" s="7"/>
      <c r="J738" s="7"/>
      <c r="K738" s="7"/>
      <c r="L738" s="7"/>
      <c r="M738" s="7"/>
      <c r="N738" s="7"/>
      <c r="O738" s="7"/>
      <c r="P738" s="7"/>
      <c r="Q738" s="7"/>
      <c r="U738" s="3"/>
    </row>
    <row r="739" ht="14.25" customHeight="1">
      <c r="A739" s="5"/>
      <c r="G739" s="3"/>
      <c r="H739" s="6"/>
      <c r="I739" s="7"/>
      <c r="J739" s="7"/>
      <c r="K739" s="7"/>
      <c r="L739" s="7"/>
      <c r="M739" s="7"/>
      <c r="N739" s="7"/>
      <c r="O739" s="7"/>
      <c r="P739" s="7"/>
      <c r="Q739" s="7"/>
      <c r="U739" s="3"/>
    </row>
    <row r="740" ht="14.25" customHeight="1">
      <c r="A740" s="5"/>
      <c r="G740" s="3"/>
      <c r="H740" s="6"/>
      <c r="I740" s="7"/>
      <c r="J740" s="7"/>
      <c r="K740" s="7"/>
      <c r="L740" s="7"/>
      <c r="M740" s="7"/>
      <c r="N740" s="7"/>
      <c r="O740" s="7"/>
      <c r="P740" s="7"/>
      <c r="Q740" s="7"/>
      <c r="U740" s="3"/>
    </row>
    <row r="741" ht="14.25" customHeight="1">
      <c r="A741" s="5"/>
      <c r="G741" s="3"/>
      <c r="H741" s="6"/>
      <c r="I741" s="7"/>
      <c r="J741" s="7"/>
      <c r="K741" s="7"/>
      <c r="L741" s="7"/>
      <c r="M741" s="7"/>
      <c r="N741" s="7"/>
      <c r="O741" s="7"/>
      <c r="P741" s="7"/>
      <c r="Q741" s="7"/>
      <c r="U741" s="3"/>
    </row>
    <row r="742" ht="14.25" customHeight="1">
      <c r="A742" s="5"/>
      <c r="G742" s="3"/>
      <c r="H742" s="6"/>
      <c r="I742" s="7"/>
      <c r="J742" s="7"/>
      <c r="K742" s="7"/>
      <c r="L742" s="7"/>
      <c r="M742" s="7"/>
      <c r="N742" s="7"/>
      <c r="O742" s="7"/>
      <c r="P742" s="7"/>
      <c r="Q742" s="7"/>
      <c r="U742" s="3"/>
    </row>
    <row r="743" ht="14.25" customHeight="1">
      <c r="A743" s="5"/>
      <c r="G743" s="3"/>
      <c r="H743" s="6"/>
      <c r="I743" s="7"/>
      <c r="J743" s="7"/>
      <c r="K743" s="7"/>
      <c r="L743" s="7"/>
      <c r="M743" s="7"/>
      <c r="N743" s="7"/>
      <c r="O743" s="7"/>
      <c r="P743" s="7"/>
      <c r="Q743" s="7"/>
      <c r="U743" s="3"/>
    </row>
    <row r="744" ht="14.25" customHeight="1">
      <c r="A744" s="5"/>
      <c r="G744" s="3"/>
      <c r="H744" s="6"/>
      <c r="I744" s="7"/>
      <c r="J744" s="7"/>
      <c r="K744" s="7"/>
      <c r="L744" s="7"/>
      <c r="M744" s="7"/>
      <c r="N744" s="7"/>
      <c r="O744" s="7"/>
      <c r="P744" s="7"/>
      <c r="Q744" s="7"/>
      <c r="U744" s="3"/>
    </row>
    <row r="745" ht="14.25" customHeight="1">
      <c r="A745" s="5"/>
      <c r="G745" s="3"/>
      <c r="H745" s="6"/>
      <c r="I745" s="7"/>
      <c r="J745" s="7"/>
      <c r="K745" s="7"/>
      <c r="L745" s="7"/>
      <c r="M745" s="7"/>
      <c r="N745" s="7"/>
      <c r="O745" s="7"/>
      <c r="P745" s="7"/>
      <c r="Q745" s="7"/>
      <c r="U745" s="3"/>
    </row>
    <row r="746" ht="14.25" customHeight="1">
      <c r="A746" s="5"/>
      <c r="G746" s="3"/>
      <c r="H746" s="6"/>
      <c r="I746" s="7"/>
      <c r="J746" s="7"/>
      <c r="K746" s="7"/>
      <c r="L746" s="7"/>
      <c r="M746" s="7"/>
      <c r="N746" s="7"/>
      <c r="O746" s="7"/>
      <c r="P746" s="7"/>
      <c r="Q746" s="7"/>
      <c r="U746" s="3"/>
    </row>
    <row r="747" ht="14.25" customHeight="1">
      <c r="A747" s="5"/>
      <c r="G747" s="3"/>
      <c r="H747" s="6"/>
      <c r="I747" s="7"/>
      <c r="J747" s="7"/>
      <c r="K747" s="7"/>
      <c r="L747" s="7"/>
      <c r="M747" s="7"/>
      <c r="N747" s="7"/>
      <c r="O747" s="7"/>
      <c r="P747" s="7"/>
      <c r="Q747" s="7"/>
      <c r="U747" s="3"/>
    </row>
    <row r="748" ht="14.25" customHeight="1">
      <c r="A748" s="5"/>
      <c r="G748" s="3"/>
      <c r="H748" s="6"/>
      <c r="I748" s="7"/>
      <c r="J748" s="7"/>
      <c r="K748" s="7"/>
      <c r="L748" s="7"/>
      <c r="M748" s="7"/>
      <c r="N748" s="7"/>
      <c r="O748" s="7"/>
      <c r="P748" s="7"/>
      <c r="Q748" s="7"/>
      <c r="U748" s="3"/>
    </row>
    <row r="749" ht="14.25" customHeight="1">
      <c r="A749" s="5"/>
      <c r="G749" s="3"/>
      <c r="H749" s="6"/>
      <c r="I749" s="7"/>
      <c r="J749" s="7"/>
      <c r="K749" s="7"/>
      <c r="L749" s="7"/>
      <c r="M749" s="7"/>
      <c r="N749" s="7"/>
      <c r="O749" s="7"/>
      <c r="P749" s="7"/>
      <c r="Q749" s="7"/>
      <c r="U749" s="3"/>
    </row>
    <row r="750" ht="14.25" customHeight="1">
      <c r="A750" s="5"/>
      <c r="G750" s="3"/>
      <c r="H750" s="6"/>
      <c r="I750" s="7"/>
      <c r="J750" s="7"/>
      <c r="K750" s="7"/>
      <c r="L750" s="7"/>
      <c r="M750" s="7"/>
      <c r="N750" s="7"/>
      <c r="O750" s="7"/>
      <c r="P750" s="7"/>
      <c r="Q750" s="7"/>
      <c r="U750" s="3"/>
    </row>
    <row r="751" ht="14.25" customHeight="1">
      <c r="A751" s="5"/>
      <c r="G751" s="3"/>
      <c r="H751" s="6"/>
      <c r="I751" s="7"/>
      <c r="J751" s="7"/>
      <c r="K751" s="7"/>
      <c r="L751" s="7"/>
      <c r="M751" s="7"/>
      <c r="N751" s="7"/>
      <c r="O751" s="7"/>
      <c r="P751" s="7"/>
      <c r="Q751" s="7"/>
      <c r="U751" s="3"/>
    </row>
    <row r="752" ht="14.25" customHeight="1">
      <c r="A752" s="5"/>
      <c r="G752" s="3"/>
      <c r="H752" s="6"/>
      <c r="I752" s="7"/>
      <c r="J752" s="7"/>
      <c r="K752" s="7"/>
      <c r="L752" s="7"/>
      <c r="M752" s="7"/>
      <c r="N752" s="7"/>
      <c r="O752" s="7"/>
      <c r="P752" s="7"/>
      <c r="Q752" s="7"/>
      <c r="U752" s="3"/>
    </row>
    <row r="753" ht="14.25" customHeight="1">
      <c r="A753" s="5"/>
      <c r="G753" s="3"/>
      <c r="H753" s="6"/>
      <c r="I753" s="7"/>
      <c r="J753" s="7"/>
      <c r="K753" s="7"/>
      <c r="L753" s="7"/>
      <c r="M753" s="7"/>
      <c r="N753" s="7"/>
      <c r="O753" s="7"/>
      <c r="P753" s="7"/>
      <c r="Q753" s="7"/>
      <c r="U753" s="3"/>
    </row>
    <row r="754" ht="14.25" customHeight="1">
      <c r="A754" s="5"/>
      <c r="G754" s="3"/>
      <c r="H754" s="6"/>
      <c r="I754" s="7"/>
      <c r="J754" s="7"/>
      <c r="K754" s="7"/>
      <c r="L754" s="7"/>
      <c r="M754" s="7"/>
      <c r="N754" s="7"/>
      <c r="O754" s="7"/>
      <c r="P754" s="7"/>
      <c r="Q754" s="7"/>
      <c r="U754" s="3"/>
    </row>
    <row r="755" ht="14.25" customHeight="1">
      <c r="A755" s="5"/>
      <c r="G755" s="3"/>
      <c r="H755" s="6"/>
      <c r="I755" s="7"/>
      <c r="J755" s="7"/>
      <c r="K755" s="7"/>
      <c r="L755" s="7"/>
      <c r="M755" s="7"/>
      <c r="N755" s="7"/>
      <c r="O755" s="7"/>
      <c r="P755" s="7"/>
      <c r="Q755" s="7"/>
      <c r="U755" s="3"/>
    </row>
    <row r="756" ht="14.25" customHeight="1">
      <c r="A756" s="5"/>
      <c r="G756" s="3"/>
      <c r="H756" s="6"/>
      <c r="I756" s="7"/>
      <c r="J756" s="7"/>
      <c r="K756" s="7"/>
      <c r="L756" s="7"/>
      <c r="M756" s="7"/>
      <c r="N756" s="7"/>
      <c r="O756" s="7"/>
      <c r="P756" s="7"/>
      <c r="Q756" s="7"/>
      <c r="U756" s="3"/>
    </row>
    <row r="757" ht="14.25" customHeight="1">
      <c r="A757" s="5"/>
      <c r="G757" s="3"/>
      <c r="H757" s="6"/>
      <c r="I757" s="7"/>
      <c r="J757" s="7"/>
      <c r="K757" s="7"/>
      <c r="L757" s="7"/>
      <c r="M757" s="7"/>
      <c r="N757" s="7"/>
      <c r="O757" s="7"/>
      <c r="P757" s="7"/>
      <c r="Q757" s="7"/>
      <c r="U757" s="3"/>
    </row>
    <row r="758" ht="14.25" customHeight="1">
      <c r="A758" s="5"/>
      <c r="G758" s="3"/>
      <c r="H758" s="6"/>
      <c r="I758" s="7"/>
      <c r="J758" s="7"/>
      <c r="K758" s="7"/>
      <c r="L758" s="7"/>
      <c r="M758" s="7"/>
      <c r="N758" s="7"/>
      <c r="O758" s="7"/>
      <c r="P758" s="7"/>
      <c r="Q758" s="7"/>
      <c r="U758" s="3"/>
    </row>
    <row r="759" ht="14.25" customHeight="1">
      <c r="A759" s="5"/>
      <c r="G759" s="3"/>
      <c r="H759" s="6"/>
      <c r="I759" s="7"/>
      <c r="J759" s="7"/>
      <c r="K759" s="7"/>
      <c r="L759" s="7"/>
      <c r="M759" s="7"/>
      <c r="N759" s="7"/>
      <c r="O759" s="7"/>
      <c r="P759" s="7"/>
      <c r="Q759" s="7"/>
      <c r="U759" s="3"/>
    </row>
    <row r="760" ht="14.25" customHeight="1">
      <c r="A760" s="5"/>
      <c r="G760" s="3"/>
      <c r="H760" s="6"/>
      <c r="I760" s="7"/>
      <c r="J760" s="7"/>
      <c r="K760" s="7"/>
      <c r="L760" s="7"/>
      <c r="M760" s="7"/>
      <c r="N760" s="7"/>
      <c r="O760" s="7"/>
      <c r="P760" s="7"/>
      <c r="Q760" s="7"/>
      <c r="U760" s="3"/>
    </row>
    <row r="761" ht="14.25" customHeight="1">
      <c r="A761" s="5"/>
      <c r="G761" s="3"/>
      <c r="H761" s="6"/>
      <c r="I761" s="7"/>
      <c r="J761" s="7"/>
      <c r="K761" s="7"/>
      <c r="L761" s="7"/>
      <c r="M761" s="7"/>
      <c r="N761" s="7"/>
      <c r="O761" s="7"/>
      <c r="P761" s="7"/>
      <c r="Q761" s="7"/>
      <c r="U761" s="3"/>
    </row>
    <row r="762" ht="14.25" customHeight="1">
      <c r="A762" s="5"/>
      <c r="G762" s="3"/>
      <c r="H762" s="6"/>
      <c r="I762" s="7"/>
      <c r="J762" s="7"/>
      <c r="K762" s="7"/>
      <c r="L762" s="7"/>
      <c r="M762" s="7"/>
      <c r="N762" s="7"/>
      <c r="O762" s="7"/>
      <c r="P762" s="7"/>
      <c r="Q762" s="7"/>
      <c r="U762" s="3"/>
    </row>
    <row r="763" ht="14.25" customHeight="1">
      <c r="A763" s="5"/>
      <c r="G763" s="3"/>
      <c r="H763" s="6"/>
      <c r="I763" s="7"/>
      <c r="J763" s="7"/>
      <c r="K763" s="7"/>
      <c r="L763" s="7"/>
      <c r="M763" s="7"/>
      <c r="N763" s="7"/>
      <c r="O763" s="7"/>
      <c r="P763" s="7"/>
      <c r="Q763" s="7"/>
      <c r="U763" s="3"/>
    </row>
    <row r="764" ht="14.25" customHeight="1">
      <c r="A764" s="5"/>
      <c r="G764" s="3"/>
      <c r="H764" s="6"/>
      <c r="I764" s="7"/>
      <c r="J764" s="7"/>
      <c r="K764" s="7"/>
      <c r="L764" s="7"/>
      <c r="M764" s="7"/>
      <c r="N764" s="7"/>
      <c r="O764" s="7"/>
      <c r="P764" s="7"/>
      <c r="Q764" s="7"/>
      <c r="U764" s="3"/>
    </row>
    <row r="765" ht="14.25" customHeight="1">
      <c r="A765" s="5"/>
      <c r="G765" s="3"/>
      <c r="H765" s="6"/>
      <c r="I765" s="7"/>
      <c r="J765" s="7"/>
      <c r="K765" s="7"/>
      <c r="L765" s="7"/>
      <c r="M765" s="7"/>
      <c r="N765" s="7"/>
      <c r="O765" s="7"/>
      <c r="P765" s="7"/>
      <c r="Q765" s="7"/>
      <c r="U765" s="3"/>
    </row>
    <row r="766" ht="14.25" customHeight="1">
      <c r="A766" s="5"/>
      <c r="G766" s="3"/>
      <c r="H766" s="6"/>
      <c r="I766" s="7"/>
      <c r="J766" s="7"/>
      <c r="K766" s="7"/>
      <c r="L766" s="7"/>
      <c r="M766" s="7"/>
      <c r="N766" s="7"/>
      <c r="O766" s="7"/>
      <c r="P766" s="7"/>
      <c r="Q766" s="7"/>
      <c r="U766" s="3"/>
    </row>
    <row r="767" ht="14.25" customHeight="1">
      <c r="A767" s="5"/>
      <c r="G767" s="3"/>
      <c r="H767" s="6"/>
      <c r="I767" s="7"/>
      <c r="J767" s="7"/>
      <c r="K767" s="7"/>
      <c r="L767" s="7"/>
      <c r="M767" s="7"/>
      <c r="N767" s="7"/>
      <c r="O767" s="7"/>
      <c r="P767" s="7"/>
      <c r="Q767" s="7"/>
      <c r="U767" s="3"/>
    </row>
    <row r="768" ht="14.25" customHeight="1">
      <c r="A768" s="5"/>
      <c r="G768" s="3"/>
      <c r="H768" s="6"/>
      <c r="I768" s="7"/>
      <c r="J768" s="7"/>
      <c r="K768" s="7"/>
      <c r="L768" s="7"/>
      <c r="M768" s="7"/>
      <c r="N768" s="7"/>
      <c r="O768" s="7"/>
      <c r="P768" s="7"/>
      <c r="Q768" s="7"/>
      <c r="U768" s="3"/>
    </row>
    <row r="769" ht="14.25" customHeight="1">
      <c r="A769" s="5"/>
      <c r="G769" s="3"/>
      <c r="H769" s="6"/>
      <c r="I769" s="7"/>
      <c r="J769" s="7"/>
      <c r="K769" s="7"/>
      <c r="L769" s="7"/>
      <c r="M769" s="7"/>
      <c r="N769" s="7"/>
      <c r="O769" s="7"/>
      <c r="P769" s="7"/>
      <c r="Q769" s="7"/>
      <c r="U769" s="3"/>
    </row>
    <row r="770" ht="14.25" customHeight="1">
      <c r="A770" s="5"/>
      <c r="G770" s="3"/>
      <c r="H770" s="6"/>
      <c r="I770" s="7"/>
      <c r="J770" s="7"/>
      <c r="K770" s="7"/>
      <c r="L770" s="7"/>
      <c r="M770" s="7"/>
      <c r="N770" s="7"/>
      <c r="O770" s="7"/>
      <c r="P770" s="7"/>
      <c r="Q770" s="7"/>
      <c r="U770" s="3"/>
    </row>
    <row r="771" ht="14.25" customHeight="1">
      <c r="A771" s="5"/>
      <c r="G771" s="3"/>
      <c r="H771" s="6"/>
      <c r="I771" s="7"/>
      <c r="J771" s="7"/>
      <c r="K771" s="7"/>
      <c r="L771" s="7"/>
      <c r="M771" s="7"/>
      <c r="N771" s="7"/>
      <c r="O771" s="7"/>
      <c r="P771" s="7"/>
      <c r="Q771" s="7"/>
      <c r="U771" s="3"/>
    </row>
    <row r="772" ht="14.25" customHeight="1">
      <c r="A772" s="5"/>
      <c r="G772" s="3"/>
      <c r="H772" s="6"/>
      <c r="I772" s="7"/>
      <c r="J772" s="7"/>
      <c r="K772" s="7"/>
      <c r="L772" s="7"/>
      <c r="M772" s="7"/>
      <c r="N772" s="7"/>
      <c r="O772" s="7"/>
      <c r="P772" s="7"/>
      <c r="Q772" s="7"/>
      <c r="U772" s="3"/>
    </row>
    <row r="773" ht="14.25" customHeight="1">
      <c r="A773" s="5"/>
      <c r="G773" s="3"/>
      <c r="H773" s="6"/>
      <c r="I773" s="7"/>
      <c r="J773" s="7"/>
      <c r="K773" s="7"/>
      <c r="L773" s="7"/>
      <c r="M773" s="7"/>
      <c r="N773" s="7"/>
      <c r="O773" s="7"/>
      <c r="P773" s="7"/>
      <c r="Q773" s="7"/>
      <c r="U773" s="3"/>
    </row>
    <row r="774" ht="14.25" customHeight="1">
      <c r="A774" s="5"/>
      <c r="G774" s="3"/>
      <c r="H774" s="6"/>
      <c r="I774" s="7"/>
      <c r="J774" s="7"/>
      <c r="K774" s="7"/>
      <c r="L774" s="7"/>
      <c r="M774" s="7"/>
      <c r="N774" s="7"/>
      <c r="O774" s="7"/>
      <c r="P774" s="7"/>
      <c r="Q774" s="7"/>
      <c r="U774" s="3"/>
    </row>
    <row r="775" ht="14.25" customHeight="1">
      <c r="A775" s="5"/>
      <c r="G775" s="3"/>
      <c r="H775" s="6"/>
      <c r="I775" s="7"/>
      <c r="J775" s="7"/>
      <c r="K775" s="7"/>
      <c r="L775" s="7"/>
      <c r="M775" s="7"/>
      <c r="N775" s="7"/>
      <c r="O775" s="7"/>
      <c r="P775" s="7"/>
      <c r="Q775" s="7"/>
      <c r="U775" s="3"/>
    </row>
    <row r="776" ht="14.25" customHeight="1">
      <c r="A776" s="5"/>
      <c r="G776" s="3"/>
      <c r="H776" s="6"/>
      <c r="I776" s="7"/>
      <c r="J776" s="7"/>
      <c r="K776" s="7"/>
      <c r="L776" s="7"/>
      <c r="M776" s="7"/>
      <c r="N776" s="7"/>
      <c r="O776" s="7"/>
      <c r="P776" s="7"/>
      <c r="Q776" s="7"/>
      <c r="U776" s="3"/>
    </row>
    <row r="777" ht="14.25" customHeight="1">
      <c r="A777" s="5"/>
      <c r="G777" s="3"/>
      <c r="H777" s="6"/>
      <c r="I777" s="7"/>
      <c r="J777" s="7"/>
      <c r="K777" s="7"/>
      <c r="L777" s="7"/>
      <c r="M777" s="7"/>
      <c r="N777" s="7"/>
      <c r="O777" s="7"/>
      <c r="P777" s="7"/>
      <c r="Q777" s="7"/>
      <c r="U777" s="3"/>
    </row>
    <row r="778" ht="14.25" customHeight="1">
      <c r="A778" s="5"/>
      <c r="G778" s="3"/>
      <c r="H778" s="6"/>
      <c r="I778" s="7"/>
      <c r="J778" s="7"/>
      <c r="K778" s="7"/>
      <c r="L778" s="7"/>
      <c r="M778" s="7"/>
      <c r="N778" s="7"/>
      <c r="O778" s="7"/>
      <c r="P778" s="7"/>
      <c r="Q778" s="7"/>
      <c r="U778" s="3"/>
    </row>
    <row r="779" ht="14.25" customHeight="1">
      <c r="A779" s="5"/>
      <c r="G779" s="3"/>
      <c r="H779" s="6"/>
      <c r="I779" s="7"/>
      <c r="J779" s="7"/>
      <c r="K779" s="7"/>
      <c r="L779" s="7"/>
      <c r="M779" s="7"/>
      <c r="N779" s="7"/>
      <c r="O779" s="7"/>
      <c r="P779" s="7"/>
      <c r="Q779" s="7"/>
      <c r="U779" s="3"/>
    </row>
    <row r="780" ht="14.25" customHeight="1">
      <c r="A780" s="5"/>
      <c r="G780" s="3"/>
      <c r="H780" s="6"/>
      <c r="I780" s="7"/>
      <c r="J780" s="7"/>
      <c r="K780" s="7"/>
      <c r="L780" s="7"/>
      <c r="M780" s="7"/>
      <c r="N780" s="7"/>
      <c r="O780" s="7"/>
      <c r="P780" s="7"/>
      <c r="Q780" s="7"/>
      <c r="U780" s="3"/>
    </row>
    <row r="781" ht="14.25" customHeight="1">
      <c r="A781" s="5"/>
      <c r="G781" s="3"/>
      <c r="H781" s="6"/>
      <c r="I781" s="7"/>
      <c r="J781" s="7"/>
      <c r="K781" s="7"/>
      <c r="L781" s="7"/>
      <c r="M781" s="7"/>
      <c r="N781" s="7"/>
      <c r="O781" s="7"/>
      <c r="P781" s="7"/>
      <c r="Q781" s="7"/>
      <c r="U781" s="3"/>
    </row>
    <row r="782" ht="14.25" customHeight="1">
      <c r="A782" s="5"/>
      <c r="G782" s="3"/>
      <c r="H782" s="6"/>
      <c r="I782" s="7"/>
      <c r="J782" s="7"/>
      <c r="K782" s="7"/>
      <c r="L782" s="7"/>
      <c r="M782" s="7"/>
      <c r="N782" s="7"/>
      <c r="O782" s="7"/>
      <c r="P782" s="7"/>
      <c r="Q782" s="7"/>
      <c r="U782" s="3"/>
    </row>
    <row r="783" ht="14.25" customHeight="1">
      <c r="A783" s="5"/>
      <c r="G783" s="3"/>
      <c r="H783" s="6"/>
      <c r="I783" s="7"/>
      <c r="J783" s="7"/>
      <c r="K783" s="7"/>
      <c r="L783" s="7"/>
      <c r="M783" s="7"/>
      <c r="N783" s="7"/>
      <c r="O783" s="7"/>
      <c r="P783" s="7"/>
      <c r="Q783" s="7"/>
      <c r="U783" s="3"/>
    </row>
    <row r="784" ht="14.25" customHeight="1">
      <c r="A784" s="5"/>
      <c r="G784" s="3"/>
      <c r="H784" s="6"/>
      <c r="I784" s="7"/>
      <c r="J784" s="7"/>
      <c r="K784" s="7"/>
      <c r="L784" s="7"/>
      <c r="M784" s="7"/>
      <c r="N784" s="7"/>
      <c r="O784" s="7"/>
      <c r="P784" s="7"/>
      <c r="Q784" s="7"/>
      <c r="U784" s="3"/>
    </row>
    <row r="785" ht="14.25" customHeight="1">
      <c r="A785" s="5"/>
      <c r="G785" s="3"/>
      <c r="H785" s="6"/>
      <c r="I785" s="7"/>
      <c r="J785" s="7"/>
      <c r="K785" s="7"/>
      <c r="L785" s="7"/>
      <c r="M785" s="7"/>
      <c r="N785" s="7"/>
      <c r="O785" s="7"/>
      <c r="P785" s="7"/>
      <c r="Q785" s="7"/>
      <c r="U785" s="3"/>
    </row>
    <row r="786" ht="14.25" customHeight="1">
      <c r="A786" s="5"/>
      <c r="G786" s="3"/>
      <c r="H786" s="6"/>
      <c r="I786" s="7"/>
      <c r="J786" s="7"/>
      <c r="K786" s="7"/>
      <c r="L786" s="7"/>
      <c r="M786" s="7"/>
      <c r="N786" s="7"/>
      <c r="O786" s="7"/>
      <c r="P786" s="7"/>
      <c r="Q786" s="7"/>
      <c r="U786" s="3"/>
    </row>
    <row r="787" ht="14.25" customHeight="1">
      <c r="A787" s="5"/>
      <c r="G787" s="3"/>
      <c r="H787" s="6"/>
      <c r="I787" s="7"/>
      <c r="J787" s="7"/>
      <c r="K787" s="7"/>
      <c r="L787" s="7"/>
      <c r="M787" s="7"/>
      <c r="N787" s="7"/>
      <c r="O787" s="7"/>
      <c r="P787" s="7"/>
      <c r="Q787" s="7"/>
      <c r="U787" s="3"/>
    </row>
    <row r="788" ht="14.25" customHeight="1">
      <c r="A788" s="5"/>
      <c r="G788" s="3"/>
      <c r="H788" s="6"/>
      <c r="I788" s="7"/>
      <c r="J788" s="7"/>
      <c r="K788" s="7"/>
      <c r="L788" s="7"/>
      <c r="M788" s="7"/>
      <c r="N788" s="7"/>
      <c r="O788" s="7"/>
      <c r="P788" s="7"/>
      <c r="Q788" s="7"/>
      <c r="U788" s="3"/>
    </row>
    <row r="789" ht="14.25" customHeight="1">
      <c r="A789" s="5"/>
      <c r="G789" s="3"/>
      <c r="H789" s="6"/>
      <c r="I789" s="7"/>
      <c r="J789" s="7"/>
      <c r="K789" s="7"/>
      <c r="L789" s="7"/>
      <c r="M789" s="7"/>
      <c r="N789" s="7"/>
      <c r="O789" s="7"/>
      <c r="P789" s="7"/>
      <c r="Q789" s="7"/>
      <c r="U789" s="3"/>
    </row>
    <row r="790" ht="14.25" customHeight="1">
      <c r="A790" s="5"/>
      <c r="G790" s="3"/>
      <c r="H790" s="6"/>
      <c r="I790" s="7"/>
      <c r="J790" s="7"/>
      <c r="K790" s="7"/>
      <c r="L790" s="7"/>
      <c r="M790" s="7"/>
      <c r="N790" s="7"/>
      <c r="O790" s="7"/>
      <c r="P790" s="7"/>
      <c r="Q790" s="7"/>
      <c r="U790" s="3"/>
    </row>
    <row r="791" ht="14.25" customHeight="1">
      <c r="A791" s="5"/>
      <c r="G791" s="3"/>
      <c r="H791" s="6"/>
      <c r="I791" s="7"/>
      <c r="J791" s="7"/>
      <c r="K791" s="7"/>
      <c r="L791" s="7"/>
      <c r="M791" s="7"/>
      <c r="N791" s="7"/>
      <c r="O791" s="7"/>
      <c r="P791" s="7"/>
      <c r="Q791" s="7"/>
      <c r="U791" s="3"/>
    </row>
    <row r="792" ht="14.25" customHeight="1">
      <c r="A792" s="5"/>
      <c r="G792" s="3"/>
      <c r="H792" s="6"/>
      <c r="I792" s="7"/>
      <c r="J792" s="7"/>
      <c r="K792" s="7"/>
      <c r="L792" s="7"/>
      <c r="M792" s="7"/>
      <c r="N792" s="7"/>
      <c r="O792" s="7"/>
      <c r="P792" s="7"/>
      <c r="Q792" s="7"/>
      <c r="U792" s="3"/>
    </row>
    <row r="793" ht="14.25" customHeight="1">
      <c r="A793" s="5"/>
      <c r="G793" s="3"/>
      <c r="H793" s="6"/>
      <c r="I793" s="7"/>
      <c r="J793" s="7"/>
      <c r="K793" s="7"/>
      <c r="L793" s="7"/>
      <c r="M793" s="7"/>
      <c r="N793" s="7"/>
      <c r="O793" s="7"/>
      <c r="P793" s="7"/>
      <c r="Q793" s="7"/>
      <c r="U793" s="3"/>
    </row>
    <row r="794" ht="14.25" customHeight="1">
      <c r="A794" s="5"/>
      <c r="G794" s="3"/>
      <c r="H794" s="6"/>
      <c r="I794" s="7"/>
      <c r="J794" s="7"/>
      <c r="K794" s="7"/>
      <c r="L794" s="7"/>
      <c r="M794" s="7"/>
      <c r="N794" s="7"/>
      <c r="O794" s="7"/>
      <c r="P794" s="7"/>
      <c r="Q794" s="7"/>
      <c r="U794" s="3"/>
    </row>
    <row r="795" ht="14.25" customHeight="1">
      <c r="A795" s="5"/>
      <c r="G795" s="3"/>
      <c r="H795" s="6"/>
      <c r="I795" s="7"/>
      <c r="J795" s="7"/>
      <c r="K795" s="7"/>
      <c r="L795" s="7"/>
      <c r="M795" s="7"/>
      <c r="N795" s="7"/>
      <c r="O795" s="7"/>
      <c r="P795" s="7"/>
      <c r="Q795" s="7"/>
      <c r="U795" s="3"/>
    </row>
    <row r="796" ht="14.25" customHeight="1">
      <c r="A796" s="5"/>
      <c r="G796" s="3"/>
      <c r="H796" s="6"/>
      <c r="I796" s="7"/>
      <c r="J796" s="7"/>
      <c r="K796" s="7"/>
      <c r="L796" s="7"/>
      <c r="M796" s="7"/>
      <c r="N796" s="7"/>
      <c r="O796" s="7"/>
      <c r="P796" s="7"/>
      <c r="Q796" s="7"/>
      <c r="U796" s="3"/>
    </row>
    <row r="797" ht="14.25" customHeight="1">
      <c r="A797" s="5"/>
      <c r="G797" s="3"/>
      <c r="H797" s="6"/>
      <c r="I797" s="7"/>
      <c r="J797" s="7"/>
      <c r="K797" s="7"/>
      <c r="L797" s="7"/>
      <c r="M797" s="7"/>
      <c r="N797" s="7"/>
      <c r="O797" s="7"/>
      <c r="P797" s="7"/>
      <c r="Q797" s="7"/>
      <c r="U797" s="3"/>
    </row>
    <row r="798" ht="14.25" customHeight="1">
      <c r="A798" s="5"/>
      <c r="G798" s="3"/>
      <c r="H798" s="6"/>
      <c r="I798" s="7"/>
      <c r="J798" s="7"/>
      <c r="K798" s="7"/>
      <c r="L798" s="7"/>
      <c r="M798" s="7"/>
      <c r="N798" s="7"/>
      <c r="O798" s="7"/>
      <c r="P798" s="7"/>
      <c r="Q798" s="7"/>
      <c r="U798" s="3"/>
    </row>
    <row r="799" ht="14.25" customHeight="1">
      <c r="A799" s="5"/>
      <c r="G799" s="3"/>
      <c r="H799" s="6"/>
      <c r="I799" s="7"/>
      <c r="J799" s="7"/>
      <c r="K799" s="7"/>
      <c r="L799" s="7"/>
      <c r="M799" s="7"/>
      <c r="N799" s="7"/>
      <c r="O799" s="7"/>
      <c r="P799" s="7"/>
      <c r="Q799" s="7"/>
      <c r="U799" s="3"/>
    </row>
    <row r="800" ht="14.25" customHeight="1">
      <c r="A800" s="5"/>
      <c r="G800" s="3"/>
      <c r="H800" s="6"/>
      <c r="I800" s="7"/>
      <c r="J800" s="7"/>
      <c r="K800" s="7"/>
      <c r="L800" s="7"/>
      <c r="M800" s="7"/>
      <c r="N800" s="7"/>
      <c r="O800" s="7"/>
      <c r="P800" s="7"/>
      <c r="Q800" s="7"/>
      <c r="U800" s="3"/>
    </row>
    <row r="801" ht="14.25" customHeight="1">
      <c r="A801" s="5"/>
      <c r="G801" s="3"/>
      <c r="H801" s="6"/>
      <c r="I801" s="7"/>
      <c r="J801" s="7"/>
      <c r="K801" s="7"/>
      <c r="L801" s="7"/>
      <c r="M801" s="7"/>
      <c r="N801" s="7"/>
      <c r="O801" s="7"/>
      <c r="P801" s="7"/>
      <c r="Q801" s="7"/>
      <c r="U801" s="3"/>
    </row>
    <row r="802" ht="14.25" customHeight="1">
      <c r="A802" s="5"/>
      <c r="G802" s="3"/>
      <c r="H802" s="6"/>
      <c r="I802" s="7"/>
      <c r="J802" s="7"/>
      <c r="K802" s="7"/>
      <c r="L802" s="7"/>
      <c r="M802" s="7"/>
      <c r="N802" s="7"/>
      <c r="O802" s="7"/>
      <c r="P802" s="7"/>
      <c r="Q802" s="7"/>
      <c r="U802" s="3"/>
    </row>
    <row r="803" ht="14.25" customHeight="1">
      <c r="A803" s="5"/>
      <c r="G803" s="3"/>
      <c r="H803" s="6"/>
      <c r="I803" s="7"/>
      <c r="J803" s="7"/>
      <c r="K803" s="7"/>
      <c r="L803" s="7"/>
      <c r="M803" s="7"/>
      <c r="N803" s="7"/>
      <c r="O803" s="7"/>
      <c r="P803" s="7"/>
      <c r="Q803" s="7"/>
      <c r="U803" s="3"/>
    </row>
    <row r="804" ht="14.25" customHeight="1">
      <c r="A804" s="5"/>
      <c r="G804" s="3"/>
      <c r="H804" s="6"/>
      <c r="I804" s="7"/>
      <c r="J804" s="7"/>
      <c r="K804" s="7"/>
      <c r="L804" s="7"/>
      <c r="M804" s="7"/>
      <c r="N804" s="7"/>
      <c r="O804" s="7"/>
      <c r="P804" s="7"/>
      <c r="Q804" s="7"/>
      <c r="U804" s="3"/>
    </row>
    <row r="805" ht="14.25" customHeight="1">
      <c r="A805" s="5"/>
      <c r="G805" s="3"/>
      <c r="H805" s="6"/>
      <c r="I805" s="7"/>
      <c r="J805" s="7"/>
      <c r="K805" s="7"/>
      <c r="L805" s="7"/>
      <c r="M805" s="7"/>
      <c r="N805" s="7"/>
      <c r="O805" s="7"/>
      <c r="P805" s="7"/>
      <c r="Q805" s="7"/>
      <c r="U805" s="3"/>
    </row>
    <row r="806" ht="14.25" customHeight="1">
      <c r="A806" s="5"/>
      <c r="G806" s="3"/>
      <c r="H806" s="6"/>
      <c r="I806" s="7"/>
      <c r="J806" s="7"/>
      <c r="K806" s="7"/>
      <c r="L806" s="7"/>
      <c r="M806" s="7"/>
      <c r="N806" s="7"/>
      <c r="O806" s="7"/>
      <c r="P806" s="7"/>
      <c r="Q806" s="7"/>
      <c r="U806" s="3"/>
    </row>
    <row r="807" ht="14.25" customHeight="1">
      <c r="A807" s="5"/>
      <c r="G807" s="3"/>
      <c r="H807" s="6"/>
      <c r="I807" s="7"/>
      <c r="J807" s="7"/>
      <c r="K807" s="7"/>
      <c r="L807" s="7"/>
      <c r="M807" s="7"/>
      <c r="N807" s="7"/>
      <c r="O807" s="7"/>
      <c r="P807" s="7"/>
      <c r="Q807" s="7"/>
      <c r="U807" s="3"/>
    </row>
    <row r="808" ht="14.25" customHeight="1">
      <c r="A808" s="5"/>
      <c r="G808" s="3"/>
      <c r="H808" s="6"/>
      <c r="I808" s="7"/>
      <c r="J808" s="7"/>
      <c r="K808" s="7"/>
      <c r="L808" s="7"/>
      <c r="M808" s="7"/>
      <c r="N808" s="7"/>
      <c r="O808" s="7"/>
      <c r="P808" s="7"/>
      <c r="Q808" s="7"/>
      <c r="U808" s="3"/>
    </row>
    <row r="809" ht="14.25" customHeight="1">
      <c r="A809" s="5"/>
      <c r="G809" s="3"/>
      <c r="H809" s="6"/>
      <c r="I809" s="7"/>
      <c r="J809" s="7"/>
      <c r="K809" s="7"/>
      <c r="L809" s="7"/>
      <c r="M809" s="7"/>
      <c r="N809" s="7"/>
      <c r="O809" s="7"/>
      <c r="P809" s="7"/>
      <c r="Q809" s="7"/>
      <c r="U809" s="3"/>
    </row>
    <row r="810" ht="14.25" customHeight="1">
      <c r="A810" s="5"/>
      <c r="G810" s="3"/>
      <c r="H810" s="6"/>
      <c r="I810" s="7"/>
      <c r="J810" s="7"/>
      <c r="K810" s="7"/>
      <c r="L810" s="7"/>
      <c r="M810" s="7"/>
      <c r="N810" s="7"/>
      <c r="O810" s="7"/>
      <c r="P810" s="7"/>
      <c r="Q810" s="7"/>
      <c r="U810" s="3"/>
    </row>
    <row r="811" ht="14.25" customHeight="1">
      <c r="A811" s="5"/>
      <c r="G811" s="3"/>
      <c r="H811" s="6"/>
      <c r="I811" s="7"/>
      <c r="J811" s="7"/>
      <c r="K811" s="7"/>
      <c r="L811" s="7"/>
      <c r="M811" s="7"/>
      <c r="N811" s="7"/>
      <c r="O811" s="7"/>
      <c r="P811" s="7"/>
      <c r="Q811" s="7"/>
      <c r="U811" s="3"/>
    </row>
    <row r="812" ht="14.25" customHeight="1">
      <c r="A812" s="5"/>
      <c r="G812" s="3"/>
      <c r="H812" s="6"/>
      <c r="I812" s="7"/>
      <c r="J812" s="7"/>
      <c r="K812" s="7"/>
      <c r="L812" s="7"/>
      <c r="M812" s="7"/>
      <c r="N812" s="7"/>
      <c r="O812" s="7"/>
      <c r="P812" s="7"/>
      <c r="Q812" s="7"/>
      <c r="U812" s="3"/>
    </row>
    <row r="813" ht="14.25" customHeight="1">
      <c r="A813" s="5"/>
      <c r="G813" s="3"/>
      <c r="H813" s="6"/>
      <c r="I813" s="7"/>
      <c r="J813" s="7"/>
      <c r="K813" s="7"/>
      <c r="L813" s="7"/>
      <c r="M813" s="7"/>
      <c r="N813" s="7"/>
      <c r="O813" s="7"/>
      <c r="P813" s="7"/>
      <c r="Q813" s="7"/>
      <c r="U813" s="3"/>
    </row>
    <row r="814" ht="14.25" customHeight="1">
      <c r="A814" s="5"/>
      <c r="G814" s="3"/>
      <c r="H814" s="6"/>
      <c r="I814" s="7"/>
      <c r="J814" s="7"/>
      <c r="K814" s="7"/>
      <c r="L814" s="7"/>
      <c r="M814" s="7"/>
      <c r="N814" s="7"/>
      <c r="O814" s="7"/>
      <c r="P814" s="7"/>
      <c r="Q814" s="7"/>
      <c r="U814" s="3"/>
    </row>
    <row r="815" ht="14.25" customHeight="1">
      <c r="A815" s="5"/>
      <c r="G815" s="3"/>
      <c r="H815" s="6"/>
      <c r="I815" s="7"/>
      <c r="J815" s="7"/>
      <c r="K815" s="7"/>
      <c r="L815" s="7"/>
      <c r="M815" s="7"/>
      <c r="N815" s="7"/>
      <c r="O815" s="7"/>
      <c r="P815" s="7"/>
      <c r="Q815" s="7"/>
      <c r="U815" s="3"/>
    </row>
    <row r="816" ht="14.25" customHeight="1">
      <c r="A816" s="5"/>
      <c r="G816" s="3"/>
      <c r="H816" s="6"/>
      <c r="I816" s="7"/>
      <c r="J816" s="7"/>
      <c r="K816" s="7"/>
      <c r="L816" s="7"/>
      <c r="M816" s="7"/>
      <c r="N816" s="7"/>
      <c r="O816" s="7"/>
      <c r="P816" s="7"/>
      <c r="Q816" s="7"/>
      <c r="U816" s="3"/>
    </row>
    <row r="817" ht="14.25" customHeight="1">
      <c r="A817" s="5"/>
      <c r="G817" s="3"/>
      <c r="H817" s="6"/>
      <c r="I817" s="7"/>
      <c r="J817" s="7"/>
      <c r="K817" s="7"/>
      <c r="L817" s="7"/>
      <c r="M817" s="7"/>
      <c r="N817" s="7"/>
      <c r="O817" s="7"/>
      <c r="P817" s="7"/>
      <c r="Q817" s="7"/>
      <c r="U817" s="3"/>
    </row>
    <row r="818" ht="14.25" customHeight="1">
      <c r="A818" s="5"/>
      <c r="G818" s="3"/>
      <c r="H818" s="6"/>
      <c r="I818" s="7"/>
      <c r="J818" s="7"/>
      <c r="K818" s="7"/>
      <c r="L818" s="7"/>
      <c r="M818" s="7"/>
      <c r="N818" s="7"/>
      <c r="O818" s="7"/>
      <c r="P818" s="7"/>
      <c r="Q818" s="7"/>
      <c r="U818" s="3"/>
    </row>
    <row r="819" ht="14.25" customHeight="1">
      <c r="A819" s="5"/>
      <c r="G819" s="3"/>
      <c r="H819" s="6"/>
      <c r="I819" s="7"/>
      <c r="J819" s="7"/>
      <c r="K819" s="7"/>
      <c r="L819" s="7"/>
      <c r="M819" s="7"/>
      <c r="N819" s="7"/>
      <c r="O819" s="7"/>
      <c r="P819" s="7"/>
      <c r="Q819" s="7"/>
      <c r="U819" s="3"/>
    </row>
    <row r="820" ht="14.25" customHeight="1">
      <c r="A820" s="5"/>
      <c r="G820" s="3"/>
      <c r="H820" s="6"/>
      <c r="I820" s="7"/>
      <c r="J820" s="7"/>
      <c r="K820" s="7"/>
      <c r="L820" s="7"/>
      <c r="M820" s="7"/>
      <c r="N820" s="7"/>
      <c r="O820" s="7"/>
      <c r="P820" s="7"/>
      <c r="Q820" s="7"/>
      <c r="U820" s="3"/>
    </row>
    <row r="821" ht="14.25" customHeight="1">
      <c r="A821" s="5"/>
      <c r="G821" s="3"/>
      <c r="H821" s="6"/>
      <c r="I821" s="7"/>
      <c r="J821" s="7"/>
      <c r="K821" s="7"/>
      <c r="L821" s="7"/>
      <c r="M821" s="7"/>
      <c r="N821" s="7"/>
      <c r="O821" s="7"/>
      <c r="P821" s="7"/>
      <c r="Q821" s="7"/>
      <c r="U821" s="3"/>
    </row>
    <row r="822" ht="14.25" customHeight="1">
      <c r="A822" s="5"/>
      <c r="G822" s="3"/>
      <c r="H822" s="6"/>
      <c r="I822" s="7"/>
      <c r="J822" s="7"/>
      <c r="K822" s="7"/>
      <c r="L822" s="7"/>
      <c r="M822" s="7"/>
      <c r="N822" s="7"/>
      <c r="O822" s="7"/>
      <c r="P822" s="7"/>
      <c r="Q822" s="7"/>
      <c r="U822" s="3"/>
    </row>
    <row r="823" ht="14.25" customHeight="1">
      <c r="A823" s="5"/>
      <c r="G823" s="3"/>
      <c r="H823" s="6"/>
      <c r="I823" s="7"/>
      <c r="J823" s="7"/>
      <c r="K823" s="7"/>
      <c r="L823" s="7"/>
      <c r="M823" s="7"/>
      <c r="N823" s="7"/>
      <c r="O823" s="7"/>
      <c r="P823" s="7"/>
      <c r="Q823" s="7"/>
      <c r="U823" s="3"/>
    </row>
    <row r="824" ht="14.25" customHeight="1">
      <c r="A824" s="5"/>
      <c r="G824" s="3"/>
      <c r="H824" s="6"/>
      <c r="I824" s="7"/>
      <c r="J824" s="7"/>
      <c r="K824" s="7"/>
      <c r="L824" s="7"/>
      <c r="M824" s="7"/>
      <c r="N824" s="7"/>
      <c r="O824" s="7"/>
      <c r="P824" s="7"/>
      <c r="Q824" s="7"/>
      <c r="U824" s="3"/>
    </row>
    <row r="825" ht="14.25" customHeight="1">
      <c r="A825" s="5"/>
      <c r="G825" s="3"/>
      <c r="H825" s="6"/>
      <c r="I825" s="7"/>
      <c r="J825" s="7"/>
      <c r="K825" s="7"/>
      <c r="L825" s="7"/>
      <c r="M825" s="7"/>
      <c r="N825" s="7"/>
      <c r="O825" s="7"/>
      <c r="P825" s="7"/>
      <c r="Q825" s="7"/>
      <c r="U825" s="3"/>
    </row>
    <row r="826" ht="14.25" customHeight="1">
      <c r="A826" s="5"/>
      <c r="G826" s="3"/>
      <c r="H826" s="6"/>
      <c r="I826" s="7"/>
      <c r="J826" s="7"/>
      <c r="K826" s="7"/>
      <c r="L826" s="7"/>
      <c r="M826" s="7"/>
      <c r="N826" s="7"/>
      <c r="O826" s="7"/>
      <c r="P826" s="7"/>
      <c r="Q826" s="7"/>
      <c r="U826" s="3"/>
    </row>
    <row r="827" ht="14.25" customHeight="1">
      <c r="A827" s="5"/>
      <c r="G827" s="3"/>
      <c r="H827" s="6"/>
      <c r="I827" s="7"/>
      <c r="J827" s="7"/>
      <c r="K827" s="7"/>
      <c r="L827" s="7"/>
      <c r="M827" s="7"/>
      <c r="N827" s="7"/>
      <c r="O827" s="7"/>
      <c r="P827" s="7"/>
      <c r="Q827" s="7"/>
      <c r="U827" s="3"/>
    </row>
    <row r="828" ht="14.25" customHeight="1">
      <c r="A828" s="5"/>
      <c r="G828" s="3"/>
      <c r="H828" s="6"/>
      <c r="I828" s="7"/>
      <c r="J828" s="7"/>
      <c r="K828" s="7"/>
      <c r="L828" s="7"/>
      <c r="M828" s="7"/>
      <c r="N828" s="7"/>
      <c r="O828" s="7"/>
      <c r="P828" s="7"/>
      <c r="Q828" s="7"/>
      <c r="U828" s="3"/>
    </row>
    <row r="829" ht="14.25" customHeight="1">
      <c r="A829" s="5"/>
      <c r="G829" s="3"/>
      <c r="H829" s="6"/>
      <c r="I829" s="7"/>
      <c r="J829" s="7"/>
      <c r="K829" s="7"/>
      <c r="L829" s="7"/>
      <c r="M829" s="7"/>
      <c r="N829" s="7"/>
      <c r="O829" s="7"/>
      <c r="P829" s="7"/>
      <c r="Q829" s="7"/>
      <c r="U829" s="3"/>
    </row>
    <row r="830" ht="14.25" customHeight="1">
      <c r="A830" s="5"/>
      <c r="G830" s="3"/>
      <c r="H830" s="6"/>
      <c r="I830" s="7"/>
      <c r="J830" s="7"/>
      <c r="K830" s="7"/>
      <c r="L830" s="7"/>
      <c r="M830" s="7"/>
      <c r="N830" s="7"/>
      <c r="O830" s="7"/>
      <c r="P830" s="7"/>
      <c r="Q830" s="7"/>
      <c r="U830" s="3"/>
    </row>
    <row r="831" ht="14.25" customHeight="1">
      <c r="A831" s="5"/>
      <c r="G831" s="3"/>
      <c r="H831" s="6"/>
      <c r="I831" s="7"/>
      <c r="J831" s="7"/>
      <c r="K831" s="7"/>
      <c r="L831" s="7"/>
      <c r="M831" s="7"/>
      <c r="N831" s="7"/>
      <c r="O831" s="7"/>
      <c r="P831" s="7"/>
      <c r="Q831" s="7"/>
      <c r="U831" s="3"/>
    </row>
    <row r="832" ht="14.25" customHeight="1">
      <c r="A832" s="5"/>
      <c r="G832" s="3"/>
      <c r="H832" s="6"/>
      <c r="I832" s="7"/>
      <c r="J832" s="7"/>
      <c r="K832" s="7"/>
      <c r="L832" s="7"/>
      <c r="M832" s="7"/>
      <c r="N832" s="7"/>
      <c r="O832" s="7"/>
      <c r="P832" s="7"/>
      <c r="Q832" s="7"/>
      <c r="U832" s="3"/>
    </row>
    <row r="833" ht="14.25" customHeight="1">
      <c r="A833" s="5"/>
      <c r="G833" s="3"/>
      <c r="H833" s="6"/>
      <c r="I833" s="7"/>
      <c r="J833" s="7"/>
      <c r="K833" s="7"/>
      <c r="L833" s="7"/>
      <c r="M833" s="7"/>
      <c r="N833" s="7"/>
      <c r="O833" s="7"/>
      <c r="P833" s="7"/>
      <c r="Q833" s="7"/>
      <c r="U833" s="3"/>
    </row>
    <row r="834" ht="14.25" customHeight="1">
      <c r="A834" s="5"/>
      <c r="G834" s="3"/>
      <c r="H834" s="6"/>
      <c r="I834" s="7"/>
      <c r="J834" s="7"/>
      <c r="K834" s="7"/>
      <c r="L834" s="7"/>
      <c r="M834" s="7"/>
      <c r="N834" s="7"/>
      <c r="O834" s="7"/>
      <c r="P834" s="7"/>
      <c r="Q834" s="7"/>
      <c r="U834" s="3"/>
    </row>
    <row r="835" ht="14.25" customHeight="1">
      <c r="A835" s="5"/>
      <c r="G835" s="3"/>
      <c r="H835" s="6"/>
      <c r="I835" s="7"/>
      <c r="J835" s="7"/>
      <c r="K835" s="7"/>
      <c r="L835" s="7"/>
      <c r="M835" s="7"/>
      <c r="N835" s="7"/>
      <c r="O835" s="7"/>
      <c r="P835" s="7"/>
      <c r="Q835" s="7"/>
      <c r="U835" s="3"/>
    </row>
    <row r="836" ht="14.25" customHeight="1">
      <c r="A836" s="5"/>
      <c r="G836" s="3"/>
      <c r="H836" s="6"/>
      <c r="I836" s="7"/>
      <c r="J836" s="7"/>
      <c r="K836" s="7"/>
      <c r="L836" s="7"/>
      <c r="M836" s="7"/>
      <c r="N836" s="7"/>
      <c r="O836" s="7"/>
      <c r="P836" s="7"/>
      <c r="Q836" s="7"/>
      <c r="U836" s="3"/>
    </row>
    <row r="837" ht="14.25" customHeight="1">
      <c r="A837" s="5"/>
      <c r="G837" s="3"/>
      <c r="H837" s="6"/>
      <c r="I837" s="7"/>
      <c r="J837" s="7"/>
      <c r="K837" s="7"/>
      <c r="L837" s="7"/>
      <c r="M837" s="7"/>
      <c r="N837" s="7"/>
      <c r="O837" s="7"/>
      <c r="P837" s="7"/>
      <c r="Q837" s="7"/>
      <c r="U837" s="3"/>
    </row>
    <row r="838" ht="14.25" customHeight="1">
      <c r="A838" s="5"/>
      <c r="G838" s="3"/>
      <c r="H838" s="6"/>
      <c r="I838" s="7"/>
      <c r="J838" s="7"/>
      <c r="K838" s="7"/>
      <c r="L838" s="7"/>
      <c r="M838" s="7"/>
      <c r="N838" s="7"/>
      <c r="O838" s="7"/>
      <c r="P838" s="7"/>
      <c r="Q838" s="7"/>
      <c r="U838" s="3"/>
    </row>
    <row r="839" ht="14.25" customHeight="1">
      <c r="A839" s="5"/>
      <c r="G839" s="3"/>
      <c r="H839" s="6"/>
      <c r="I839" s="7"/>
      <c r="J839" s="7"/>
      <c r="K839" s="7"/>
      <c r="L839" s="7"/>
      <c r="M839" s="7"/>
      <c r="N839" s="7"/>
      <c r="O839" s="7"/>
      <c r="P839" s="7"/>
      <c r="Q839" s="7"/>
      <c r="U839" s="3"/>
    </row>
    <row r="840" ht="14.25" customHeight="1">
      <c r="A840" s="5"/>
      <c r="G840" s="3"/>
      <c r="H840" s="6"/>
      <c r="I840" s="7"/>
      <c r="J840" s="7"/>
      <c r="K840" s="7"/>
      <c r="L840" s="7"/>
      <c r="M840" s="7"/>
      <c r="N840" s="7"/>
      <c r="O840" s="7"/>
      <c r="P840" s="7"/>
      <c r="Q840" s="7"/>
      <c r="U840" s="3"/>
    </row>
    <row r="841" ht="14.25" customHeight="1">
      <c r="A841" s="5"/>
      <c r="G841" s="3"/>
      <c r="H841" s="6"/>
      <c r="I841" s="7"/>
      <c r="J841" s="7"/>
      <c r="K841" s="7"/>
      <c r="L841" s="7"/>
      <c r="M841" s="7"/>
      <c r="N841" s="7"/>
      <c r="O841" s="7"/>
      <c r="P841" s="7"/>
      <c r="Q841" s="7"/>
      <c r="U841" s="3"/>
    </row>
    <row r="842" ht="14.25" customHeight="1">
      <c r="A842" s="5"/>
      <c r="G842" s="3"/>
      <c r="H842" s="6"/>
      <c r="I842" s="7"/>
      <c r="J842" s="7"/>
      <c r="K842" s="7"/>
      <c r="L842" s="7"/>
      <c r="M842" s="7"/>
      <c r="N842" s="7"/>
      <c r="O842" s="7"/>
      <c r="P842" s="7"/>
      <c r="Q842" s="7"/>
      <c r="U842" s="3"/>
    </row>
    <row r="843" ht="14.25" customHeight="1">
      <c r="A843" s="5"/>
      <c r="G843" s="3"/>
      <c r="H843" s="6"/>
      <c r="I843" s="7"/>
      <c r="J843" s="7"/>
      <c r="K843" s="7"/>
      <c r="L843" s="7"/>
      <c r="M843" s="7"/>
      <c r="N843" s="7"/>
      <c r="O843" s="7"/>
      <c r="P843" s="7"/>
      <c r="Q843" s="7"/>
      <c r="U843" s="3"/>
    </row>
    <row r="844" ht="14.25" customHeight="1">
      <c r="A844" s="5"/>
      <c r="G844" s="3"/>
      <c r="H844" s="6"/>
      <c r="I844" s="7"/>
      <c r="J844" s="7"/>
      <c r="K844" s="7"/>
      <c r="L844" s="7"/>
      <c r="M844" s="7"/>
      <c r="N844" s="7"/>
      <c r="O844" s="7"/>
      <c r="P844" s="7"/>
      <c r="Q844" s="7"/>
      <c r="U844" s="3"/>
    </row>
    <row r="845" ht="14.25" customHeight="1">
      <c r="A845" s="5"/>
      <c r="G845" s="3"/>
      <c r="H845" s="6"/>
      <c r="I845" s="7"/>
      <c r="J845" s="7"/>
      <c r="K845" s="7"/>
      <c r="L845" s="7"/>
      <c r="M845" s="7"/>
      <c r="N845" s="7"/>
      <c r="O845" s="7"/>
      <c r="P845" s="7"/>
      <c r="Q845" s="7"/>
      <c r="U845" s="3"/>
    </row>
    <row r="846" ht="14.25" customHeight="1">
      <c r="A846" s="5"/>
      <c r="G846" s="3"/>
      <c r="H846" s="6"/>
      <c r="I846" s="7"/>
      <c r="J846" s="7"/>
      <c r="K846" s="7"/>
      <c r="L846" s="7"/>
      <c r="M846" s="7"/>
      <c r="N846" s="7"/>
      <c r="O846" s="7"/>
      <c r="P846" s="7"/>
      <c r="Q846" s="7"/>
      <c r="U846" s="3"/>
    </row>
    <row r="847" ht="14.25" customHeight="1">
      <c r="A847" s="5"/>
      <c r="G847" s="3"/>
      <c r="H847" s="6"/>
      <c r="I847" s="7"/>
      <c r="J847" s="7"/>
      <c r="K847" s="7"/>
      <c r="L847" s="7"/>
      <c r="M847" s="7"/>
      <c r="N847" s="7"/>
      <c r="O847" s="7"/>
      <c r="P847" s="7"/>
      <c r="Q847" s="7"/>
      <c r="U847" s="3"/>
    </row>
    <row r="848" ht="14.25" customHeight="1">
      <c r="A848" s="5"/>
      <c r="G848" s="3"/>
      <c r="H848" s="6"/>
      <c r="I848" s="7"/>
      <c r="J848" s="7"/>
      <c r="K848" s="7"/>
      <c r="L848" s="7"/>
      <c r="M848" s="7"/>
      <c r="N848" s="7"/>
      <c r="O848" s="7"/>
      <c r="P848" s="7"/>
      <c r="Q848" s="7"/>
      <c r="U848" s="3"/>
    </row>
    <row r="849" ht="14.25" customHeight="1">
      <c r="A849" s="5"/>
      <c r="G849" s="3"/>
      <c r="H849" s="6"/>
      <c r="I849" s="7"/>
      <c r="J849" s="7"/>
      <c r="K849" s="7"/>
      <c r="L849" s="7"/>
      <c r="M849" s="7"/>
      <c r="N849" s="7"/>
      <c r="O849" s="7"/>
      <c r="P849" s="7"/>
      <c r="Q849" s="7"/>
      <c r="U849" s="3"/>
    </row>
    <row r="850" ht="14.25" customHeight="1">
      <c r="A850" s="5"/>
      <c r="G850" s="3"/>
      <c r="H850" s="6"/>
      <c r="I850" s="7"/>
      <c r="J850" s="7"/>
      <c r="K850" s="7"/>
      <c r="L850" s="7"/>
      <c r="M850" s="7"/>
      <c r="N850" s="7"/>
      <c r="O850" s="7"/>
      <c r="P850" s="7"/>
      <c r="Q850" s="7"/>
      <c r="U850" s="3"/>
    </row>
    <row r="851" ht="14.25" customHeight="1">
      <c r="A851" s="5"/>
      <c r="G851" s="3"/>
      <c r="H851" s="6"/>
      <c r="I851" s="7"/>
      <c r="J851" s="7"/>
      <c r="K851" s="7"/>
      <c r="L851" s="7"/>
      <c r="M851" s="7"/>
      <c r="N851" s="7"/>
      <c r="O851" s="7"/>
      <c r="P851" s="7"/>
      <c r="Q851" s="7"/>
      <c r="U851" s="3"/>
    </row>
    <row r="852" ht="14.25" customHeight="1">
      <c r="A852" s="5"/>
      <c r="G852" s="3"/>
      <c r="H852" s="6"/>
      <c r="I852" s="7"/>
      <c r="J852" s="7"/>
      <c r="K852" s="7"/>
      <c r="L852" s="7"/>
      <c r="M852" s="7"/>
      <c r="N852" s="7"/>
      <c r="O852" s="7"/>
      <c r="P852" s="7"/>
      <c r="Q852" s="7"/>
      <c r="U852" s="3"/>
    </row>
    <row r="853" ht="14.25" customHeight="1">
      <c r="A853" s="5"/>
      <c r="G853" s="3"/>
      <c r="H853" s="6"/>
      <c r="I853" s="7"/>
      <c r="J853" s="7"/>
      <c r="K853" s="7"/>
      <c r="L853" s="7"/>
      <c r="M853" s="7"/>
      <c r="N853" s="7"/>
      <c r="O853" s="7"/>
      <c r="P853" s="7"/>
      <c r="Q853" s="7"/>
      <c r="U853" s="3"/>
    </row>
    <row r="854" ht="14.25" customHeight="1">
      <c r="A854" s="5"/>
      <c r="G854" s="3"/>
      <c r="H854" s="6"/>
      <c r="I854" s="7"/>
      <c r="J854" s="7"/>
      <c r="K854" s="7"/>
      <c r="L854" s="7"/>
      <c r="M854" s="7"/>
      <c r="N854" s="7"/>
      <c r="O854" s="7"/>
      <c r="P854" s="7"/>
      <c r="Q854" s="7"/>
      <c r="U854" s="3"/>
    </row>
    <row r="855" ht="14.25" customHeight="1">
      <c r="A855" s="5"/>
      <c r="G855" s="3"/>
      <c r="H855" s="6"/>
      <c r="I855" s="7"/>
      <c r="J855" s="7"/>
      <c r="K855" s="7"/>
      <c r="L855" s="7"/>
      <c r="M855" s="7"/>
      <c r="N855" s="7"/>
      <c r="O855" s="7"/>
      <c r="P855" s="7"/>
      <c r="Q855" s="7"/>
      <c r="U855" s="3"/>
    </row>
    <row r="856" ht="14.25" customHeight="1">
      <c r="A856" s="5"/>
      <c r="G856" s="3"/>
      <c r="H856" s="6"/>
      <c r="I856" s="7"/>
      <c r="J856" s="7"/>
      <c r="K856" s="7"/>
      <c r="L856" s="7"/>
      <c r="M856" s="7"/>
      <c r="N856" s="7"/>
      <c r="O856" s="7"/>
      <c r="P856" s="7"/>
      <c r="Q856" s="7"/>
      <c r="U856" s="3"/>
    </row>
    <row r="857" ht="14.25" customHeight="1">
      <c r="A857" s="5"/>
      <c r="G857" s="3"/>
      <c r="H857" s="6"/>
      <c r="I857" s="7"/>
      <c r="J857" s="7"/>
      <c r="K857" s="7"/>
      <c r="L857" s="7"/>
      <c r="M857" s="7"/>
      <c r="N857" s="7"/>
      <c r="O857" s="7"/>
      <c r="P857" s="7"/>
      <c r="Q857" s="7"/>
      <c r="U857" s="3"/>
    </row>
    <row r="858" ht="14.25" customHeight="1">
      <c r="A858" s="5"/>
      <c r="G858" s="3"/>
      <c r="H858" s="6"/>
      <c r="I858" s="7"/>
      <c r="J858" s="7"/>
      <c r="K858" s="7"/>
      <c r="L858" s="7"/>
      <c r="M858" s="7"/>
      <c r="N858" s="7"/>
      <c r="O858" s="7"/>
      <c r="P858" s="7"/>
      <c r="Q858" s="7"/>
      <c r="U858" s="3"/>
    </row>
    <row r="859" ht="14.25" customHeight="1">
      <c r="A859" s="5"/>
      <c r="G859" s="3"/>
      <c r="H859" s="6"/>
      <c r="I859" s="7"/>
      <c r="J859" s="7"/>
      <c r="K859" s="7"/>
      <c r="L859" s="7"/>
      <c r="M859" s="7"/>
      <c r="N859" s="7"/>
      <c r="O859" s="7"/>
      <c r="P859" s="7"/>
      <c r="Q859" s="7"/>
      <c r="U859" s="3"/>
    </row>
    <row r="860" ht="14.25" customHeight="1">
      <c r="A860" s="5"/>
      <c r="G860" s="3"/>
      <c r="H860" s="6"/>
      <c r="I860" s="7"/>
      <c r="J860" s="7"/>
      <c r="K860" s="7"/>
      <c r="L860" s="7"/>
      <c r="M860" s="7"/>
      <c r="N860" s="7"/>
      <c r="O860" s="7"/>
      <c r="P860" s="7"/>
      <c r="Q860" s="7"/>
      <c r="U860" s="3"/>
    </row>
    <row r="861" ht="14.25" customHeight="1">
      <c r="A861" s="5"/>
      <c r="G861" s="3"/>
      <c r="H861" s="6"/>
      <c r="I861" s="7"/>
      <c r="J861" s="7"/>
      <c r="K861" s="7"/>
      <c r="L861" s="7"/>
      <c r="M861" s="7"/>
      <c r="N861" s="7"/>
      <c r="O861" s="7"/>
      <c r="P861" s="7"/>
      <c r="Q861" s="7"/>
      <c r="U861" s="3"/>
    </row>
    <row r="862" ht="14.25" customHeight="1">
      <c r="A862" s="5"/>
      <c r="G862" s="3"/>
      <c r="H862" s="6"/>
      <c r="I862" s="7"/>
      <c r="J862" s="7"/>
      <c r="K862" s="7"/>
      <c r="L862" s="7"/>
      <c r="M862" s="7"/>
      <c r="N862" s="7"/>
      <c r="O862" s="7"/>
      <c r="P862" s="7"/>
      <c r="Q862" s="7"/>
      <c r="U862" s="3"/>
    </row>
    <row r="863" ht="14.25" customHeight="1">
      <c r="A863" s="5"/>
      <c r="G863" s="3"/>
      <c r="H863" s="6"/>
      <c r="I863" s="7"/>
      <c r="J863" s="7"/>
      <c r="K863" s="7"/>
      <c r="L863" s="7"/>
      <c r="M863" s="7"/>
      <c r="N863" s="7"/>
      <c r="O863" s="7"/>
      <c r="P863" s="7"/>
      <c r="Q863" s="7"/>
      <c r="U863" s="3"/>
    </row>
    <row r="864" ht="14.25" customHeight="1">
      <c r="A864" s="5"/>
      <c r="G864" s="3"/>
      <c r="H864" s="6"/>
      <c r="I864" s="7"/>
      <c r="J864" s="7"/>
      <c r="K864" s="7"/>
      <c r="L864" s="7"/>
      <c r="M864" s="7"/>
      <c r="N864" s="7"/>
      <c r="O864" s="7"/>
      <c r="P864" s="7"/>
      <c r="Q864" s="7"/>
      <c r="U864" s="3"/>
    </row>
    <row r="865" ht="14.25" customHeight="1">
      <c r="A865" s="5"/>
      <c r="G865" s="3"/>
      <c r="H865" s="6"/>
      <c r="I865" s="7"/>
      <c r="J865" s="7"/>
      <c r="K865" s="7"/>
      <c r="L865" s="7"/>
      <c r="M865" s="7"/>
      <c r="N865" s="7"/>
      <c r="O865" s="7"/>
      <c r="P865" s="7"/>
      <c r="Q865" s="7"/>
      <c r="U865" s="3"/>
    </row>
    <row r="866" ht="14.25" customHeight="1">
      <c r="A866" s="5"/>
      <c r="G866" s="3"/>
      <c r="H866" s="6"/>
      <c r="I866" s="7"/>
      <c r="J866" s="7"/>
      <c r="K866" s="7"/>
      <c r="L866" s="7"/>
      <c r="M866" s="7"/>
      <c r="N866" s="7"/>
      <c r="O866" s="7"/>
      <c r="P866" s="7"/>
      <c r="Q866" s="7"/>
      <c r="U866" s="3"/>
    </row>
    <row r="867" ht="14.25" customHeight="1">
      <c r="A867" s="5"/>
      <c r="G867" s="3"/>
      <c r="H867" s="6"/>
      <c r="I867" s="7"/>
      <c r="J867" s="7"/>
      <c r="K867" s="7"/>
      <c r="L867" s="7"/>
      <c r="M867" s="7"/>
      <c r="N867" s="7"/>
      <c r="O867" s="7"/>
      <c r="P867" s="7"/>
      <c r="Q867" s="7"/>
      <c r="U867" s="3"/>
    </row>
    <row r="868" ht="14.25" customHeight="1">
      <c r="A868" s="5"/>
      <c r="G868" s="3"/>
      <c r="H868" s="6"/>
      <c r="I868" s="7"/>
      <c r="J868" s="7"/>
      <c r="K868" s="7"/>
      <c r="L868" s="7"/>
      <c r="M868" s="7"/>
      <c r="N868" s="7"/>
      <c r="O868" s="7"/>
      <c r="P868" s="7"/>
      <c r="Q868" s="7"/>
      <c r="U868" s="3"/>
    </row>
    <row r="869" ht="14.25" customHeight="1">
      <c r="A869" s="5"/>
      <c r="G869" s="3"/>
      <c r="H869" s="6"/>
      <c r="I869" s="7"/>
      <c r="J869" s="7"/>
      <c r="K869" s="7"/>
      <c r="L869" s="7"/>
      <c r="M869" s="7"/>
      <c r="N869" s="7"/>
      <c r="O869" s="7"/>
      <c r="P869" s="7"/>
      <c r="Q869" s="7"/>
      <c r="U869" s="3"/>
    </row>
    <row r="870" ht="14.25" customHeight="1">
      <c r="A870" s="5"/>
      <c r="G870" s="3"/>
      <c r="H870" s="6"/>
      <c r="I870" s="7"/>
      <c r="J870" s="7"/>
      <c r="K870" s="7"/>
      <c r="L870" s="7"/>
      <c r="M870" s="7"/>
      <c r="N870" s="7"/>
      <c r="O870" s="7"/>
      <c r="P870" s="7"/>
      <c r="Q870" s="7"/>
      <c r="U870" s="3"/>
    </row>
    <row r="871" ht="14.25" customHeight="1">
      <c r="A871" s="5"/>
      <c r="G871" s="3"/>
      <c r="H871" s="6"/>
      <c r="I871" s="7"/>
      <c r="J871" s="7"/>
      <c r="K871" s="7"/>
      <c r="L871" s="7"/>
      <c r="M871" s="7"/>
      <c r="N871" s="7"/>
      <c r="O871" s="7"/>
      <c r="P871" s="7"/>
      <c r="Q871" s="7"/>
      <c r="U871" s="3"/>
    </row>
    <row r="872" ht="14.25" customHeight="1">
      <c r="A872" s="5"/>
      <c r="G872" s="3"/>
      <c r="H872" s="6"/>
      <c r="I872" s="7"/>
      <c r="J872" s="7"/>
      <c r="K872" s="7"/>
      <c r="L872" s="7"/>
      <c r="M872" s="7"/>
      <c r="N872" s="7"/>
      <c r="O872" s="7"/>
      <c r="P872" s="7"/>
      <c r="Q872" s="7"/>
      <c r="U872" s="3"/>
    </row>
    <row r="873" ht="14.25" customHeight="1">
      <c r="A873" s="5"/>
      <c r="G873" s="3"/>
      <c r="H873" s="6"/>
      <c r="I873" s="7"/>
      <c r="J873" s="7"/>
      <c r="K873" s="7"/>
      <c r="L873" s="7"/>
      <c r="M873" s="7"/>
      <c r="N873" s="7"/>
      <c r="O873" s="7"/>
      <c r="P873" s="7"/>
      <c r="Q873" s="7"/>
      <c r="U873" s="3"/>
    </row>
    <row r="874" ht="14.25" customHeight="1">
      <c r="A874" s="5"/>
      <c r="G874" s="3"/>
      <c r="H874" s="6"/>
      <c r="I874" s="7"/>
      <c r="J874" s="7"/>
      <c r="K874" s="7"/>
      <c r="L874" s="7"/>
      <c r="M874" s="7"/>
      <c r="N874" s="7"/>
      <c r="O874" s="7"/>
      <c r="P874" s="7"/>
      <c r="Q874" s="7"/>
      <c r="U874" s="3"/>
    </row>
    <row r="875" ht="14.25" customHeight="1">
      <c r="A875" s="5"/>
      <c r="G875" s="3"/>
      <c r="H875" s="6"/>
      <c r="I875" s="7"/>
      <c r="J875" s="7"/>
      <c r="K875" s="7"/>
      <c r="L875" s="7"/>
      <c r="M875" s="7"/>
      <c r="N875" s="7"/>
      <c r="O875" s="7"/>
      <c r="P875" s="7"/>
      <c r="Q875" s="7"/>
      <c r="U875" s="3"/>
    </row>
    <row r="876" ht="14.25" customHeight="1">
      <c r="A876" s="5"/>
      <c r="G876" s="3"/>
      <c r="H876" s="6"/>
      <c r="I876" s="7"/>
      <c r="J876" s="7"/>
      <c r="K876" s="7"/>
      <c r="L876" s="7"/>
      <c r="M876" s="7"/>
      <c r="N876" s="7"/>
      <c r="O876" s="7"/>
      <c r="P876" s="7"/>
      <c r="Q876" s="7"/>
      <c r="U876" s="3"/>
    </row>
    <row r="877" ht="14.25" customHeight="1">
      <c r="A877" s="5"/>
      <c r="G877" s="3"/>
      <c r="H877" s="6"/>
      <c r="I877" s="7"/>
      <c r="J877" s="7"/>
      <c r="K877" s="7"/>
      <c r="L877" s="7"/>
      <c r="M877" s="7"/>
      <c r="N877" s="7"/>
      <c r="O877" s="7"/>
      <c r="P877" s="7"/>
      <c r="Q877" s="7"/>
      <c r="U877" s="3"/>
    </row>
    <row r="878" ht="14.25" customHeight="1">
      <c r="A878" s="5"/>
      <c r="G878" s="3"/>
      <c r="H878" s="6"/>
      <c r="I878" s="7"/>
      <c r="J878" s="7"/>
      <c r="K878" s="7"/>
      <c r="L878" s="7"/>
      <c r="M878" s="7"/>
      <c r="N878" s="7"/>
      <c r="O878" s="7"/>
      <c r="P878" s="7"/>
      <c r="Q878" s="7"/>
      <c r="U878" s="3"/>
    </row>
    <row r="879" ht="14.25" customHeight="1">
      <c r="A879" s="5"/>
      <c r="G879" s="3"/>
      <c r="H879" s="6"/>
      <c r="I879" s="7"/>
      <c r="J879" s="7"/>
      <c r="K879" s="7"/>
      <c r="L879" s="7"/>
      <c r="M879" s="7"/>
      <c r="N879" s="7"/>
      <c r="O879" s="7"/>
      <c r="P879" s="7"/>
      <c r="Q879" s="7"/>
      <c r="U879" s="3"/>
    </row>
    <row r="880" ht="14.25" customHeight="1">
      <c r="A880" s="5"/>
      <c r="G880" s="3"/>
      <c r="H880" s="6"/>
      <c r="I880" s="7"/>
      <c r="J880" s="7"/>
      <c r="K880" s="7"/>
      <c r="L880" s="7"/>
      <c r="M880" s="7"/>
      <c r="N880" s="7"/>
      <c r="O880" s="7"/>
      <c r="P880" s="7"/>
      <c r="Q880" s="7"/>
      <c r="U880" s="3"/>
    </row>
    <row r="881" ht="14.25" customHeight="1">
      <c r="A881" s="5"/>
      <c r="G881" s="3"/>
      <c r="H881" s="6"/>
      <c r="I881" s="7"/>
      <c r="J881" s="7"/>
      <c r="K881" s="7"/>
      <c r="L881" s="7"/>
      <c r="M881" s="7"/>
      <c r="N881" s="7"/>
      <c r="O881" s="7"/>
      <c r="P881" s="7"/>
      <c r="Q881" s="7"/>
      <c r="U881" s="3"/>
    </row>
    <row r="882" ht="14.25" customHeight="1">
      <c r="A882" s="5"/>
      <c r="G882" s="3"/>
      <c r="H882" s="6"/>
      <c r="I882" s="7"/>
      <c r="J882" s="7"/>
      <c r="K882" s="7"/>
      <c r="L882" s="7"/>
      <c r="M882" s="7"/>
      <c r="N882" s="7"/>
      <c r="O882" s="7"/>
      <c r="P882" s="7"/>
      <c r="Q882" s="7"/>
      <c r="U882" s="3"/>
    </row>
    <row r="883" ht="14.25" customHeight="1">
      <c r="A883" s="5"/>
      <c r="G883" s="3"/>
      <c r="H883" s="6"/>
      <c r="I883" s="7"/>
      <c r="J883" s="7"/>
      <c r="K883" s="7"/>
      <c r="L883" s="7"/>
      <c r="M883" s="7"/>
      <c r="N883" s="7"/>
      <c r="O883" s="7"/>
      <c r="P883" s="7"/>
      <c r="Q883" s="7"/>
      <c r="U883" s="3"/>
    </row>
    <row r="884" ht="14.25" customHeight="1">
      <c r="A884" s="5"/>
      <c r="G884" s="3"/>
      <c r="H884" s="6"/>
      <c r="I884" s="7"/>
      <c r="J884" s="7"/>
      <c r="K884" s="7"/>
      <c r="L884" s="7"/>
      <c r="M884" s="7"/>
      <c r="N884" s="7"/>
      <c r="O884" s="7"/>
      <c r="P884" s="7"/>
      <c r="Q884" s="7"/>
      <c r="U884" s="3"/>
    </row>
    <row r="885" ht="14.25" customHeight="1">
      <c r="A885" s="5"/>
      <c r="G885" s="3"/>
      <c r="H885" s="6"/>
      <c r="I885" s="7"/>
      <c r="J885" s="7"/>
      <c r="K885" s="7"/>
      <c r="L885" s="7"/>
      <c r="M885" s="7"/>
      <c r="N885" s="7"/>
      <c r="O885" s="7"/>
      <c r="P885" s="7"/>
      <c r="Q885" s="7"/>
      <c r="U885" s="3"/>
    </row>
    <row r="886" ht="14.25" customHeight="1">
      <c r="A886" s="5"/>
      <c r="G886" s="3"/>
      <c r="H886" s="6"/>
      <c r="I886" s="7"/>
      <c r="J886" s="7"/>
      <c r="K886" s="7"/>
      <c r="L886" s="7"/>
      <c r="M886" s="7"/>
      <c r="N886" s="7"/>
      <c r="O886" s="7"/>
      <c r="P886" s="7"/>
      <c r="Q886" s="7"/>
      <c r="U886" s="3"/>
    </row>
    <row r="887" ht="14.25" customHeight="1">
      <c r="A887" s="5"/>
      <c r="G887" s="3"/>
      <c r="H887" s="6"/>
      <c r="I887" s="7"/>
      <c r="J887" s="7"/>
      <c r="K887" s="7"/>
      <c r="L887" s="7"/>
      <c r="M887" s="7"/>
      <c r="N887" s="7"/>
      <c r="O887" s="7"/>
      <c r="P887" s="7"/>
      <c r="Q887" s="7"/>
      <c r="U887" s="3"/>
    </row>
    <row r="888" ht="14.25" customHeight="1">
      <c r="A888" s="5"/>
      <c r="G888" s="3"/>
      <c r="H888" s="6"/>
      <c r="I888" s="7"/>
      <c r="J888" s="7"/>
      <c r="K888" s="7"/>
      <c r="L888" s="7"/>
      <c r="M888" s="7"/>
      <c r="N888" s="7"/>
      <c r="O888" s="7"/>
      <c r="P888" s="7"/>
      <c r="Q888" s="7"/>
      <c r="U888" s="3"/>
    </row>
    <row r="889" ht="14.25" customHeight="1">
      <c r="A889" s="5"/>
      <c r="G889" s="3"/>
      <c r="H889" s="6"/>
      <c r="I889" s="7"/>
      <c r="J889" s="7"/>
      <c r="K889" s="7"/>
      <c r="L889" s="7"/>
      <c r="M889" s="7"/>
      <c r="N889" s="7"/>
      <c r="O889" s="7"/>
      <c r="P889" s="7"/>
      <c r="Q889" s="7"/>
      <c r="U889" s="3"/>
    </row>
    <row r="890" ht="14.25" customHeight="1">
      <c r="A890" s="5"/>
      <c r="G890" s="3"/>
      <c r="H890" s="6"/>
      <c r="I890" s="7"/>
      <c r="J890" s="7"/>
      <c r="K890" s="7"/>
      <c r="L890" s="7"/>
      <c r="M890" s="7"/>
      <c r="N890" s="7"/>
      <c r="O890" s="7"/>
      <c r="P890" s="7"/>
      <c r="Q890" s="7"/>
      <c r="U890" s="3"/>
    </row>
    <row r="891" ht="14.25" customHeight="1">
      <c r="A891" s="5"/>
      <c r="G891" s="3"/>
      <c r="H891" s="6"/>
      <c r="I891" s="7"/>
      <c r="J891" s="7"/>
      <c r="K891" s="7"/>
      <c r="L891" s="7"/>
      <c r="M891" s="7"/>
      <c r="N891" s="7"/>
      <c r="O891" s="7"/>
      <c r="P891" s="7"/>
      <c r="Q891" s="7"/>
      <c r="U891" s="3"/>
    </row>
    <row r="892" ht="14.25" customHeight="1">
      <c r="A892" s="5"/>
      <c r="G892" s="3"/>
      <c r="H892" s="6"/>
      <c r="I892" s="7"/>
      <c r="J892" s="7"/>
      <c r="K892" s="7"/>
      <c r="L892" s="7"/>
      <c r="M892" s="7"/>
      <c r="N892" s="7"/>
      <c r="O892" s="7"/>
      <c r="P892" s="7"/>
      <c r="Q892" s="7"/>
      <c r="U892" s="3"/>
    </row>
    <row r="893" ht="14.25" customHeight="1">
      <c r="A893" s="5"/>
      <c r="G893" s="3"/>
      <c r="H893" s="6"/>
      <c r="I893" s="7"/>
      <c r="J893" s="7"/>
      <c r="K893" s="7"/>
      <c r="L893" s="7"/>
      <c r="M893" s="7"/>
      <c r="N893" s="7"/>
      <c r="O893" s="7"/>
      <c r="P893" s="7"/>
      <c r="Q893" s="7"/>
      <c r="U893" s="3"/>
    </row>
    <row r="894" ht="14.25" customHeight="1">
      <c r="A894" s="5"/>
      <c r="G894" s="3"/>
      <c r="H894" s="6"/>
      <c r="I894" s="7"/>
      <c r="J894" s="7"/>
      <c r="K894" s="7"/>
      <c r="L894" s="7"/>
      <c r="M894" s="7"/>
      <c r="N894" s="7"/>
      <c r="O894" s="7"/>
      <c r="P894" s="7"/>
      <c r="Q894" s="7"/>
      <c r="U894" s="3"/>
    </row>
    <row r="895" ht="14.25" customHeight="1">
      <c r="A895" s="5"/>
      <c r="G895" s="3"/>
      <c r="H895" s="6"/>
      <c r="I895" s="7"/>
      <c r="J895" s="7"/>
      <c r="K895" s="7"/>
      <c r="L895" s="7"/>
      <c r="M895" s="7"/>
      <c r="N895" s="7"/>
      <c r="O895" s="7"/>
      <c r="P895" s="7"/>
      <c r="Q895" s="7"/>
      <c r="U895" s="3"/>
    </row>
    <row r="896" ht="14.25" customHeight="1">
      <c r="A896" s="5"/>
      <c r="G896" s="3"/>
      <c r="H896" s="6"/>
      <c r="I896" s="7"/>
      <c r="J896" s="7"/>
      <c r="K896" s="7"/>
      <c r="L896" s="7"/>
      <c r="M896" s="7"/>
      <c r="N896" s="7"/>
      <c r="O896" s="7"/>
      <c r="P896" s="7"/>
      <c r="Q896" s="7"/>
      <c r="U896" s="3"/>
    </row>
    <row r="897" ht="14.25" customHeight="1">
      <c r="A897" s="5"/>
      <c r="G897" s="3"/>
      <c r="H897" s="6"/>
      <c r="I897" s="7"/>
      <c r="J897" s="7"/>
      <c r="K897" s="7"/>
      <c r="L897" s="7"/>
      <c r="M897" s="7"/>
      <c r="N897" s="7"/>
      <c r="O897" s="7"/>
      <c r="P897" s="7"/>
      <c r="Q897" s="7"/>
      <c r="U897" s="3"/>
    </row>
    <row r="898" ht="14.25" customHeight="1">
      <c r="A898" s="5"/>
      <c r="G898" s="3"/>
      <c r="H898" s="6"/>
      <c r="I898" s="7"/>
      <c r="J898" s="7"/>
      <c r="K898" s="7"/>
      <c r="L898" s="7"/>
      <c r="M898" s="7"/>
      <c r="N898" s="7"/>
      <c r="O898" s="7"/>
      <c r="P898" s="7"/>
      <c r="Q898" s="7"/>
      <c r="U898" s="3"/>
    </row>
    <row r="899" ht="14.25" customHeight="1">
      <c r="A899" s="5"/>
      <c r="G899" s="3"/>
      <c r="H899" s="6"/>
      <c r="I899" s="7"/>
      <c r="J899" s="7"/>
      <c r="K899" s="7"/>
      <c r="L899" s="7"/>
      <c r="M899" s="7"/>
      <c r="N899" s="7"/>
      <c r="O899" s="7"/>
      <c r="P899" s="7"/>
      <c r="Q899" s="7"/>
      <c r="U899" s="3"/>
    </row>
    <row r="900" ht="14.25" customHeight="1">
      <c r="A900" s="5"/>
      <c r="G900" s="3"/>
      <c r="H900" s="6"/>
      <c r="I900" s="7"/>
      <c r="J900" s="7"/>
      <c r="K900" s="7"/>
      <c r="L900" s="7"/>
      <c r="M900" s="7"/>
      <c r="N900" s="7"/>
      <c r="O900" s="7"/>
      <c r="P900" s="7"/>
      <c r="Q900" s="7"/>
      <c r="U900" s="3"/>
    </row>
    <row r="901" ht="14.25" customHeight="1">
      <c r="A901" s="5"/>
      <c r="G901" s="3"/>
      <c r="H901" s="6"/>
      <c r="I901" s="7"/>
      <c r="J901" s="7"/>
      <c r="K901" s="7"/>
      <c r="L901" s="7"/>
      <c r="M901" s="7"/>
      <c r="N901" s="7"/>
      <c r="O901" s="7"/>
      <c r="P901" s="7"/>
      <c r="Q901" s="7"/>
      <c r="U901" s="3"/>
    </row>
    <row r="902" ht="14.25" customHeight="1">
      <c r="A902" s="5"/>
      <c r="G902" s="3"/>
      <c r="H902" s="6"/>
      <c r="I902" s="7"/>
      <c r="J902" s="7"/>
      <c r="K902" s="7"/>
      <c r="L902" s="7"/>
      <c r="M902" s="7"/>
      <c r="N902" s="7"/>
      <c r="O902" s="7"/>
      <c r="P902" s="7"/>
      <c r="Q902" s="7"/>
      <c r="U902" s="3"/>
    </row>
    <row r="903" ht="14.25" customHeight="1">
      <c r="A903" s="5"/>
      <c r="G903" s="3"/>
      <c r="H903" s="6"/>
      <c r="I903" s="7"/>
      <c r="J903" s="7"/>
      <c r="K903" s="7"/>
      <c r="L903" s="7"/>
      <c r="M903" s="7"/>
      <c r="N903" s="7"/>
      <c r="O903" s="7"/>
      <c r="P903" s="7"/>
      <c r="Q903" s="7"/>
      <c r="U903" s="3"/>
    </row>
    <row r="904" ht="14.25" customHeight="1">
      <c r="A904" s="5"/>
      <c r="G904" s="3"/>
      <c r="H904" s="6"/>
      <c r="I904" s="7"/>
      <c r="J904" s="7"/>
      <c r="K904" s="7"/>
      <c r="L904" s="7"/>
      <c r="M904" s="7"/>
      <c r="N904" s="7"/>
      <c r="O904" s="7"/>
      <c r="P904" s="7"/>
      <c r="Q904" s="7"/>
      <c r="U904" s="3"/>
    </row>
    <row r="905" ht="14.25" customHeight="1">
      <c r="A905" s="5"/>
      <c r="G905" s="3"/>
      <c r="H905" s="6"/>
      <c r="I905" s="7"/>
      <c r="J905" s="7"/>
      <c r="K905" s="7"/>
      <c r="L905" s="7"/>
      <c r="M905" s="7"/>
      <c r="N905" s="7"/>
      <c r="O905" s="7"/>
      <c r="P905" s="7"/>
      <c r="Q905" s="7"/>
      <c r="U905" s="3"/>
    </row>
    <row r="906" ht="14.25" customHeight="1">
      <c r="A906" s="5"/>
      <c r="G906" s="3"/>
      <c r="H906" s="6"/>
      <c r="I906" s="7"/>
      <c r="J906" s="7"/>
      <c r="K906" s="7"/>
      <c r="L906" s="7"/>
      <c r="M906" s="7"/>
      <c r="N906" s="7"/>
      <c r="O906" s="7"/>
      <c r="P906" s="7"/>
      <c r="Q906" s="7"/>
      <c r="U906" s="3"/>
    </row>
    <row r="907" ht="14.25" customHeight="1">
      <c r="A907" s="5"/>
      <c r="G907" s="3"/>
      <c r="H907" s="6"/>
      <c r="I907" s="7"/>
      <c r="J907" s="7"/>
      <c r="K907" s="7"/>
      <c r="L907" s="7"/>
      <c r="M907" s="7"/>
      <c r="N907" s="7"/>
      <c r="O907" s="7"/>
      <c r="P907" s="7"/>
      <c r="Q907" s="7"/>
      <c r="U907" s="3"/>
    </row>
    <row r="908" ht="14.25" customHeight="1">
      <c r="A908" s="5"/>
      <c r="G908" s="3"/>
      <c r="H908" s="6"/>
      <c r="I908" s="7"/>
      <c r="J908" s="7"/>
      <c r="K908" s="7"/>
      <c r="L908" s="7"/>
      <c r="M908" s="7"/>
      <c r="N908" s="7"/>
      <c r="O908" s="7"/>
      <c r="P908" s="7"/>
      <c r="Q908" s="7"/>
      <c r="U908" s="3"/>
    </row>
    <row r="909" ht="14.25" customHeight="1">
      <c r="A909" s="5"/>
      <c r="G909" s="3"/>
      <c r="H909" s="6"/>
      <c r="I909" s="7"/>
      <c r="J909" s="7"/>
      <c r="K909" s="7"/>
      <c r="L909" s="7"/>
      <c r="M909" s="7"/>
      <c r="N909" s="7"/>
      <c r="O909" s="7"/>
      <c r="P909" s="7"/>
      <c r="Q909" s="7"/>
      <c r="U909" s="3"/>
    </row>
    <row r="910" ht="14.25" customHeight="1">
      <c r="A910" s="5"/>
      <c r="G910" s="3"/>
      <c r="H910" s="6"/>
      <c r="I910" s="7"/>
      <c r="J910" s="7"/>
      <c r="K910" s="7"/>
      <c r="L910" s="7"/>
      <c r="M910" s="7"/>
      <c r="N910" s="7"/>
      <c r="O910" s="7"/>
      <c r="P910" s="7"/>
      <c r="Q910" s="7"/>
      <c r="U910" s="3"/>
    </row>
    <row r="911" ht="14.25" customHeight="1">
      <c r="A911" s="5"/>
      <c r="G911" s="3"/>
      <c r="H911" s="6"/>
      <c r="I911" s="7"/>
      <c r="J911" s="7"/>
      <c r="K911" s="7"/>
      <c r="L911" s="7"/>
      <c r="M911" s="7"/>
      <c r="N911" s="7"/>
      <c r="O911" s="7"/>
      <c r="P911" s="7"/>
      <c r="Q911" s="7"/>
      <c r="U911" s="3"/>
    </row>
    <row r="912" ht="14.25" customHeight="1">
      <c r="A912" s="5"/>
      <c r="G912" s="3"/>
      <c r="H912" s="6"/>
      <c r="I912" s="7"/>
      <c r="J912" s="7"/>
      <c r="K912" s="7"/>
      <c r="L912" s="7"/>
      <c r="M912" s="7"/>
      <c r="N912" s="7"/>
      <c r="O912" s="7"/>
      <c r="P912" s="7"/>
      <c r="Q912" s="7"/>
      <c r="U912" s="3"/>
    </row>
    <row r="913" ht="14.25" customHeight="1">
      <c r="A913" s="5"/>
      <c r="G913" s="3"/>
      <c r="H913" s="6"/>
      <c r="I913" s="7"/>
      <c r="J913" s="7"/>
      <c r="K913" s="7"/>
      <c r="L913" s="7"/>
      <c r="M913" s="7"/>
      <c r="N913" s="7"/>
      <c r="O913" s="7"/>
      <c r="P913" s="7"/>
      <c r="Q913" s="7"/>
      <c r="U913" s="3"/>
    </row>
    <row r="914" ht="14.25" customHeight="1">
      <c r="A914" s="5"/>
      <c r="G914" s="3"/>
      <c r="H914" s="6"/>
      <c r="I914" s="7"/>
      <c r="J914" s="7"/>
      <c r="K914" s="7"/>
      <c r="L914" s="7"/>
      <c r="M914" s="7"/>
      <c r="N914" s="7"/>
      <c r="O914" s="7"/>
      <c r="P914" s="7"/>
      <c r="Q914" s="7"/>
      <c r="U914" s="3"/>
    </row>
    <row r="915" ht="14.25" customHeight="1">
      <c r="A915" s="5"/>
      <c r="G915" s="3"/>
      <c r="H915" s="6"/>
      <c r="I915" s="7"/>
      <c r="J915" s="7"/>
      <c r="K915" s="7"/>
      <c r="L915" s="7"/>
      <c r="M915" s="7"/>
      <c r="N915" s="7"/>
      <c r="O915" s="7"/>
      <c r="P915" s="7"/>
      <c r="Q915" s="7"/>
      <c r="U915" s="3"/>
    </row>
    <row r="916" ht="14.25" customHeight="1">
      <c r="A916" s="5"/>
      <c r="G916" s="3"/>
      <c r="H916" s="6"/>
      <c r="I916" s="7"/>
      <c r="J916" s="7"/>
      <c r="K916" s="7"/>
      <c r="L916" s="7"/>
      <c r="M916" s="7"/>
      <c r="N916" s="7"/>
      <c r="O916" s="7"/>
      <c r="P916" s="7"/>
      <c r="Q916" s="7"/>
      <c r="U916" s="3"/>
    </row>
    <row r="917" ht="14.25" customHeight="1">
      <c r="A917" s="5"/>
      <c r="G917" s="3"/>
      <c r="H917" s="6"/>
      <c r="I917" s="7"/>
      <c r="J917" s="7"/>
      <c r="K917" s="7"/>
      <c r="L917" s="7"/>
      <c r="M917" s="7"/>
      <c r="N917" s="7"/>
      <c r="O917" s="7"/>
      <c r="P917" s="7"/>
      <c r="Q917" s="7"/>
      <c r="U917" s="3"/>
    </row>
    <row r="918" ht="14.25" customHeight="1">
      <c r="A918" s="5"/>
      <c r="G918" s="3"/>
      <c r="H918" s="6"/>
      <c r="I918" s="7"/>
      <c r="J918" s="7"/>
      <c r="K918" s="7"/>
      <c r="L918" s="7"/>
      <c r="M918" s="7"/>
      <c r="N918" s="7"/>
      <c r="O918" s="7"/>
      <c r="P918" s="7"/>
      <c r="Q918" s="7"/>
      <c r="U918" s="3"/>
    </row>
    <row r="919" ht="14.25" customHeight="1">
      <c r="A919" s="5"/>
      <c r="G919" s="3"/>
      <c r="H919" s="6"/>
      <c r="I919" s="7"/>
      <c r="J919" s="7"/>
      <c r="K919" s="7"/>
      <c r="L919" s="7"/>
      <c r="M919" s="7"/>
      <c r="N919" s="7"/>
      <c r="O919" s="7"/>
      <c r="P919" s="7"/>
      <c r="Q919" s="7"/>
      <c r="U919" s="3"/>
    </row>
    <row r="920" ht="14.25" customHeight="1">
      <c r="A920" s="5"/>
      <c r="G920" s="3"/>
      <c r="H920" s="6"/>
      <c r="I920" s="7"/>
      <c r="J920" s="7"/>
      <c r="K920" s="7"/>
      <c r="L920" s="7"/>
      <c r="M920" s="7"/>
      <c r="N920" s="7"/>
      <c r="O920" s="7"/>
      <c r="P920" s="7"/>
      <c r="Q920" s="7"/>
      <c r="U920" s="3"/>
    </row>
    <row r="921" ht="14.25" customHeight="1">
      <c r="A921" s="5"/>
      <c r="G921" s="3"/>
      <c r="H921" s="6"/>
      <c r="I921" s="7"/>
      <c r="J921" s="7"/>
      <c r="K921" s="7"/>
      <c r="L921" s="7"/>
      <c r="M921" s="7"/>
      <c r="N921" s="7"/>
      <c r="O921" s="7"/>
      <c r="P921" s="7"/>
      <c r="Q921" s="7"/>
      <c r="U921" s="3"/>
    </row>
    <row r="922" ht="14.25" customHeight="1">
      <c r="A922" s="5"/>
      <c r="G922" s="3"/>
      <c r="H922" s="6"/>
      <c r="I922" s="7"/>
      <c r="J922" s="7"/>
      <c r="K922" s="7"/>
      <c r="L922" s="7"/>
      <c r="M922" s="7"/>
      <c r="N922" s="7"/>
      <c r="O922" s="7"/>
      <c r="P922" s="7"/>
      <c r="Q922" s="7"/>
      <c r="U922" s="3"/>
    </row>
    <row r="923" ht="14.25" customHeight="1">
      <c r="A923" s="5"/>
      <c r="G923" s="3"/>
      <c r="H923" s="6"/>
      <c r="I923" s="7"/>
      <c r="J923" s="7"/>
      <c r="K923" s="7"/>
      <c r="L923" s="7"/>
      <c r="M923" s="7"/>
      <c r="N923" s="7"/>
      <c r="O923" s="7"/>
      <c r="P923" s="7"/>
      <c r="Q923" s="7"/>
      <c r="U923" s="3"/>
    </row>
    <row r="924" ht="14.25" customHeight="1">
      <c r="A924" s="5"/>
      <c r="G924" s="3"/>
      <c r="H924" s="6"/>
      <c r="I924" s="7"/>
      <c r="J924" s="7"/>
      <c r="K924" s="7"/>
      <c r="L924" s="7"/>
      <c r="M924" s="7"/>
      <c r="N924" s="7"/>
      <c r="O924" s="7"/>
      <c r="P924" s="7"/>
      <c r="Q924" s="7"/>
      <c r="U924" s="3"/>
    </row>
    <row r="925" ht="14.25" customHeight="1">
      <c r="A925" s="5"/>
      <c r="G925" s="3"/>
      <c r="H925" s="6"/>
      <c r="I925" s="7"/>
      <c r="J925" s="7"/>
      <c r="K925" s="7"/>
      <c r="L925" s="7"/>
      <c r="M925" s="7"/>
      <c r="N925" s="7"/>
      <c r="O925" s="7"/>
      <c r="P925" s="7"/>
      <c r="Q925" s="7"/>
      <c r="U925" s="3"/>
    </row>
    <row r="926" ht="14.25" customHeight="1">
      <c r="A926" s="5"/>
      <c r="G926" s="3"/>
      <c r="H926" s="6"/>
      <c r="I926" s="7"/>
      <c r="J926" s="7"/>
      <c r="K926" s="7"/>
      <c r="L926" s="7"/>
      <c r="M926" s="7"/>
      <c r="N926" s="7"/>
      <c r="O926" s="7"/>
      <c r="P926" s="7"/>
      <c r="Q926" s="7"/>
      <c r="U926" s="3"/>
    </row>
    <row r="927" ht="14.25" customHeight="1">
      <c r="A927" s="5"/>
      <c r="G927" s="3"/>
      <c r="H927" s="6"/>
      <c r="I927" s="7"/>
      <c r="J927" s="7"/>
      <c r="K927" s="7"/>
      <c r="L927" s="7"/>
      <c r="M927" s="7"/>
      <c r="N927" s="7"/>
      <c r="O927" s="7"/>
      <c r="P927" s="7"/>
      <c r="Q927" s="7"/>
      <c r="U927" s="3"/>
    </row>
    <row r="928" ht="14.25" customHeight="1">
      <c r="A928" s="5"/>
      <c r="G928" s="3"/>
      <c r="H928" s="6"/>
      <c r="I928" s="7"/>
      <c r="J928" s="7"/>
      <c r="K928" s="7"/>
      <c r="L928" s="7"/>
      <c r="M928" s="7"/>
      <c r="N928" s="7"/>
      <c r="O928" s="7"/>
      <c r="P928" s="7"/>
      <c r="Q928" s="7"/>
      <c r="U928" s="3"/>
    </row>
    <row r="929" ht="14.25" customHeight="1">
      <c r="A929" s="5"/>
      <c r="G929" s="3"/>
      <c r="H929" s="6"/>
      <c r="I929" s="7"/>
      <c r="J929" s="7"/>
      <c r="K929" s="7"/>
      <c r="L929" s="7"/>
      <c r="M929" s="7"/>
      <c r="N929" s="7"/>
      <c r="O929" s="7"/>
      <c r="P929" s="7"/>
      <c r="Q929" s="7"/>
      <c r="U929" s="3"/>
    </row>
    <row r="930" ht="14.25" customHeight="1">
      <c r="A930" s="5"/>
      <c r="G930" s="3"/>
      <c r="H930" s="6"/>
      <c r="I930" s="7"/>
      <c r="J930" s="7"/>
      <c r="K930" s="7"/>
      <c r="L930" s="7"/>
      <c r="M930" s="7"/>
      <c r="N930" s="7"/>
      <c r="O930" s="7"/>
      <c r="P930" s="7"/>
      <c r="Q930" s="7"/>
      <c r="U930" s="3"/>
    </row>
    <row r="931" ht="14.25" customHeight="1">
      <c r="A931" s="5"/>
      <c r="G931" s="3"/>
      <c r="H931" s="6"/>
      <c r="I931" s="7"/>
      <c r="J931" s="7"/>
      <c r="K931" s="7"/>
      <c r="L931" s="7"/>
      <c r="M931" s="7"/>
      <c r="N931" s="7"/>
      <c r="O931" s="7"/>
      <c r="P931" s="7"/>
      <c r="Q931" s="7"/>
      <c r="U931" s="3"/>
    </row>
    <row r="932" ht="14.25" customHeight="1">
      <c r="A932" s="5"/>
      <c r="G932" s="3"/>
      <c r="H932" s="6"/>
      <c r="I932" s="7"/>
      <c r="J932" s="7"/>
      <c r="K932" s="7"/>
      <c r="L932" s="7"/>
      <c r="M932" s="7"/>
      <c r="N932" s="7"/>
      <c r="O932" s="7"/>
      <c r="P932" s="7"/>
      <c r="Q932" s="7"/>
      <c r="U932" s="3"/>
    </row>
    <row r="933" ht="14.25" customHeight="1">
      <c r="A933" s="5"/>
      <c r="G933" s="3"/>
      <c r="H933" s="6"/>
      <c r="I933" s="7"/>
      <c r="J933" s="7"/>
      <c r="K933" s="7"/>
      <c r="L933" s="7"/>
      <c r="M933" s="7"/>
      <c r="N933" s="7"/>
      <c r="O933" s="7"/>
      <c r="P933" s="7"/>
      <c r="Q933" s="7"/>
      <c r="U933" s="3"/>
    </row>
    <row r="934" ht="14.25" customHeight="1">
      <c r="A934" s="5"/>
      <c r="G934" s="3"/>
      <c r="H934" s="6"/>
      <c r="I934" s="7"/>
      <c r="J934" s="7"/>
      <c r="K934" s="7"/>
      <c r="L934" s="7"/>
      <c r="M934" s="7"/>
      <c r="N934" s="7"/>
      <c r="O934" s="7"/>
      <c r="P934" s="7"/>
      <c r="Q934" s="7"/>
      <c r="U934" s="3"/>
    </row>
    <row r="935" ht="14.25" customHeight="1">
      <c r="A935" s="5"/>
      <c r="G935" s="3"/>
      <c r="H935" s="6"/>
      <c r="I935" s="7"/>
      <c r="J935" s="7"/>
      <c r="K935" s="7"/>
      <c r="L935" s="7"/>
      <c r="M935" s="7"/>
      <c r="N935" s="7"/>
      <c r="O935" s="7"/>
      <c r="P935" s="7"/>
      <c r="Q935" s="7"/>
      <c r="U935" s="3"/>
    </row>
    <row r="936" ht="14.25" customHeight="1">
      <c r="A936" s="5"/>
      <c r="G936" s="3"/>
      <c r="H936" s="6"/>
      <c r="I936" s="7"/>
      <c r="J936" s="7"/>
      <c r="K936" s="7"/>
      <c r="L936" s="7"/>
      <c r="M936" s="7"/>
      <c r="N936" s="7"/>
      <c r="O936" s="7"/>
      <c r="P936" s="7"/>
      <c r="Q936" s="7"/>
      <c r="U936" s="3"/>
    </row>
    <row r="937" ht="14.25" customHeight="1">
      <c r="A937" s="5"/>
      <c r="G937" s="3"/>
      <c r="H937" s="6"/>
      <c r="I937" s="7"/>
      <c r="J937" s="7"/>
      <c r="K937" s="7"/>
      <c r="L937" s="7"/>
      <c r="M937" s="7"/>
      <c r="N937" s="7"/>
      <c r="O937" s="7"/>
      <c r="P937" s="7"/>
      <c r="Q937" s="7"/>
      <c r="U937" s="3"/>
    </row>
    <row r="938" ht="14.25" customHeight="1">
      <c r="A938" s="5"/>
      <c r="G938" s="3"/>
      <c r="H938" s="6"/>
      <c r="I938" s="7"/>
      <c r="J938" s="7"/>
      <c r="K938" s="7"/>
      <c r="L938" s="7"/>
      <c r="M938" s="7"/>
      <c r="N938" s="7"/>
      <c r="O938" s="7"/>
      <c r="P938" s="7"/>
      <c r="Q938" s="7"/>
      <c r="U938" s="3"/>
    </row>
    <row r="939" ht="14.25" customHeight="1">
      <c r="A939" s="5"/>
      <c r="G939" s="3"/>
      <c r="H939" s="6"/>
      <c r="I939" s="7"/>
      <c r="J939" s="7"/>
      <c r="K939" s="7"/>
      <c r="L939" s="7"/>
      <c r="M939" s="7"/>
      <c r="N939" s="7"/>
      <c r="O939" s="7"/>
      <c r="P939" s="7"/>
      <c r="Q939" s="7"/>
      <c r="U939" s="3"/>
    </row>
    <row r="940" ht="14.25" customHeight="1">
      <c r="A940" s="5"/>
      <c r="G940" s="3"/>
      <c r="H940" s="6"/>
      <c r="I940" s="7"/>
      <c r="J940" s="7"/>
      <c r="K940" s="7"/>
      <c r="L940" s="7"/>
      <c r="M940" s="7"/>
      <c r="N940" s="7"/>
      <c r="O940" s="7"/>
      <c r="P940" s="7"/>
      <c r="Q940" s="7"/>
      <c r="U940" s="3"/>
    </row>
    <row r="941" ht="14.25" customHeight="1">
      <c r="A941" s="5"/>
      <c r="G941" s="3"/>
      <c r="H941" s="6"/>
      <c r="I941" s="7"/>
      <c r="J941" s="7"/>
      <c r="K941" s="7"/>
      <c r="L941" s="7"/>
      <c r="M941" s="7"/>
      <c r="N941" s="7"/>
      <c r="O941" s="7"/>
      <c r="P941" s="7"/>
      <c r="Q941" s="7"/>
      <c r="U941" s="3"/>
    </row>
    <row r="942" ht="14.25" customHeight="1">
      <c r="A942" s="5"/>
      <c r="G942" s="3"/>
      <c r="H942" s="6"/>
      <c r="I942" s="7"/>
      <c r="J942" s="7"/>
      <c r="K942" s="7"/>
      <c r="L942" s="7"/>
      <c r="M942" s="7"/>
      <c r="N942" s="7"/>
      <c r="O942" s="7"/>
      <c r="P942" s="7"/>
      <c r="Q942" s="7"/>
      <c r="U942" s="3"/>
    </row>
    <row r="943" ht="14.25" customHeight="1">
      <c r="A943" s="5"/>
      <c r="G943" s="3"/>
      <c r="H943" s="6"/>
      <c r="I943" s="7"/>
      <c r="J943" s="7"/>
      <c r="K943" s="7"/>
      <c r="L943" s="7"/>
      <c r="M943" s="7"/>
      <c r="N943" s="7"/>
      <c r="O943" s="7"/>
      <c r="P943" s="7"/>
      <c r="Q943" s="7"/>
      <c r="U943" s="3"/>
    </row>
    <row r="944" ht="14.25" customHeight="1">
      <c r="A944" s="5"/>
      <c r="G944" s="3"/>
      <c r="H944" s="6"/>
      <c r="I944" s="7"/>
      <c r="J944" s="7"/>
      <c r="K944" s="7"/>
      <c r="L944" s="7"/>
      <c r="M944" s="7"/>
      <c r="N944" s="7"/>
      <c r="O944" s="7"/>
      <c r="P944" s="7"/>
      <c r="Q944" s="7"/>
      <c r="U944" s="3"/>
    </row>
    <row r="945" ht="14.25" customHeight="1">
      <c r="A945" s="5"/>
      <c r="G945" s="3"/>
      <c r="H945" s="6"/>
      <c r="I945" s="7"/>
      <c r="J945" s="7"/>
      <c r="K945" s="7"/>
      <c r="L945" s="7"/>
      <c r="M945" s="7"/>
      <c r="N945" s="7"/>
      <c r="O945" s="7"/>
      <c r="P945" s="7"/>
      <c r="Q945" s="7"/>
      <c r="U945" s="3"/>
    </row>
    <row r="946" ht="14.25" customHeight="1">
      <c r="A946" s="5"/>
      <c r="G946" s="3"/>
      <c r="H946" s="6"/>
      <c r="I946" s="7"/>
      <c r="J946" s="7"/>
      <c r="K946" s="7"/>
      <c r="L946" s="7"/>
      <c r="M946" s="7"/>
      <c r="N946" s="7"/>
      <c r="O946" s="7"/>
      <c r="P946" s="7"/>
      <c r="Q946" s="7"/>
      <c r="U946" s="3"/>
    </row>
    <row r="947" ht="14.25" customHeight="1">
      <c r="A947" s="5"/>
      <c r="G947" s="3"/>
      <c r="H947" s="6"/>
      <c r="I947" s="7"/>
      <c r="J947" s="7"/>
      <c r="K947" s="7"/>
      <c r="L947" s="7"/>
      <c r="M947" s="7"/>
      <c r="N947" s="7"/>
      <c r="O947" s="7"/>
      <c r="P947" s="7"/>
      <c r="Q947" s="7"/>
      <c r="U947" s="3"/>
    </row>
    <row r="948" ht="14.25" customHeight="1">
      <c r="A948" s="5"/>
      <c r="G948" s="3"/>
      <c r="H948" s="6"/>
      <c r="I948" s="7"/>
      <c r="J948" s="7"/>
      <c r="K948" s="7"/>
      <c r="L948" s="7"/>
      <c r="M948" s="7"/>
      <c r="N948" s="7"/>
      <c r="O948" s="7"/>
      <c r="P948" s="7"/>
      <c r="Q948" s="7"/>
      <c r="U948" s="3"/>
    </row>
    <row r="949" ht="14.25" customHeight="1">
      <c r="A949" s="5"/>
      <c r="G949" s="3"/>
      <c r="H949" s="6"/>
      <c r="I949" s="7"/>
      <c r="J949" s="7"/>
      <c r="K949" s="7"/>
      <c r="L949" s="7"/>
      <c r="M949" s="7"/>
      <c r="N949" s="7"/>
      <c r="O949" s="7"/>
      <c r="P949" s="7"/>
      <c r="Q949" s="7"/>
      <c r="U949" s="3"/>
    </row>
    <row r="950" ht="14.25" customHeight="1">
      <c r="A950" s="5"/>
      <c r="G950" s="3"/>
      <c r="H950" s="6"/>
      <c r="I950" s="7"/>
      <c r="J950" s="7"/>
      <c r="K950" s="7"/>
      <c r="L950" s="7"/>
      <c r="M950" s="7"/>
      <c r="N950" s="7"/>
      <c r="O950" s="7"/>
      <c r="P950" s="7"/>
      <c r="Q950" s="7"/>
      <c r="U950" s="3"/>
    </row>
    <row r="951" ht="14.25" customHeight="1">
      <c r="A951" s="5"/>
      <c r="G951" s="3"/>
      <c r="H951" s="6"/>
      <c r="I951" s="7"/>
      <c r="J951" s="7"/>
      <c r="K951" s="7"/>
      <c r="L951" s="7"/>
      <c r="M951" s="7"/>
      <c r="N951" s="7"/>
      <c r="O951" s="7"/>
      <c r="P951" s="7"/>
      <c r="Q951" s="7"/>
      <c r="U951" s="3"/>
    </row>
    <row r="952" ht="14.25" customHeight="1">
      <c r="A952" s="5"/>
      <c r="G952" s="3"/>
      <c r="H952" s="6"/>
      <c r="I952" s="7"/>
      <c r="J952" s="7"/>
      <c r="K952" s="7"/>
      <c r="L952" s="7"/>
      <c r="M952" s="7"/>
      <c r="N952" s="7"/>
      <c r="O952" s="7"/>
      <c r="P952" s="7"/>
      <c r="Q952" s="7"/>
      <c r="U952" s="3"/>
    </row>
    <row r="953" ht="14.25" customHeight="1">
      <c r="A953" s="5"/>
      <c r="G953" s="3"/>
      <c r="H953" s="6"/>
      <c r="I953" s="7"/>
      <c r="J953" s="7"/>
      <c r="K953" s="7"/>
      <c r="L953" s="7"/>
      <c r="M953" s="7"/>
      <c r="N953" s="7"/>
      <c r="O953" s="7"/>
      <c r="P953" s="7"/>
      <c r="Q953" s="7"/>
      <c r="U953" s="3"/>
    </row>
    <row r="954" ht="14.25" customHeight="1">
      <c r="A954" s="5"/>
      <c r="G954" s="3"/>
      <c r="H954" s="6"/>
      <c r="I954" s="7"/>
      <c r="J954" s="7"/>
      <c r="K954" s="7"/>
      <c r="L954" s="7"/>
      <c r="M954" s="7"/>
      <c r="N954" s="7"/>
      <c r="O954" s="7"/>
      <c r="P954" s="7"/>
      <c r="Q954" s="7"/>
      <c r="U954" s="3"/>
    </row>
    <row r="955" ht="14.25" customHeight="1">
      <c r="A955" s="5"/>
      <c r="G955" s="3"/>
      <c r="H955" s="6"/>
      <c r="I955" s="7"/>
      <c r="J955" s="7"/>
      <c r="K955" s="7"/>
      <c r="L955" s="7"/>
      <c r="M955" s="7"/>
      <c r="N955" s="7"/>
      <c r="O955" s="7"/>
      <c r="P955" s="7"/>
      <c r="Q955" s="7"/>
      <c r="U955" s="3"/>
    </row>
    <row r="956" ht="14.25" customHeight="1">
      <c r="A956" s="5"/>
      <c r="G956" s="3"/>
      <c r="H956" s="6"/>
      <c r="I956" s="7"/>
      <c r="J956" s="7"/>
      <c r="K956" s="7"/>
      <c r="L956" s="7"/>
      <c r="M956" s="7"/>
      <c r="N956" s="7"/>
      <c r="O956" s="7"/>
      <c r="P956" s="7"/>
      <c r="Q956" s="7"/>
      <c r="U956" s="3"/>
    </row>
    <row r="957" ht="14.25" customHeight="1">
      <c r="A957" s="5"/>
      <c r="G957" s="3"/>
      <c r="H957" s="6"/>
      <c r="I957" s="7"/>
      <c r="J957" s="7"/>
      <c r="K957" s="7"/>
      <c r="L957" s="7"/>
      <c r="M957" s="7"/>
      <c r="N957" s="7"/>
      <c r="O957" s="7"/>
      <c r="P957" s="7"/>
      <c r="Q957" s="7"/>
      <c r="U957" s="3"/>
    </row>
    <row r="958" ht="14.25" customHeight="1">
      <c r="A958" s="5"/>
      <c r="G958" s="3"/>
      <c r="H958" s="6"/>
      <c r="I958" s="7"/>
      <c r="J958" s="7"/>
      <c r="K958" s="7"/>
      <c r="L958" s="7"/>
      <c r="M958" s="7"/>
      <c r="N958" s="7"/>
      <c r="O958" s="7"/>
      <c r="P958" s="7"/>
      <c r="Q958" s="7"/>
      <c r="U958" s="3"/>
    </row>
    <row r="959" ht="14.25" customHeight="1">
      <c r="A959" s="5"/>
      <c r="G959" s="3"/>
      <c r="H959" s="6"/>
      <c r="I959" s="7"/>
      <c r="J959" s="7"/>
      <c r="K959" s="7"/>
      <c r="L959" s="7"/>
      <c r="M959" s="7"/>
      <c r="N959" s="7"/>
      <c r="O959" s="7"/>
      <c r="P959" s="7"/>
      <c r="Q959" s="7"/>
      <c r="U959" s="3"/>
    </row>
    <row r="960" ht="14.25" customHeight="1">
      <c r="A960" s="5"/>
      <c r="G960" s="3"/>
      <c r="H960" s="6"/>
      <c r="I960" s="7"/>
      <c r="J960" s="7"/>
      <c r="K960" s="7"/>
      <c r="L960" s="7"/>
      <c r="M960" s="7"/>
      <c r="N960" s="7"/>
      <c r="O960" s="7"/>
      <c r="P960" s="7"/>
      <c r="Q960" s="7"/>
      <c r="U960" s="3"/>
    </row>
    <row r="961" ht="14.25" customHeight="1">
      <c r="A961" s="5"/>
      <c r="G961" s="3"/>
      <c r="H961" s="6"/>
      <c r="I961" s="7"/>
      <c r="J961" s="7"/>
      <c r="K961" s="7"/>
      <c r="L961" s="7"/>
      <c r="M961" s="7"/>
      <c r="N961" s="7"/>
      <c r="O961" s="7"/>
      <c r="P961" s="7"/>
      <c r="Q961" s="7"/>
      <c r="U961" s="3"/>
    </row>
    <row r="962" ht="14.25" customHeight="1">
      <c r="A962" s="5"/>
      <c r="G962" s="3"/>
      <c r="H962" s="6"/>
      <c r="I962" s="7"/>
      <c r="J962" s="7"/>
      <c r="K962" s="7"/>
      <c r="L962" s="7"/>
      <c r="M962" s="7"/>
      <c r="N962" s="7"/>
      <c r="O962" s="7"/>
      <c r="P962" s="7"/>
      <c r="Q962" s="7"/>
      <c r="U962" s="3"/>
    </row>
    <row r="963" ht="14.25" customHeight="1">
      <c r="A963" s="5"/>
      <c r="G963" s="3"/>
      <c r="H963" s="6"/>
      <c r="I963" s="7"/>
      <c r="J963" s="7"/>
      <c r="K963" s="7"/>
      <c r="L963" s="7"/>
      <c r="M963" s="7"/>
      <c r="N963" s="7"/>
      <c r="O963" s="7"/>
      <c r="P963" s="7"/>
      <c r="Q963" s="7"/>
      <c r="U963" s="3"/>
    </row>
    <row r="964" ht="14.25" customHeight="1">
      <c r="A964" s="5"/>
      <c r="G964" s="3"/>
      <c r="H964" s="6"/>
      <c r="I964" s="7"/>
      <c r="J964" s="7"/>
      <c r="K964" s="7"/>
      <c r="L964" s="7"/>
      <c r="M964" s="7"/>
      <c r="N964" s="7"/>
      <c r="O964" s="7"/>
      <c r="P964" s="7"/>
      <c r="Q964" s="7"/>
      <c r="U964" s="3"/>
    </row>
    <row r="965" ht="14.25" customHeight="1">
      <c r="A965" s="5"/>
      <c r="G965" s="3"/>
      <c r="H965" s="6"/>
      <c r="I965" s="7"/>
      <c r="J965" s="7"/>
      <c r="K965" s="7"/>
      <c r="L965" s="7"/>
      <c r="M965" s="7"/>
      <c r="N965" s="7"/>
      <c r="O965" s="7"/>
      <c r="P965" s="7"/>
      <c r="Q965" s="7"/>
      <c r="U965" s="3"/>
    </row>
    <row r="966" ht="14.25" customHeight="1">
      <c r="A966" s="5"/>
      <c r="G966" s="3"/>
      <c r="H966" s="6"/>
      <c r="I966" s="7"/>
      <c r="J966" s="7"/>
      <c r="K966" s="7"/>
      <c r="L966" s="7"/>
      <c r="M966" s="7"/>
      <c r="N966" s="7"/>
      <c r="O966" s="7"/>
      <c r="P966" s="7"/>
      <c r="Q966" s="7"/>
      <c r="U966" s="3"/>
    </row>
    <row r="967" ht="14.25" customHeight="1">
      <c r="A967" s="5"/>
      <c r="G967" s="3"/>
      <c r="H967" s="6"/>
      <c r="I967" s="7"/>
      <c r="J967" s="7"/>
      <c r="K967" s="7"/>
      <c r="L967" s="7"/>
      <c r="M967" s="7"/>
      <c r="N967" s="7"/>
      <c r="O967" s="7"/>
      <c r="P967" s="7"/>
      <c r="Q967" s="7"/>
      <c r="U967" s="3"/>
    </row>
    <row r="968" ht="14.25" customHeight="1">
      <c r="A968" s="5"/>
      <c r="G968" s="3"/>
      <c r="H968" s="6"/>
      <c r="I968" s="7"/>
      <c r="J968" s="7"/>
      <c r="K968" s="7"/>
      <c r="L968" s="7"/>
      <c r="M968" s="7"/>
      <c r="N968" s="7"/>
      <c r="O968" s="7"/>
      <c r="P968" s="7"/>
      <c r="Q968" s="7"/>
      <c r="U968" s="3"/>
    </row>
    <row r="969" ht="14.25" customHeight="1">
      <c r="A969" s="5"/>
      <c r="G969" s="3"/>
      <c r="H969" s="6"/>
      <c r="I969" s="7"/>
      <c r="J969" s="7"/>
      <c r="K969" s="7"/>
      <c r="L969" s="7"/>
      <c r="M969" s="7"/>
      <c r="N969" s="7"/>
      <c r="O969" s="7"/>
      <c r="P969" s="7"/>
      <c r="Q969" s="7"/>
      <c r="U969" s="3"/>
    </row>
    <row r="970" ht="14.25" customHeight="1">
      <c r="A970" s="5"/>
      <c r="G970" s="3"/>
      <c r="H970" s="6"/>
      <c r="I970" s="7"/>
      <c r="J970" s="7"/>
      <c r="K970" s="7"/>
      <c r="L970" s="7"/>
      <c r="M970" s="7"/>
      <c r="N970" s="7"/>
      <c r="O970" s="7"/>
      <c r="P970" s="7"/>
      <c r="Q970" s="7"/>
      <c r="U970" s="3"/>
    </row>
    <row r="971" ht="14.25" customHeight="1">
      <c r="A971" s="5"/>
      <c r="G971" s="3"/>
      <c r="H971" s="6"/>
      <c r="I971" s="7"/>
      <c r="J971" s="7"/>
      <c r="K971" s="7"/>
      <c r="L971" s="7"/>
      <c r="M971" s="7"/>
      <c r="N971" s="7"/>
      <c r="O971" s="7"/>
      <c r="P971" s="7"/>
      <c r="Q971" s="7"/>
      <c r="U971" s="3"/>
    </row>
    <row r="972" ht="14.25" customHeight="1">
      <c r="A972" s="5"/>
      <c r="G972" s="3"/>
      <c r="H972" s="6"/>
      <c r="I972" s="7"/>
      <c r="J972" s="7"/>
      <c r="K972" s="7"/>
      <c r="L972" s="7"/>
      <c r="M972" s="7"/>
      <c r="N972" s="7"/>
      <c r="O972" s="7"/>
      <c r="P972" s="7"/>
      <c r="Q972" s="7"/>
      <c r="U972" s="3"/>
    </row>
    <row r="973" ht="14.25" customHeight="1">
      <c r="A973" s="5"/>
      <c r="G973" s="3"/>
      <c r="H973" s="6"/>
      <c r="I973" s="7"/>
      <c r="J973" s="7"/>
      <c r="K973" s="7"/>
      <c r="L973" s="7"/>
      <c r="M973" s="7"/>
      <c r="N973" s="7"/>
      <c r="O973" s="7"/>
      <c r="P973" s="7"/>
      <c r="Q973" s="7"/>
      <c r="U973" s="3"/>
    </row>
    <row r="974" ht="14.25" customHeight="1">
      <c r="A974" s="5"/>
      <c r="G974" s="3"/>
      <c r="H974" s="6"/>
      <c r="I974" s="7"/>
      <c r="J974" s="7"/>
      <c r="K974" s="7"/>
      <c r="L974" s="7"/>
      <c r="M974" s="7"/>
      <c r="N974" s="7"/>
      <c r="O974" s="7"/>
      <c r="P974" s="7"/>
      <c r="Q974" s="7"/>
      <c r="U974" s="3"/>
    </row>
    <row r="975" ht="14.25" customHeight="1">
      <c r="A975" s="5"/>
      <c r="G975" s="3"/>
      <c r="H975" s="6"/>
      <c r="I975" s="7"/>
      <c r="J975" s="7"/>
      <c r="K975" s="7"/>
      <c r="L975" s="7"/>
      <c r="M975" s="7"/>
      <c r="N975" s="7"/>
      <c r="O975" s="7"/>
      <c r="P975" s="7"/>
      <c r="Q975" s="7"/>
      <c r="U975" s="3"/>
    </row>
    <row r="976" ht="14.25" customHeight="1">
      <c r="A976" s="5"/>
      <c r="G976" s="3"/>
      <c r="H976" s="6"/>
      <c r="I976" s="7"/>
      <c r="J976" s="7"/>
      <c r="K976" s="7"/>
      <c r="L976" s="7"/>
      <c r="M976" s="7"/>
      <c r="N976" s="7"/>
      <c r="O976" s="7"/>
      <c r="P976" s="7"/>
      <c r="Q976" s="7"/>
      <c r="U976" s="3"/>
    </row>
    <row r="977" ht="14.25" customHeight="1">
      <c r="A977" s="5"/>
      <c r="G977" s="3"/>
      <c r="H977" s="6"/>
      <c r="I977" s="7"/>
      <c r="J977" s="7"/>
      <c r="K977" s="7"/>
      <c r="L977" s="7"/>
      <c r="M977" s="7"/>
      <c r="N977" s="7"/>
      <c r="O977" s="7"/>
      <c r="P977" s="7"/>
      <c r="Q977" s="7"/>
      <c r="U977" s="3"/>
    </row>
    <row r="978" ht="14.25" customHeight="1">
      <c r="A978" s="5"/>
      <c r="G978" s="3"/>
      <c r="H978" s="6"/>
      <c r="I978" s="7"/>
      <c r="J978" s="7"/>
      <c r="K978" s="7"/>
      <c r="L978" s="7"/>
      <c r="M978" s="7"/>
      <c r="N978" s="7"/>
      <c r="O978" s="7"/>
      <c r="P978" s="7"/>
      <c r="Q978" s="7"/>
      <c r="U978" s="3"/>
    </row>
    <row r="979" ht="14.25" customHeight="1">
      <c r="A979" s="5"/>
      <c r="G979" s="3"/>
      <c r="H979" s="6"/>
      <c r="I979" s="7"/>
      <c r="J979" s="7"/>
      <c r="K979" s="7"/>
      <c r="L979" s="7"/>
      <c r="M979" s="7"/>
      <c r="N979" s="7"/>
      <c r="O979" s="7"/>
      <c r="P979" s="7"/>
      <c r="Q979" s="7"/>
      <c r="U979" s="3"/>
    </row>
    <row r="980" ht="14.25" customHeight="1">
      <c r="A980" s="5"/>
      <c r="G980" s="3"/>
      <c r="H980" s="6"/>
      <c r="I980" s="7"/>
      <c r="J980" s="7"/>
      <c r="K980" s="7"/>
      <c r="L980" s="7"/>
      <c r="M980" s="7"/>
      <c r="N980" s="7"/>
      <c r="O980" s="7"/>
      <c r="P980" s="7"/>
      <c r="Q980" s="7"/>
      <c r="U980" s="3"/>
    </row>
    <row r="981" ht="14.25" customHeight="1">
      <c r="A981" s="5"/>
      <c r="G981" s="3"/>
      <c r="H981" s="6"/>
      <c r="I981" s="7"/>
      <c r="J981" s="7"/>
      <c r="K981" s="7"/>
      <c r="L981" s="7"/>
      <c r="M981" s="7"/>
      <c r="N981" s="7"/>
      <c r="O981" s="7"/>
      <c r="P981" s="7"/>
      <c r="Q981" s="7"/>
      <c r="U981" s="3"/>
    </row>
    <row r="982" ht="14.25" customHeight="1">
      <c r="A982" s="5"/>
      <c r="G982" s="3"/>
      <c r="H982" s="6"/>
      <c r="I982" s="7"/>
      <c r="J982" s="7"/>
      <c r="K982" s="7"/>
      <c r="L982" s="7"/>
      <c r="M982" s="7"/>
      <c r="N982" s="7"/>
      <c r="O982" s="7"/>
      <c r="P982" s="7"/>
      <c r="Q982" s="7"/>
      <c r="U982" s="3"/>
    </row>
    <row r="983" ht="14.25" customHeight="1">
      <c r="A983" s="5"/>
      <c r="G983" s="3"/>
      <c r="H983" s="6"/>
      <c r="I983" s="7"/>
      <c r="J983" s="7"/>
      <c r="K983" s="7"/>
      <c r="L983" s="7"/>
      <c r="M983" s="7"/>
      <c r="N983" s="7"/>
      <c r="O983" s="7"/>
      <c r="P983" s="7"/>
      <c r="Q983" s="7"/>
      <c r="U983" s="3"/>
    </row>
    <row r="984" ht="14.25" customHeight="1">
      <c r="A984" s="5"/>
      <c r="G984" s="3"/>
      <c r="H984" s="6"/>
      <c r="I984" s="7"/>
      <c r="J984" s="7"/>
      <c r="K984" s="7"/>
      <c r="L984" s="7"/>
      <c r="M984" s="7"/>
      <c r="N984" s="7"/>
      <c r="O984" s="7"/>
      <c r="P984" s="7"/>
      <c r="Q984" s="7"/>
      <c r="U984" s="3"/>
    </row>
    <row r="985" ht="14.25" customHeight="1">
      <c r="A985" s="5"/>
      <c r="G985" s="3"/>
      <c r="H985" s="6"/>
      <c r="I985" s="7"/>
      <c r="J985" s="7"/>
      <c r="K985" s="7"/>
      <c r="L985" s="7"/>
      <c r="M985" s="7"/>
      <c r="N985" s="7"/>
      <c r="O985" s="7"/>
      <c r="P985" s="7"/>
      <c r="Q985" s="7"/>
      <c r="U985" s="3"/>
    </row>
    <row r="986" ht="14.25" customHeight="1">
      <c r="A986" s="5"/>
      <c r="G986" s="3"/>
      <c r="H986" s="6"/>
      <c r="I986" s="7"/>
      <c r="J986" s="7"/>
      <c r="K986" s="7"/>
      <c r="L986" s="7"/>
      <c r="M986" s="7"/>
      <c r="N986" s="7"/>
      <c r="O986" s="7"/>
      <c r="P986" s="7"/>
      <c r="Q986" s="7"/>
      <c r="U986" s="3"/>
    </row>
    <row r="987" ht="14.25" customHeight="1">
      <c r="A987" s="5"/>
      <c r="G987" s="3"/>
      <c r="H987" s="6"/>
      <c r="I987" s="7"/>
      <c r="J987" s="7"/>
      <c r="K987" s="7"/>
      <c r="L987" s="7"/>
      <c r="M987" s="7"/>
      <c r="N987" s="7"/>
      <c r="O987" s="7"/>
      <c r="P987" s="7"/>
      <c r="Q987" s="7"/>
      <c r="U987" s="3"/>
    </row>
    <row r="988" ht="14.25" customHeight="1">
      <c r="A988" s="5"/>
      <c r="G988" s="3"/>
      <c r="H988" s="6"/>
      <c r="I988" s="7"/>
      <c r="J988" s="7"/>
      <c r="K988" s="7"/>
      <c r="L988" s="7"/>
      <c r="M988" s="7"/>
      <c r="N988" s="7"/>
      <c r="O988" s="7"/>
      <c r="P988" s="7"/>
      <c r="Q988" s="7"/>
      <c r="U988" s="3"/>
    </row>
    <row r="989" ht="14.25" customHeight="1">
      <c r="A989" s="5"/>
      <c r="G989" s="3"/>
      <c r="H989" s="6"/>
      <c r="I989" s="7"/>
      <c r="J989" s="7"/>
      <c r="K989" s="7"/>
      <c r="L989" s="7"/>
      <c r="M989" s="7"/>
      <c r="N989" s="7"/>
      <c r="O989" s="7"/>
      <c r="P989" s="7"/>
      <c r="Q989" s="7"/>
      <c r="U989" s="3"/>
    </row>
    <row r="990" ht="14.25" customHeight="1">
      <c r="A990" s="5"/>
      <c r="G990" s="3"/>
      <c r="H990" s="6"/>
      <c r="I990" s="7"/>
      <c r="J990" s="7"/>
      <c r="K990" s="7"/>
      <c r="L990" s="7"/>
      <c r="M990" s="7"/>
      <c r="N990" s="7"/>
      <c r="O990" s="7"/>
      <c r="P990" s="7"/>
      <c r="Q990" s="7"/>
      <c r="U990" s="3"/>
    </row>
    <row r="991" ht="14.25" customHeight="1">
      <c r="A991" s="5"/>
      <c r="G991" s="3"/>
      <c r="H991" s="6"/>
      <c r="I991" s="7"/>
      <c r="J991" s="7"/>
      <c r="K991" s="7"/>
      <c r="L991" s="7"/>
      <c r="M991" s="7"/>
      <c r="N991" s="7"/>
      <c r="O991" s="7"/>
      <c r="P991" s="7"/>
      <c r="Q991" s="7"/>
      <c r="U991" s="3"/>
    </row>
    <row r="992" ht="14.25" customHeight="1">
      <c r="A992" s="5"/>
      <c r="G992" s="3"/>
      <c r="H992" s="6"/>
      <c r="I992" s="7"/>
      <c r="J992" s="7"/>
      <c r="K992" s="7"/>
      <c r="L992" s="7"/>
      <c r="M992" s="7"/>
      <c r="N992" s="7"/>
      <c r="O992" s="7"/>
      <c r="P992" s="7"/>
      <c r="Q992" s="7"/>
      <c r="U992" s="3"/>
    </row>
    <row r="993" ht="14.25" customHeight="1">
      <c r="A993" s="5"/>
      <c r="G993" s="3"/>
      <c r="H993" s="6"/>
      <c r="I993" s="7"/>
      <c r="J993" s="7"/>
      <c r="K993" s="7"/>
      <c r="L993" s="7"/>
      <c r="M993" s="7"/>
      <c r="N993" s="7"/>
      <c r="O993" s="7"/>
      <c r="P993" s="7"/>
      <c r="Q993" s="7"/>
      <c r="U993" s="3"/>
    </row>
    <row r="994" ht="14.25" customHeight="1">
      <c r="A994" s="5"/>
      <c r="G994" s="3"/>
      <c r="H994" s="6"/>
      <c r="I994" s="7"/>
      <c r="J994" s="7"/>
      <c r="K994" s="7"/>
      <c r="L994" s="7"/>
      <c r="M994" s="7"/>
      <c r="N994" s="7"/>
      <c r="O994" s="7"/>
      <c r="P994" s="7"/>
      <c r="Q994" s="7"/>
      <c r="U994" s="3"/>
    </row>
    <row r="995" ht="14.25" customHeight="1">
      <c r="A995" s="5"/>
      <c r="G995" s="3"/>
      <c r="H995" s="6"/>
      <c r="I995" s="7"/>
      <c r="J995" s="7"/>
      <c r="K995" s="7"/>
      <c r="L995" s="7"/>
      <c r="M995" s="7"/>
      <c r="N995" s="7"/>
      <c r="O995" s="7"/>
      <c r="P995" s="7"/>
      <c r="Q995" s="7"/>
      <c r="U995" s="3"/>
    </row>
    <row r="996" ht="14.25" customHeight="1">
      <c r="A996" s="5"/>
      <c r="G996" s="3"/>
      <c r="H996" s="6"/>
      <c r="I996" s="7"/>
      <c r="J996" s="7"/>
      <c r="K996" s="7"/>
      <c r="L996" s="7"/>
      <c r="M996" s="7"/>
      <c r="N996" s="7"/>
      <c r="O996" s="7"/>
      <c r="P996" s="7"/>
      <c r="Q996" s="7"/>
      <c r="U996" s="3"/>
    </row>
    <row r="997" ht="14.25" customHeight="1">
      <c r="A997" s="5"/>
      <c r="G997" s="3"/>
      <c r="H997" s="6"/>
      <c r="I997" s="7"/>
      <c r="J997" s="7"/>
      <c r="K997" s="7"/>
      <c r="L997" s="7"/>
      <c r="M997" s="7"/>
      <c r="N997" s="7"/>
      <c r="O997" s="7"/>
      <c r="P997" s="7"/>
      <c r="Q997" s="7"/>
      <c r="U997" s="3"/>
    </row>
    <row r="998" ht="14.25" customHeight="1">
      <c r="A998" s="5"/>
      <c r="G998" s="3"/>
      <c r="H998" s="6"/>
      <c r="I998" s="7"/>
      <c r="J998" s="7"/>
      <c r="K998" s="7"/>
      <c r="L998" s="7"/>
      <c r="M998" s="7"/>
      <c r="N998" s="7"/>
      <c r="O998" s="7"/>
      <c r="P998" s="7"/>
      <c r="Q998" s="7"/>
      <c r="U998" s="3"/>
    </row>
    <row r="999" ht="14.25" customHeight="1">
      <c r="A999" s="5"/>
      <c r="G999" s="3"/>
      <c r="H999" s="6"/>
      <c r="I999" s="7"/>
      <c r="J999" s="7"/>
      <c r="K999" s="7"/>
      <c r="L999" s="7"/>
      <c r="M999" s="7"/>
      <c r="N999" s="7"/>
      <c r="O999" s="7"/>
      <c r="P999" s="7"/>
      <c r="Q999" s="7"/>
      <c r="U999" s="3"/>
    </row>
    <row r="1000" ht="14.25" customHeight="1">
      <c r="A1000" s="5"/>
      <c r="G1000" s="3"/>
      <c r="H1000" s="6"/>
      <c r="I1000" s="7"/>
      <c r="J1000" s="7"/>
      <c r="K1000" s="7"/>
      <c r="L1000" s="7"/>
      <c r="M1000" s="7"/>
      <c r="N1000" s="7"/>
      <c r="O1000" s="7"/>
      <c r="P1000" s="7"/>
      <c r="Q1000" s="7"/>
      <c r="U1000" s="3"/>
    </row>
  </sheetData>
  <mergeCells count="1">
    <mergeCell ref="A1:T2"/>
  </mergeCells>
  <conditionalFormatting sqref="U8">
    <cfRule type="expression" dxfId="0" priority="1">
      <formula>U8&lt;0</formula>
    </cfRule>
  </conditionalFormatting>
  <conditionalFormatting sqref="U9:U374">
    <cfRule type="expression" dxfId="1" priority="2">
      <formula>U9&lt;0</formula>
    </cfRule>
  </conditionalFormatting>
  <dataValidations>
    <dataValidation type="list" allowBlank="1" showErrorMessage="1" sqref="H8:H374">
      <formula1>caminhao</formula1>
    </dataValidation>
  </dataValidations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19.0"/>
    <col customWidth="1" min="2" max="2" width="15.63"/>
    <col customWidth="1" min="3" max="3" width="10.75"/>
    <col customWidth="1" min="4" max="4" width="6.13"/>
    <col customWidth="1" min="5" max="5" width="12.38"/>
    <col customWidth="1" min="6" max="6" width="22.0"/>
    <col customWidth="1" min="7" max="7" width="13.88"/>
    <col customWidth="1" min="8" max="8" width="13.0"/>
    <col customWidth="1" min="9" max="9" width="12.38"/>
    <col customWidth="1" min="10" max="10" width="9.5"/>
    <col customWidth="1" min="11" max="11" width="14.0"/>
    <col customWidth="1" min="12" max="12" width="11.5"/>
    <col customWidth="1" min="13" max="13" width="7.5"/>
    <col customWidth="1" min="14" max="14" width="8.88"/>
    <col customWidth="1" min="15" max="15" width="16.63"/>
    <col customWidth="1" min="16" max="16" width="7.5"/>
    <col customWidth="1" min="17" max="17" width="17.88"/>
    <col customWidth="1" min="18" max="18" width="18.88"/>
    <col customWidth="1" min="19" max="19" width="17.0"/>
    <col customWidth="1" min="20" max="20" width="21.88"/>
    <col customWidth="1" min="21" max="21" width="17.75"/>
    <col customWidth="1" min="22" max="22" width="13.75"/>
    <col customWidth="1" min="23" max="23" width="9.25"/>
    <col customWidth="1" min="24" max="24" width="13.88"/>
    <col customWidth="1" min="25" max="25" width="15.5"/>
    <col customWidth="1" min="26" max="26" width="17.88"/>
    <col customWidth="1" min="27" max="27" width="22.75"/>
    <col customWidth="1" min="28" max="28" width="19.25"/>
    <col customWidth="1" min="29" max="29" width="15.5"/>
    <col customWidth="1" min="30" max="30" width="16.5"/>
    <col customWidth="1" min="31" max="31" width="14.0"/>
    <col customWidth="1" min="32" max="32" width="27.63"/>
    <col customWidth="1" min="33" max="33" width="19.5"/>
    <col customWidth="1" min="34" max="34" width="20.38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</row>
    <row r="2" ht="14.25" customHeight="1">
      <c r="A2" s="4"/>
      <c r="U2" s="3"/>
    </row>
    <row r="3" ht="14.25" customHeight="1">
      <c r="A3" s="5"/>
      <c r="B3" s="3"/>
      <c r="D3" s="5"/>
      <c r="E3" s="3"/>
      <c r="G3" s="3"/>
      <c r="H3" s="6"/>
      <c r="I3" s="7"/>
      <c r="J3" s="7"/>
      <c r="K3" s="7"/>
      <c r="L3" s="7"/>
      <c r="M3" s="7"/>
      <c r="N3" s="7"/>
      <c r="O3" s="7"/>
      <c r="P3" s="7"/>
      <c r="Q3" s="7"/>
      <c r="R3" s="8"/>
      <c r="S3" s="8"/>
      <c r="U3" s="3"/>
    </row>
    <row r="4" ht="14.25" customHeight="1">
      <c r="A4" s="9" t="s">
        <v>1</v>
      </c>
      <c r="B4" s="10">
        <v>20.0</v>
      </c>
      <c r="G4" s="3"/>
      <c r="H4" s="6"/>
      <c r="I4" s="7"/>
      <c r="J4" s="7"/>
      <c r="K4" s="7"/>
      <c r="L4" s="7"/>
      <c r="M4" s="7"/>
      <c r="N4" s="7"/>
      <c r="O4" s="7"/>
      <c r="P4" s="7"/>
      <c r="Q4" s="7"/>
      <c r="R4" s="3"/>
      <c r="S4" s="3"/>
      <c r="U4" s="3"/>
    </row>
    <row r="5" ht="14.25" customHeight="1">
      <c r="A5" s="9" t="s">
        <v>2</v>
      </c>
      <c r="B5" s="11">
        <v>27000.0</v>
      </c>
      <c r="G5" s="65"/>
      <c r="H5" s="6"/>
      <c r="I5" s="7"/>
      <c r="J5" s="7"/>
      <c r="K5" s="7"/>
      <c r="L5" s="7"/>
      <c r="M5" s="7"/>
      <c r="N5" s="7"/>
      <c r="O5" s="7"/>
      <c r="P5" s="7"/>
      <c r="Q5" s="7"/>
      <c r="R5" s="8"/>
      <c r="S5" s="8"/>
      <c r="U5" s="3"/>
    </row>
    <row r="6" ht="14.25" customHeight="1">
      <c r="A6" s="5"/>
      <c r="G6" s="3"/>
      <c r="H6" s="6"/>
      <c r="I6" s="7"/>
      <c r="J6" s="7"/>
      <c r="K6" s="7"/>
      <c r="L6" s="7"/>
      <c r="M6" s="7"/>
      <c r="N6" s="7"/>
      <c r="O6" s="7"/>
      <c r="P6" s="7"/>
      <c r="Q6" s="7"/>
      <c r="U6" s="3"/>
    </row>
    <row r="7" ht="14.25" customHeight="1">
      <c r="A7" s="12" t="s">
        <v>3</v>
      </c>
      <c r="B7" s="13" t="s">
        <v>4</v>
      </c>
      <c r="C7" s="13" t="s">
        <v>5</v>
      </c>
      <c r="D7" s="13" t="s">
        <v>6</v>
      </c>
      <c r="E7" s="13" t="s">
        <v>7</v>
      </c>
      <c r="F7" s="13" t="s">
        <v>8</v>
      </c>
      <c r="G7" s="66" t="s">
        <v>9</v>
      </c>
      <c r="H7" s="14" t="s">
        <v>10</v>
      </c>
      <c r="I7" s="15" t="s">
        <v>11</v>
      </c>
      <c r="J7" s="15" t="s">
        <v>12</v>
      </c>
      <c r="K7" s="15" t="s">
        <v>13</v>
      </c>
      <c r="L7" s="15" t="s">
        <v>14</v>
      </c>
      <c r="M7" s="15" t="s">
        <v>15</v>
      </c>
      <c r="N7" s="15" t="s">
        <v>16</v>
      </c>
      <c r="O7" s="15" t="s">
        <v>17</v>
      </c>
      <c r="P7" s="15" t="s">
        <v>18</v>
      </c>
      <c r="Q7" s="15" t="s">
        <v>19</v>
      </c>
      <c r="R7" s="13" t="s">
        <v>20</v>
      </c>
      <c r="S7" s="13" t="s">
        <v>21</v>
      </c>
      <c r="T7" s="13" t="s">
        <v>22</v>
      </c>
      <c r="U7" s="14" t="s">
        <v>23</v>
      </c>
      <c r="V7" s="13" t="s">
        <v>24</v>
      </c>
      <c r="W7" s="13" t="s">
        <v>25</v>
      </c>
      <c r="X7" s="13" t="s">
        <v>26</v>
      </c>
      <c r="Y7" s="13" t="s">
        <v>27</v>
      </c>
      <c r="Z7" s="13" t="s">
        <v>28</v>
      </c>
      <c r="AA7" s="16" t="s">
        <v>29</v>
      </c>
      <c r="AB7" s="17" t="s">
        <v>30</v>
      </c>
      <c r="AC7" s="18"/>
      <c r="AD7" s="18"/>
      <c r="AE7" s="18"/>
      <c r="AF7" s="18"/>
      <c r="AG7" s="18"/>
      <c r="AH7" s="18"/>
    </row>
    <row r="8" ht="14.25" customHeight="1">
      <c r="A8" s="19">
        <v>45656.0</v>
      </c>
      <c r="B8" s="20" t="str">
        <f t="shared" ref="B8:B374" si="1">IF(A8="","",TEXT(A8,"dddd"))</f>
        <v>Monday</v>
      </c>
      <c r="C8" s="21">
        <f>INT(B5/K8)</f>
        <v>1</v>
      </c>
      <c r="D8" s="21">
        <v>0.0</v>
      </c>
      <c r="E8" s="22">
        <f>IF(D8&lt;&gt;"",D8*$I$8,C8*#REF!)</f>
        <v>0</v>
      </c>
      <c r="F8" s="22">
        <f>IF(OR(B8="Saturday",B8="Sábado",B8="Sunday",B8="Domingo"),0,E8)</f>
        <v>0</v>
      </c>
      <c r="G8" s="67">
        <v>32.41296518607443</v>
      </c>
      <c r="H8" s="24" t="s">
        <v>31</v>
      </c>
      <c r="I8" s="25">
        <f>IFERROR(VLOOKUP(H8,Volume_caminhao,2,0),0)</f>
        <v>833</v>
      </c>
      <c r="J8" s="25">
        <f t="shared" ref="J8:J374" si="2">I8*60</f>
        <v>49980</v>
      </c>
      <c r="K8" s="24">
        <f t="shared" ref="K8:K374" si="3">I8*G8</f>
        <v>27000</v>
      </c>
      <c r="L8" s="25">
        <v>0.0</v>
      </c>
      <c r="M8" s="24">
        <f t="shared" ref="M8:M374" si="4">J8/1000*L8*0.18</f>
        <v>0</v>
      </c>
      <c r="N8" s="24">
        <f t="shared" ref="N8:N374" si="5">IF(L8=0,0,(I8*G8)*0.002)</f>
        <v>0</v>
      </c>
      <c r="O8" s="26">
        <v>0.12</v>
      </c>
      <c r="P8" s="24">
        <f t="shared" ref="P8:P374" si="6">O8*M8</f>
        <v>0</v>
      </c>
      <c r="Q8" s="24">
        <f t="shared" ref="Q8:Q374" si="7">IF(E8=0,0,SUM(P8,M8:N8))</f>
        <v>0</v>
      </c>
      <c r="R8" s="23">
        <f>E8*$V$8+Q8</f>
        <v>0</v>
      </c>
      <c r="S8" s="23"/>
      <c r="T8" s="23"/>
      <c r="U8" s="23">
        <f>B5-R8-T8</f>
        <v>27000</v>
      </c>
      <c r="V8" s="23">
        <v>35.413</v>
      </c>
      <c r="W8" s="23">
        <f t="shared" ref="W8:W374" si="8">V8-G8</f>
        <v>3.000034814</v>
      </c>
      <c r="X8" s="23">
        <f t="shared" ref="X8:X374" si="9">E8*$W$8</f>
        <v>0</v>
      </c>
      <c r="Y8" s="23">
        <f t="shared" ref="Y8:Y374" si="10">E8*$V$9</f>
        <v>0</v>
      </c>
      <c r="Z8" s="23">
        <f>B5+Y8-R8+S8-T8</f>
        <v>27000</v>
      </c>
      <c r="AA8" s="27">
        <f t="shared" ref="AA8:AA374" si="11">IFERROR(MIN(INT(Z8/K8),$B$4),0)</f>
        <v>1</v>
      </c>
      <c r="AB8" s="28">
        <f t="shared" ref="AB8:AB374" si="12">IF(Z8 &gt; (I8 * 135), MIN(50 - C8,INT(Z8 / (I8 * 135))), 0)-C8</f>
        <v>-1</v>
      </c>
      <c r="AD8" s="3"/>
    </row>
    <row r="9" ht="14.25" customHeight="1">
      <c r="A9" s="29">
        <f t="shared" ref="A9:A374" si="13">A8+1</f>
        <v>45657</v>
      </c>
      <c r="B9" s="30" t="str">
        <f t="shared" si="1"/>
        <v>Tuesday</v>
      </c>
      <c r="C9" s="30">
        <f t="shared" ref="C9:C374" si="14">IF(OR(D9&lt;&gt;"",OR(B9="Saturday",B9="Sábado",B9="Sunday",B9="Domingo")),0,AA8)</f>
        <v>0</v>
      </c>
      <c r="D9" s="30">
        <v>0.0</v>
      </c>
      <c r="E9" s="31">
        <f>IF(D9&gt;0,D9*I9,C9*I9)</f>
        <v>0</v>
      </c>
      <c r="F9" s="32">
        <f t="shared" ref="F9:F67" si="15">IF(OR(B9="Saturday", B9="Sábado", B9="Sunday", B9="Domingo", E9=0), 0,
IF(MONTH(A9)&lt;&gt;MONTH(A8), E9, E9+SUMIF(A$8:A8, "&gt;="&amp;DATE(YEAR(A9), MONTH(A9), 1), F$8:F8)))</f>
        <v>0</v>
      </c>
      <c r="G9" s="67">
        <v>32.41296518607443</v>
      </c>
      <c r="H9" s="24" t="s">
        <v>31</v>
      </c>
      <c r="I9" s="25">
        <f>IFERROR(VLOOKUP(H9,Volume_caminhao,2,0),0)</f>
        <v>833</v>
      </c>
      <c r="J9" s="25">
        <f t="shared" si="2"/>
        <v>49980</v>
      </c>
      <c r="K9" s="24">
        <f t="shared" si="3"/>
        <v>27000</v>
      </c>
      <c r="L9" s="25">
        <v>0.0</v>
      </c>
      <c r="M9" s="24">
        <f t="shared" si="4"/>
        <v>0</v>
      </c>
      <c r="N9" s="24">
        <f t="shared" si="5"/>
        <v>0</v>
      </c>
      <c r="O9" s="26">
        <v>0.12</v>
      </c>
      <c r="P9" s="24">
        <f t="shared" si="6"/>
        <v>0</v>
      </c>
      <c r="Q9" s="24">
        <f t="shared" si="7"/>
        <v>0</v>
      </c>
      <c r="R9" s="23">
        <f t="shared" ref="R9:R374" si="16">E9*G9+Q9</f>
        <v>0</v>
      </c>
      <c r="S9" s="33"/>
      <c r="T9" s="33"/>
      <c r="U9" s="33">
        <f t="shared" ref="U9:U374" si="17">IF(E9=0,0,Z8-R9)</f>
        <v>0</v>
      </c>
      <c r="V9" s="23">
        <v>35.413</v>
      </c>
      <c r="W9" s="23">
        <f t="shared" si="8"/>
        <v>3.000034814</v>
      </c>
      <c r="X9" s="23">
        <f t="shared" si="9"/>
        <v>0</v>
      </c>
      <c r="Y9" s="33">
        <f t="shared" si="10"/>
        <v>0</v>
      </c>
      <c r="Z9" s="33">
        <f t="shared" ref="Z9:Z68" si="18">IF(A9="",0,Z8+Y9-R9-T9+S9)</f>
        <v>27000</v>
      </c>
      <c r="AA9" s="27">
        <f t="shared" si="11"/>
        <v>1</v>
      </c>
      <c r="AB9" s="34">
        <f t="shared" si="12"/>
        <v>0</v>
      </c>
      <c r="AD9" s="3"/>
    </row>
    <row r="10" ht="14.25" customHeight="1">
      <c r="A10" s="29">
        <f t="shared" si="13"/>
        <v>45658</v>
      </c>
      <c r="B10" s="30" t="str">
        <f t="shared" si="1"/>
        <v>Wednesday</v>
      </c>
      <c r="C10" s="30">
        <f t="shared" si="14"/>
        <v>0</v>
      </c>
      <c r="D10" s="30">
        <v>0.0</v>
      </c>
      <c r="E10" s="31">
        <f t="shared" ref="E10:E374" si="19">IFERROR(IF(D10&gt;0,D10*I10,C10*I10),0)</f>
        <v>0</v>
      </c>
      <c r="F10" s="32">
        <f t="shared" si="15"/>
        <v>0</v>
      </c>
      <c r="G10" s="67">
        <v>32.41296518607443</v>
      </c>
      <c r="H10" s="24" t="s">
        <v>31</v>
      </c>
      <c r="I10" s="25">
        <f>IFERROR(VLOOKUP(H10,Volume_caminhao,2,0),0)</f>
        <v>833</v>
      </c>
      <c r="J10" s="25">
        <f t="shared" si="2"/>
        <v>49980</v>
      </c>
      <c r="K10" s="24">
        <f t="shared" si="3"/>
        <v>27000</v>
      </c>
      <c r="L10" s="25">
        <v>0.0</v>
      </c>
      <c r="M10" s="24">
        <f t="shared" si="4"/>
        <v>0</v>
      </c>
      <c r="N10" s="24">
        <f t="shared" si="5"/>
        <v>0</v>
      </c>
      <c r="O10" s="26">
        <v>0.12</v>
      </c>
      <c r="P10" s="24">
        <f t="shared" si="6"/>
        <v>0</v>
      </c>
      <c r="Q10" s="24">
        <f t="shared" si="7"/>
        <v>0</v>
      </c>
      <c r="R10" s="23">
        <f t="shared" si="16"/>
        <v>0</v>
      </c>
      <c r="S10" s="33"/>
      <c r="T10" s="33"/>
      <c r="U10" s="33">
        <f t="shared" si="17"/>
        <v>0</v>
      </c>
      <c r="V10" s="23">
        <v>35.413</v>
      </c>
      <c r="W10" s="23">
        <f t="shared" si="8"/>
        <v>3.000034814</v>
      </c>
      <c r="X10" s="23">
        <f t="shared" si="9"/>
        <v>0</v>
      </c>
      <c r="Y10" s="33">
        <f t="shared" si="10"/>
        <v>0</v>
      </c>
      <c r="Z10" s="33">
        <f t="shared" si="18"/>
        <v>27000</v>
      </c>
      <c r="AA10" s="27">
        <f t="shared" si="11"/>
        <v>1</v>
      </c>
      <c r="AB10" s="34">
        <f t="shared" si="12"/>
        <v>0</v>
      </c>
    </row>
    <row r="11" ht="14.25" customHeight="1">
      <c r="A11" s="29">
        <f t="shared" si="13"/>
        <v>45659</v>
      </c>
      <c r="B11" s="30" t="str">
        <f t="shared" si="1"/>
        <v>Thursday</v>
      </c>
      <c r="C11" s="30">
        <f t="shared" si="14"/>
        <v>0</v>
      </c>
      <c r="D11" s="30">
        <v>0.0</v>
      </c>
      <c r="E11" s="31">
        <f t="shared" si="19"/>
        <v>0</v>
      </c>
      <c r="F11" s="32">
        <f t="shared" si="15"/>
        <v>0</v>
      </c>
      <c r="G11" s="67">
        <v>32.41296518607443</v>
      </c>
      <c r="H11" s="24" t="s">
        <v>31</v>
      </c>
      <c r="I11" s="25">
        <f>IFERROR(VLOOKUP(H11,Volume_caminhao,2,0),0)</f>
        <v>833</v>
      </c>
      <c r="J11" s="25">
        <f t="shared" si="2"/>
        <v>49980</v>
      </c>
      <c r="K11" s="24">
        <f t="shared" si="3"/>
        <v>27000</v>
      </c>
      <c r="L11" s="25">
        <v>0.0</v>
      </c>
      <c r="M11" s="24">
        <f t="shared" si="4"/>
        <v>0</v>
      </c>
      <c r="N11" s="24">
        <f t="shared" si="5"/>
        <v>0</v>
      </c>
      <c r="O11" s="26">
        <v>0.12</v>
      </c>
      <c r="P11" s="24">
        <f t="shared" si="6"/>
        <v>0</v>
      </c>
      <c r="Q11" s="24">
        <f t="shared" si="7"/>
        <v>0</v>
      </c>
      <c r="R11" s="23">
        <f t="shared" si="16"/>
        <v>0</v>
      </c>
      <c r="S11" s="33"/>
      <c r="T11" s="33"/>
      <c r="U11" s="33">
        <f t="shared" si="17"/>
        <v>0</v>
      </c>
      <c r="V11" s="23">
        <v>35.413</v>
      </c>
      <c r="W11" s="23">
        <f t="shared" si="8"/>
        <v>3.000034814</v>
      </c>
      <c r="X11" s="23">
        <f t="shared" si="9"/>
        <v>0</v>
      </c>
      <c r="Y11" s="33">
        <f t="shared" si="10"/>
        <v>0</v>
      </c>
      <c r="Z11" s="33">
        <f t="shared" si="18"/>
        <v>27000</v>
      </c>
      <c r="AA11" s="27">
        <f t="shared" si="11"/>
        <v>1</v>
      </c>
      <c r="AB11" s="34">
        <f t="shared" si="12"/>
        <v>0</v>
      </c>
    </row>
    <row r="12" ht="14.25" customHeight="1">
      <c r="A12" s="29">
        <f t="shared" si="13"/>
        <v>45660</v>
      </c>
      <c r="B12" s="30" t="str">
        <f t="shared" si="1"/>
        <v>Friday</v>
      </c>
      <c r="C12" s="30">
        <f t="shared" si="14"/>
        <v>0</v>
      </c>
      <c r="D12" s="30">
        <v>0.0</v>
      </c>
      <c r="E12" s="31">
        <f t="shared" si="19"/>
        <v>0</v>
      </c>
      <c r="F12" s="32">
        <f t="shared" si="15"/>
        <v>0</v>
      </c>
      <c r="G12" s="67">
        <v>32.41296518607443</v>
      </c>
      <c r="H12" s="24" t="s">
        <v>31</v>
      </c>
      <c r="I12" s="25">
        <f>IFERROR(VLOOKUP(H12,Volume_caminhao,2,0),0)</f>
        <v>833</v>
      </c>
      <c r="J12" s="25">
        <f t="shared" si="2"/>
        <v>49980</v>
      </c>
      <c r="K12" s="24">
        <f t="shared" si="3"/>
        <v>27000</v>
      </c>
      <c r="L12" s="25">
        <v>0.0</v>
      </c>
      <c r="M12" s="24">
        <f t="shared" si="4"/>
        <v>0</v>
      </c>
      <c r="N12" s="24">
        <f t="shared" si="5"/>
        <v>0</v>
      </c>
      <c r="O12" s="26">
        <v>0.12</v>
      </c>
      <c r="P12" s="24">
        <f t="shared" si="6"/>
        <v>0</v>
      </c>
      <c r="Q12" s="24">
        <f t="shared" si="7"/>
        <v>0</v>
      </c>
      <c r="R12" s="23">
        <f t="shared" si="16"/>
        <v>0</v>
      </c>
      <c r="S12" s="33"/>
      <c r="T12" s="33"/>
      <c r="U12" s="33">
        <f t="shared" si="17"/>
        <v>0</v>
      </c>
      <c r="V12" s="23">
        <v>35.413</v>
      </c>
      <c r="W12" s="23">
        <f t="shared" si="8"/>
        <v>3.000034814</v>
      </c>
      <c r="X12" s="23">
        <f t="shared" si="9"/>
        <v>0</v>
      </c>
      <c r="Y12" s="33">
        <f t="shared" si="10"/>
        <v>0</v>
      </c>
      <c r="Z12" s="33">
        <f t="shared" si="18"/>
        <v>27000</v>
      </c>
      <c r="AA12" s="27">
        <f t="shared" si="11"/>
        <v>1</v>
      </c>
      <c r="AB12" s="34">
        <f t="shared" si="12"/>
        <v>0</v>
      </c>
    </row>
    <row r="13" ht="14.25" customHeight="1">
      <c r="A13" s="29">
        <f t="shared" si="13"/>
        <v>45661</v>
      </c>
      <c r="B13" s="30" t="str">
        <f t="shared" si="1"/>
        <v>Saturday</v>
      </c>
      <c r="C13" s="30">
        <f t="shared" si="14"/>
        <v>0</v>
      </c>
      <c r="D13" s="30"/>
      <c r="E13" s="31">
        <f t="shared" si="19"/>
        <v>0</v>
      </c>
      <c r="F13" s="32">
        <f t="shared" si="15"/>
        <v>0</v>
      </c>
      <c r="G13" s="67">
        <v>32.41296518607443</v>
      </c>
      <c r="H13" s="24" t="s">
        <v>31</v>
      </c>
      <c r="I13" s="25">
        <f>IFERROR(VLOOKUP(H13,Volume_caminhao,2,0),0)</f>
        <v>833</v>
      </c>
      <c r="J13" s="25">
        <f t="shared" si="2"/>
        <v>49980</v>
      </c>
      <c r="K13" s="24">
        <f t="shared" si="3"/>
        <v>27000</v>
      </c>
      <c r="L13" s="25">
        <v>0.0</v>
      </c>
      <c r="M13" s="24">
        <f t="shared" si="4"/>
        <v>0</v>
      </c>
      <c r="N13" s="24">
        <f t="shared" si="5"/>
        <v>0</v>
      </c>
      <c r="O13" s="26">
        <v>0.12</v>
      </c>
      <c r="P13" s="24">
        <f t="shared" si="6"/>
        <v>0</v>
      </c>
      <c r="Q13" s="24">
        <f t="shared" si="7"/>
        <v>0</v>
      </c>
      <c r="R13" s="23">
        <f t="shared" si="16"/>
        <v>0</v>
      </c>
      <c r="S13" s="33"/>
      <c r="T13" s="33"/>
      <c r="U13" s="33">
        <f t="shared" si="17"/>
        <v>0</v>
      </c>
      <c r="V13" s="23">
        <v>35.413</v>
      </c>
      <c r="W13" s="23">
        <f t="shared" si="8"/>
        <v>3.000034814</v>
      </c>
      <c r="X13" s="23">
        <f t="shared" si="9"/>
        <v>0</v>
      </c>
      <c r="Y13" s="33">
        <f t="shared" si="10"/>
        <v>0</v>
      </c>
      <c r="Z13" s="33">
        <f t="shared" si="18"/>
        <v>27000</v>
      </c>
      <c r="AA13" s="27">
        <f t="shared" si="11"/>
        <v>1</v>
      </c>
      <c r="AB13" s="34">
        <f t="shared" si="12"/>
        <v>0</v>
      </c>
    </row>
    <row r="14" ht="14.25" customHeight="1">
      <c r="A14" s="29">
        <f t="shared" si="13"/>
        <v>45662</v>
      </c>
      <c r="B14" s="30" t="str">
        <f t="shared" si="1"/>
        <v>Sunday</v>
      </c>
      <c r="C14" s="30">
        <f t="shared" si="14"/>
        <v>0</v>
      </c>
      <c r="D14" s="30"/>
      <c r="E14" s="31">
        <f t="shared" si="19"/>
        <v>0</v>
      </c>
      <c r="F14" s="32">
        <f t="shared" si="15"/>
        <v>0</v>
      </c>
      <c r="G14" s="67">
        <v>32.41296518607443</v>
      </c>
      <c r="H14" s="24" t="s">
        <v>31</v>
      </c>
      <c r="I14" s="25">
        <f>IFERROR(VLOOKUP(H14,Volume_caminhao,2,0),0)</f>
        <v>833</v>
      </c>
      <c r="J14" s="25">
        <f t="shared" si="2"/>
        <v>49980</v>
      </c>
      <c r="K14" s="24">
        <f t="shared" si="3"/>
        <v>27000</v>
      </c>
      <c r="L14" s="25">
        <v>0.0</v>
      </c>
      <c r="M14" s="24">
        <f t="shared" si="4"/>
        <v>0</v>
      </c>
      <c r="N14" s="24">
        <f t="shared" si="5"/>
        <v>0</v>
      </c>
      <c r="O14" s="26">
        <v>0.12</v>
      </c>
      <c r="P14" s="24">
        <f t="shared" si="6"/>
        <v>0</v>
      </c>
      <c r="Q14" s="24">
        <f t="shared" si="7"/>
        <v>0</v>
      </c>
      <c r="R14" s="23">
        <f t="shared" si="16"/>
        <v>0</v>
      </c>
      <c r="S14" s="33"/>
      <c r="T14" s="33"/>
      <c r="U14" s="33">
        <f t="shared" si="17"/>
        <v>0</v>
      </c>
      <c r="V14" s="23">
        <v>35.413</v>
      </c>
      <c r="W14" s="23">
        <f t="shared" si="8"/>
        <v>3.000034814</v>
      </c>
      <c r="X14" s="23">
        <f t="shared" si="9"/>
        <v>0</v>
      </c>
      <c r="Y14" s="33">
        <f t="shared" si="10"/>
        <v>0</v>
      </c>
      <c r="Z14" s="33">
        <f t="shared" si="18"/>
        <v>27000</v>
      </c>
      <c r="AA14" s="27">
        <f t="shared" si="11"/>
        <v>1</v>
      </c>
      <c r="AB14" s="34">
        <f t="shared" si="12"/>
        <v>0</v>
      </c>
    </row>
    <row r="15" ht="14.25" customHeight="1">
      <c r="A15" s="29">
        <f t="shared" si="13"/>
        <v>45663</v>
      </c>
      <c r="B15" s="30" t="str">
        <f t="shared" si="1"/>
        <v>Monday</v>
      </c>
      <c r="C15" s="36">
        <f t="shared" si="14"/>
        <v>1</v>
      </c>
      <c r="D15" s="30"/>
      <c r="E15" s="31">
        <f t="shared" si="19"/>
        <v>833</v>
      </c>
      <c r="F15" s="32">
        <f t="shared" si="15"/>
        <v>833</v>
      </c>
      <c r="G15" s="67">
        <v>32.41296518607443</v>
      </c>
      <c r="H15" s="24" t="s">
        <v>31</v>
      </c>
      <c r="I15" s="25">
        <f>IFERROR(VLOOKUP(H15,Volume_caminhao,2,0),0)</f>
        <v>833</v>
      </c>
      <c r="J15" s="25">
        <f t="shared" si="2"/>
        <v>49980</v>
      </c>
      <c r="K15" s="24">
        <f t="shared" si="3"/>
        <v>27000</v>
      </c>
      <c r="L15" s="25">
        <v>0.0</v>
      </c>
      <c r="M15" s="24">
        <f t="shared" si="4"/>
        <v>0</v>
      </c>
      <c r="N15" s="24">
        <f t="shared" si="5"/>
        <v>0</v>
      </c>
      <c r="O15" s="26">
        <v>0.12</v>
      </c>
      <c r="P15" s="24">
        <f t="shared" si="6"/>
        <v>0</v>
      </c>
      <c r="Q15" s="24">
        <f t="shared" si="7"/>
        <v>0</v>
      </c>
      <c r="R15" s="23">
        <f t="shared" si="16"/>
        <v>27000</v>
      </c>
      <c r="S15" s="33"/>
      <c r="T15" s="33"/>
      <c r="U15" s="33">
        <f t="shared" si="17"/>
        <v>0</v>
      </c>
      <c r="V15" s="23">
        <v>35.413</v>
      </c>
      <c r="W15" s="23">
        <f t="shared" si="8"/>
        <v>3.000034814</v>
      </c>
      <c r="X15" s="23">
        <f t="shared" si="9"/>
        <v>2499.029</v>
      </c>
      <c r="Y15" s="33">
        <f t="shared" si="10"/>
        <v>29499.029</v>
      </c>
      <c r="Z15" s="33">
        <f t="shared" si="18"/>
        <v>29499.029</v>
      </c>
      <c r="AA15" s="27">
        <f t="shared" si="11"/>
        <v>1</v>
      </c>
      <c r="AB15" s="38">
        <f t="shared" si="12"/>
        <v>-1</v>
      </c>
    </row>
    <row r="16" ht="14.25" customHeight="1">
      <c r="A16" s="29">
        <f t="shared" si="13"/>
        <v>45664</v>
      </c>
      <c r="B16" s="30" t="str">
        <f t="shared" si="1"/>
        <v>Tuesday</v>
      </c>
      <c r="C16" s="30">
        <f t="shared" si="14"/>
        <v>0</v>
      </c>
      <c r="D16" s="30">
        <v>0.0</v>
      </c>
      <c r="E16" s="31">
        <f t="shared" si="19"/>
        <v>0</v>
      </c>
      <c r="F16" s="32">
        <f t="shared" si="15"/>
        <v>0</v>
      </c>
      <c r="G16" s="67">
        <v>32.41296518607443</v>
      </c>
      <c r="H16" s="24" t="s">
        <v>31</v>
      </c>
      <c r="I16" s="25">
        <f>IFERROR(VLOOKUP(H16,Volume_caminhao,2,0),0)</f>
        <v>833</v>
      </c>
      <c r="J16" s="25">
        <f t="shared" si="2"/>
        <v>49980</v>
      </c>
      <c r="K16" s="24">
        <f t="shared" si="3"/>
        <v>27000</v>
      </c>
      <c r="L16" s="25">
        <v>0.0</v>
      </c>
      <c r="M16" s="24">
        <f t="shared" si="4"/>
        <v>0</v>
      </c>
      <c r="N16" s="24">
        <f t="shared" si="5"/>
        <v>0</v>
      </c>
      <c r="O16" s="26">
        <v>0.12</v>
      </c>
      <c r="P16" s="24">
        <f t="shared" si="6"/>
        <v>0</v>
      </c>
      <c r="Q16" s="24">
        <f t="shared" si="7"/>
        <v>0</v>
      </c>
      <c r="R16" s="23">
        <f t="shared" si="16"/>
        <v>0</v>
      </c>
      <c r="S16" s="33"/>
      <c r="T16" s="33"/>
      <c r="U16" s="33">
        <f t="shared" si="17"/>
        <v>0</v>
      </c>
      <c r="V16" s="23">
        <v>35.413</v>
      </c>
      <c r="W16" s="23">
        <f t="shared" si="8"/>
        <v>3.000034814</v>
      </c>
      <c r="X16" s="23">
        <f t="shared" si="9"/>
        <v>0</v>
      </c>
      <c r="Y16" s="33">
        <f t="shared" si="10"/>
        <v>0</v>
      </c>
      <c r="Z16" s="33">
        <f t="shared" si="18"/>
        <v>29499.029</v>
      </c>
      <c r="AA16" s="27">
        <f t="shared" si="11"/>
        <v>1</v>
      </c>
      <c r="AB16" s="34">
        <f t="shared" si="12"/>
        <v>0</v>
      </c>
    </row>
    <row r="17" ht="14.25" customHeight="1">
      <c r="A17" s="29">
        <f t="shared" si="13"/>
        <v>45665</v>
      </c>
      <c r="B17" s="30" t="str">
        <f t="shared" si="1"/>
        <v>Wednesday</v>
      </c>
      <c r="C17" s="30">
        <f t="shared" si="14"/>
        <v>0</v>
      </c>
      <c r="D17" s="30">
        <v>0.0</v>
      </c>
      <c r="E17" s="31">
        <f t="shared" si="19"/>
        <v>0</v>
      </c>
      <c r="F17" s="32">
        <f t="shared" si="15"/>
        <v>0</v>
      </c>
      <c r="G17" s="67">
        <v>32.41296518607443</v>
      </c>
      <c r="H17" s="24" t="s">
        <v>31</v>
      </c>
      <c r="I17" s="25">
        <f>IFERROR(VLOOKUP(H17,Volume_caminhao,2,0),0)</f>
        <v>833</v>
      </c>
      <c r="J17" s="25">
        <f t="shared" si="2"/>
        <v>49980</v>
      </c>
      <c r="K17" s="24">
        <f t="shared" si="3"/>
        <v>27000</v>
      </c>
      <c r="L17" s="25">
        <v>0.0</v>
      </c>
      <c r="M17" s="24">
        <f t="shared" si="4"/>
        <v>0</v>
      </c>
      <c r="N17" s="24">
        <f t="shared" si="5"/>
        <v>0</v>
      </c>
      <c r="O17" s="26">
        <v>0.12</v>
      </c>
      <c r="P17" s="24">
        <f t="shared" si="6"/>
        <v>0</v>
      </c>
      <c r="Q17" s="24">
        <f t="shared" si="7"/>
        <v>0</v>
      </c>
      <c r="R17" s="23">
        <f t="shared" si="16"/>
        <v>0</v>
      </c>
      <c r="S17" s="33"/>
      <c r="T17" s="33"/>
      <c r="U17" s="33">
        <f t="shared" si="17"/>
        <v>0</v>
      </c>
      <c r="V17" s="23">
        <v>35.413</v>
      </c>
      <c r="W17" s="23">
        <f t="shared" si="8"/>
        <v>3.000034814</v>
      </c>
      <c r="X17" s="23">
        <f t="shared" si="9"/>
        <v>0</v>
      </c>
      <c r="Y17" s="33">
        <f t="shared" si="10"/>
        <v>0</v>
      </c>
      <c r="Z17" s="33">
        <f t="shared" si="18"/>
        <v>29499.029</v>
      </c>
      <c r="AA17" s="27">
        <f t="shared" si="11"/>
        <v>1</v>
      </c>
      <c r="AB17" s="34">
        <f t="shared" si="12"/>
        <v>0</v>
      </c>
    </row>
    <row r="18" ht="14.25" customHeight="1">
      <c r="A18" s="29">
        <f t="shared" si="13"/>
        <v>45666</v>
      </c>
      <c r="B18" s="30" t="str">
        <f t="shared" si="1"/>
        <v>Thursday</v>
      </c>
      <c r="C18" s="30">
        <f t="shared" si="14"/>
        <v>0</v>
      </c>
      <c r="D18" s="30">
        <v>0.0</v>
      </c>
      <c r="E18" s="31">
        <f t="shared" si="19"/>
        <v>0</v>
      </c>
      <c r="F18" s="32">
        <f t="shared" si="15"/>
        <v>0</v>
      </c>
      <c r="G18" s="67">
        <v>32.41296518607443</v>
      </c>
      <c r="H18" s="24" t="s">
        <v>31</v>
      </c>
      <c r="I18" s="25">
        <f>IFERROR(VLOOKUP(H18,Volume_caminhao,2,0),0)</f>
        <v>833</v>
      </c>
      <c r="J18" s="25">
        <f t="shared" si="2"/>
        <v>49980</v>
      </c>
      <c r="K18" s="24">
        <f t="shared" si="3"/>
        <v>27000</v>
      </c>
      <c r="L18" s="25">
        <v>0.0</v>
      </c>
      <c r="M18" s="24">
        <f t="shared" si="4"/>
        <v>0</v>
      </c>
      <c r="N18" s="24">
        <f t="shared" si="5"/>
        <v>0</v>
      </c>
      <c r="O18" s="26">
        <v>0.12</v>
      </c>
      <c r="P18" s="24">
        <f t="shared" si="6"/>
        <v>0</v>
      </c>
      <c r="Q18" s="24">
        <f t="shared" si="7"/>
        <v>0</v>
      </c>
      <c r="R18" s="23">
        <f t="shared" si="16"/>
        <v>0</v>
      </c>
      <c r="S18" s="33"/>
      <c r="T18" s="33"/>
      <c r="U18" s="33">
        <f t="shared" si="17"/>
        <v>0</v>
      </c>
      <c r="V18" s="23">
        <v>35.413</v>
      </c>
      <c r="W18" s="23">
        <f t="shared" si="8"/>
        <v>3.000034814</v>
      </c>
      <c r="X18" s="23">
        <f t="shared" si="9"/>
        <v>0</v>
      </c>
      <c r="Y18" s="33">
        <f t="shared" si="10"/>
        <v>0</v>
      </c>
      <c r="Z18" s="33">
        <f t="shared" si="18"/>
        <v>29499.029</v>
      </c>
      <c r="AA18" s="27">
        <f t="shared" si="11"/>
        <v>1</v>
      </c>
      <c r="AB18" s="34">
        <f t="shared" si="12"/>
        <v>0</v>
      </c>
    </row>
    <row r="19" ht="14.25" customHeight="1">
      <c r="A19" s="39">
        <f t="shared" si="13"/>
        <v>45667</v>
      </c>
      <c r="B19" s="40" t="str">
        <f t="shared" si="1"/>
        <v>Friday</v>
      </c>
      <c r="C19" s="40">
        <f t="shared" si="14"/>
        <v>0</v>
      </c>
      <c r="D19" s="40">
        <v>0.0</v>
      </c>
      <c r="E19" s="31">
        <f t="shared" si="19"/>
        <v>0</v>
      </c>
      <c r="F19" s="32">
        <f t="shared" si="15"/>
        <v>0</v>
      </c>
      <c r="G19" s="67">
        <v>32.41296518607443</v>
      </c>
      <c r="H19" s="24" t="s">
        <v>31</v>
      </c>
      <c r="I19" s="25">
        <f>IFERROR(VLOOKUP(H19,Volume_caminhao,2,0),0)</f>
        <v>833</v>
      </c>
      <c r="J19" s="25">
        <f t="shared" si="2"/>
        <v>49980</v>
      </c>
      <c r="K19" s="24">
        <f t="shared" si="3"/>
        <v>27000</v>
      </c>
      <c r="L19" s="25">
        <v>0.0</v>
      </c>
      <c r="M19" s="24">
        <f t="shared" si="4"/>
        <v>0</v>
      </c>
      <c r="N19" s="24">
        <f t="shared" si="5"/>
        <v>0</v>
      </c>
      <c r="O19" s="26">
        <v>0.12</v>
      </c>
      <c r="P19" s="24">
        <f t="shared" si="6"/>
        <v>0</v>
      </c>
      <c r="Q19" s="24">
        <f t="shared" si="7"/>
        <v>0</v>
      </c>
      <c r="R19" s="23">
        <f t="shared" si="16"/>
        <v>0</v>
      </c>
      <c r="S19" s="42"/>
      <c r="T19" s="42"/>
      <c r="U19" s="33">
        <f t="shared" si="17"/>
        <v>0</v>
      </c>
      <c r="V19" s="23">
        <v>35.413</v>
      </c>
      <c r="W19" s="23">
        <f t="shared" si="8"/>
        <v>3.000034814</v>
      </c>
      <c r="X19" s="23">
        <f t="shared" si="9"/>
        <v>0</v>
      </c>
      <c r="Y19" s="33">
        <f t="shared" si="10"/>
        <v>0</v>
      </c>
      <c r="Z19" s="42">
        <f t="shared" si="18"/>
        <v>29499.029</v>
      </c>
      <c r="AA19" s="27">
        <f t="shared" si="11"/>
        <v>1</v>
      </c>
      <c r="AB19" s="34">
        <f t="shared" si="12"/>
        <v>0</v>
      </c>
      <c r="AC19" s="43"/>
      <c r="AD19" s="43"/>
      <c r="AE19" s="43"/>
      <c r="AF19" s="43"/>
      <c r="AG19" s="43"/>
      <c r="AH19" s="43"/>
    </row>
    <row r="20" ht="14.25" customHeight="1">
      <c r="A20" s="29">
        <f t="shared" si="13"/>
        <v>45668</v>
      </c>
      <c r="B20" s="30" t="str">
        <f t="shared" si="1"/>
        <v>Saturday</v>
      </c>
      <c r="C20" s="30">
        <f t="shared" si="14"/>
        <v>0</v>
      </c>
      <c r="D20" s="30"/>
      <c r="E20" s="31">
        <f t="shared" si="19"/>
        <v>0</v>
      </c>
      <c r="F20" s="32">
        <f t="shared" si="15"/>
        <v>0</v>
      </c>
      <c r="G20" s="67">
        <v>32.41296518607443</v>
      </c>
      <c r="H20" s="24" t="s">
        <v>31</v>
      </c>
      <c r="I20" s="25">
        <f>IFERROR(VLOOKUP(H20,Volume_caminhao,2,0),0)</f>
        <v>833</v>
      </c>
      <c r="J20" s="25">
        <f t="shared" si="2"/>
        <v>49980</v>
      </c>
      <c r="K20" s="24">
        <f t="shared" si="3"/>
        <v>27000</v>
      </c>
      <c r="L20" s="25">
        <v>0.0</v>
      </c>
      <c r="M20" s="24">
        <f t="shared" si="4"/>
        <v>0</v>
      </c>
      <c r="N20" s="24">
        <f t="shared" si="5"/>
        <v>0</v>
      </c>
      <c r="O20" s="26">
        <v>0.12</v>
      </c>
      <c r="P20" s="24">
        <f t="shared" si="6"/>
        <v>0</v>
      </c>
      <c r="Q20" s="24">
        <f t="shared" si="7"/>
        <v>0</v>
      </c>
      <c r="R20" s="23">
        <f t="shared" si="16"/>
        <v>0</v>
      </c>
      <c r="S20" s="33"/>
      <c r="T20" s="33"/>
      <c r="U20" s="33">
        <f t="shared" si="17"/>
        <v>0</v>
      </c>
      <c r="V20" s="23">
        <v>35.413</v>
      </c>
      <c r="W20" s="23">
        <f t="shared" si="8"/>
        <v>3.000034814</v>
      </c>
      <c r="X20" s="23">
        <f t="shared" si="9"/>
        <v>0</v>
      </c>
      <c r="Y20" s="33">
        <f t="shared" si="10"/>
        <v>0</v>
      </c>
      <c r="Z20" s="33">
        <f t="shared" si="18"/>
        <v>29499.029</v>
      </c>
      <c r="AA20" s="27">
        <f t="shared" si="11"/>
        <v>1</v>
      </c>
      <c r="AB20" s="34">
        <f t="shared" si="12"/>
        <v>0</v>
      </c>
    </row>
    <row r="21" ht="14.25" customHeight="1">
      <c r="A21" s="29">
        <f t="shared" si="13"/>
        <v>45669</v>
      </c>
      <c r="B21" s="30" t="str">
        <f t="shared" si="1"/>
        <v>Sunday</v>
      </c>
      <c r="C21" s="30">
        <f t="shared" si="14"/>
        <v>0</v>
      </c>
      <c r="D21" s="30"/>
      <c r="E21" s="31">
        <f t="shared" si="19"/>
        <v>0</v>
      </c>
      <c r="F21" s="32">
        <f t="shared" si="15"/>
        <v>0</v>
      </c>
      <c r="G21" s="67">
        <v>32.41296518607443</v>
      </c>
      <c r="H21" s="24" t="s">
        <v>31</v>
      </c>
      <c r="I21" s="25">
        <f>IFERROR(VLOOKUP(H21,Volume_caminhao,2,0),0)</f>
        <v>833</v>
      </c>
      <c r="J21" s="25">
        <f t="shared" si="2"/>
        <v>49980</v>
      </c>
      <c r="K21" s="24">
        <f t="shared" si="3"/>
        <v>27000</v>
      </c>
      <c r="L21" s="25">
        <v>0.0</v>
      </c>
      <c r="M21" s="24">
        <f t="shared" si="4"/>
        <v>0</v>
      </c>
      <c r="N21" s="24">
        <f t="shared" si="5"/>
        <v>0</v>
      </c>
      <c r="O21" s="26">
        <v>0.12</v>
      </c>
      <c r="P21" s="24">
        <f t="shared" si="6"/>
        <v>0</v>
      </c>
      <c r="Q21" s="24">
        <f t="shared" si="7"/>
        <v>0</v>
      </c>
      <c r="R21" s="23">
        <f t="shared" si="16"/>
        <v>0</v>
      </c>
      <c r="S21" s="33"/>
      <c r="T21" s="33"/>
      <c r="U21" s="33">
        <f t="shared" si="17"/>
        <v>0</v>
      </c>
      <c r="V21" s="23">
        <v>35.413</v>
      </c>
      <c r="W21" s="23">
        <f t="shared" si="8"/>
        <v>3.000034814</v>
      </c>
      <c r="X21" s="23">
        <f t="shared" si="9"/>
        <v>0</v>
      </c>
      <c r="Y21" s="33">
        <f t="shared" si="10"/>
        <v>0</v>
      </c>
      <c r="Z21" s="33">
        <f t="shared" si="18"/>
        <v>29499.029</v>
      </c>
      <c r="AA21" s="27">
        <f t="shared" si="11"/>
        <v>1</v>
      </c>
      <c r="AB21" s="34">
        <f t="shared" si="12"/>
        <v>0</v>
      </c>
    </row>
    <row r="22" ht="14.25" customHeight="1">
      <c r="A22" s="29">
        <f t="shared" si="13"/>
        <v>45670</v>
      </c>
      <c r="B22" s="30" t="str">
        <f t="shared" si="1"/>
        <v>Monday</v>
      </c>
      <c r="C22" s="36">
        <f t="shared" si="14"/>
        <v>1</v>
      </c>
      <c r="D22" s="30"/>
      <c r="E22" s="31">
        <f t="shared" si="19"/>
        <v>833</v>
      </c>
      <c r="F22" s="32">
        <f t="shared" si="15"/>
        <v>1666</v>
      </c>
      <c r="G22" s="67">
        <v>32.41296518607443</v>
      </c>
      <c r="H22" s="24" t="s">
        <v>31</v>
      </c>
      <c r="I22" s="25">
        <f>IFERROR(VLOOKUP(H22,Volume_caminhao,2,0),0)</f>
        <v>833</v>
      </c>
      <c r="J22" s="25">
        <f t="shared" si="2"/>
        <v>49980</v>
      </c>
      <c r="K22" s="24">
        <f t="shared" si="3"/>
        <v>27000</v>
      </c>
      <c r="L22" s="25">
        <v>0.0</v>
      </c>
      <c r="M22" s="24">
        <f t="shared" si="4"/>
        <v>0</v>
      </c>
      <c r="N22" s="24">
        <f t="shared" si="5"/>
        <v>0</v>
      </c>
      <c r="O22" s="26">
        <v>0.12</v>
      </c>
      <c r="P22" s="24">
        <f t="shared" si="6"/>
        <v>0</v>
      </c>
      <c r="Q22" s="24">
        <f t="shared" si="7"/>
        <v>0</v>
      </c>
      <c r="R22" s="23">
        <f t="shared" si="16"/>
        <v>27000</v>
      </c>
      <c r="S22" s="33"/>
      <c r="T22" s="33"/>
      <c r="U22" s="33">
        <f t="shared" si="17"/>
        <v>2499.029</v>
      </c>
      <c r="V22" s="23">
        <v>35.413</v>
      </c>
      <c r="W22" s="23">
        <f t="shared" si="8"/>
        <v>3.000034814</v>
      </c>
      <c r="X22" s="23">
        <f t="shared" si="9"/>
        <v>2499.029</v>
      </c>
      <c r="Y22" s="33">
        <f t="shared" si="10"/>
        <v>29499.029</v>
      </c>
      <c r="Z22" s="33">
        <f t="shared" si="18"/>
        <v>31998.058</v>
      </c>
      <c r="AA22" s="27">
        <f t="shared" si="11"/>
        <v>1</v>
      </c>
      <c r="AB22" s="38">
        <f t="shared" si="12"/>
        <v>-1</v>
      </c>
    </row>
    <row r="23" ht="14.25" customHeight="1">
      <c r="A23" s="29">
        <f t="shared" si="13"/>
        <v>45671</v>
      </c>
      <c r="B23" s="30" t="str">
        <f t="shared" si="1"/>
        <v>Tuesday</v>
      </c>
      <c r="C23" s="30">
        <f t="shared" si="14"/>
        <v>0</v>
      </c>
      <c r="D23" s="30">
        <v>0.0</v>
      </c>
      <c r="E23" s="31">
        <f t="shared" si="19"/>
        <v>0</v>
      </c>
      <c r="F23" s="32">
        <f t="shared" si="15"/>
        <v>0</v>
      </c>
      <c r="G23" s="67">
        <v>32.41296518607443</v>
      </c>
      <c r="H23" s="24" t="s">
        <v>31</v>
      </c>
      <c r="I23" s="25">
        <f>IFERROR(VLOOKUP(H23,Volume_caminhao,2,0),0)</f>
        <v>833</v>
      </c>
      <c r="J23" s="25">
        <f t="shared" si="2"/>
        <v>49980</v>
      </c>
      <c r="K23" s="24">
        <f t="shared" si="3"/>
        <v>27000</v>
      </c>
      <c r="L23" s="25">
        <v>0.0</v>
      </c>
      <c r="M23" s="24">
        <f t="shared" si="4"/>
        <v>0</v>
      </c>
      <c r="N23" s="24">
        <f t="shared" si="5"/>
        <v>0</v>
      </c>
      <c r="O23" s="26">
        <v>0.12</v>
      </c>
      <c r="P23" s="24">
        <f t="shared" si="6"/>
        <v>0</v>
      </c>
      <c r="Q23" s="24">
        <f t="shared" si="7"/>
        <v>0</v>
      </c>
      <c r="R23" s="23">
        <f t="shared" si="16"/>
        <v>0</v>
      </c>
      <c r="S23" s="33"/>
      <c r="T23" s="33"/>
      <c r="U23" s="33">
        <f t="shared" si="17"/>
        <v>0</v>
      </c>
      <c r="V23" s="23">
        <v>35.413</v>
      </c>
      <c r="W23" s="23">
        <f t="shared" si="8"/>
        <v>3.000034814</v>
      </c>
      <c r="X23" s="23">
        <f t="shared" si="9"/>
        <v>0</v>
      </c>
      <c r="Y23" s="33">
        <f t="shared" si="10"/>
        <v>0</v>
      </c>
      <c r="Z23" s="33">
        <f t="shared" si="18"/>
        <v>31998.058</v>
      </c>
      <c r="AA23" s="27">
        <f t="shared" si="11"/>
        <v>1</v>
      </c>
      <c r="AB23" s="34">
        <f t="shared" si="12"/>
        <v>0</v>
      </c>
    </row>
    <row r="24" ht="14.25" customHeight="1">
      <c r="A24" s="29">
        <f t="shared" si="13"/>
        <v>45672</v>
      </c>
      <c r="B24" s="30" t="str">
        <f t="shared" si="1"/>
        <v>Wednesday</v>
      </c>
      <c r="C24" s="30">
        <f t="shared" si="14"/>
        <v>0</v>
      </c>
      <c r="D24" s="30">
        <v>0.0</v>
      </c>
      <c r="E24" s="31">
        <f t="shared" si="19"/>
        <v>0</v>
      </c>
      <c r="F24" s="32">
        <f t="shared" si="15"/>
        <v>0</v>
      </c>
      <c r="G24" s="67">
        <v>32.41296518607443</v>
      </c>
      <c r="H24" s="24" t="s">
        <v>31</v>
      </c>
      <c r="I24" s="25">
        <f>IFERROR(VLOOKUP(H24,Volume_caminhao,2,0),0)</f>
        <v>833</v>
      </c>
      <c r="J24" s="25">
        <f t="shared" si="2"/>
        <v>49980</v>
      </c>
      <c r="K24" s="24">
        <f t="shared" si="3"/>
        <v>27000</v>
      </c>
      <c r="L24" s="25">
        <v>0.0</v>
      </c>
      <c r="M24" s="24">
        <f t="shared" si="4"/>
        <v>0</v>
      </c>
      <c r="N24" s="24">
        <f t="shared" si="5"/>
        <v>0</v>
      </c>
      <c r="O24" s="26">
        <v>0.12</v>
      </c>
      <c r="P24" s="24">
        <f t="shared" si="6"/>
        <v>0</v>
      </c>
      <c r="Q24" s="24">
        <f t="shared" si="7"/>
        <v>0</v>
      </c>
      <c r="R24" s="23">
        <f t="shared" si="16"/>
        <v>0</v>
      </c>
      <c r="S24" s="33"/>
      <c r="T24" s="33"/>
      <c r="U24" s="33">
        <f t="shared" si="17"/>
        <v>0</v>
      </c>
      <c r="V24" s="23">
        <v>35.413</v>
      </c>
      <c r="W24" s="23">
        <f t="shared" si="8"/>
        <v>3.000034814</v>
      </c>
      <c r="X24" s="23">
        <f t="shared" si="9"/>
        <v>0</v>
      </c>
      <c r="Y24" s="33">
        <f t="shared" si="10"/>
        <v>0</v>
      </c>
      <c r="Z24" s="33">
        <f t="shared" si="18"/>
        <v>31998.058</v>
      </c>
      <c r="AA24" s="27">
        <f t="shared" si="11"/>
        <v>1</v>
      </c>
      <c r="AB24" s="34">
        <f t="shared" si="12"/>
        <v>0</v>
      </c>
    </row>
    <row r="25" ht="14.25" customHeight="1">
      <c r="A25" s="29">
        <f t="shared" si="13"/>
        <v>45673</v>
      </c>
      <c r="B25" s="30" t="str">
        <f t="shared" si="1"/>
        <v>Thursday</v>
      </c>
      <c r="C25" s="30">
        <f t="shared" si="14"/>
        <v>0</v>
      </c>
      <c r="D25" s="30">
        <v>0.0</v>
      </c>
      <c r="E25" s="31">
        <f t="shared" si="19"/>
        <v>0</v>
      </c>
      <c r="F25" s="32">
        <f t="shared" si="15"/>
        <v>0</v>
      </c>
      <c r="G25" s="67">
        <v>32.41296518607443</v>
      </c>
      <c r="H25" s="24" t="s">
        <v>31</v>
      </c>
      <c r="I25" s="25">
        <f>IFERROR(VLOOKUP(H25,Volume_caminhao,2,0),0)</f>
        <v>833</v>
      </c>
      <c r="J25" s="25">
        <f t="shared" si="2"/>
        <v>49980</v>
      </c>
      <c r="K25" s="24">
        <f t="shared" si="3"/>
        <v>27000</v>
      </c>
      <c r="L25" s="25">
        <v>0.0</v>
      </c>
      <c r="M25" s="24">
        <f t="shared" si="4"/>
        <v>0</v>
      </c>
      <c r="N25" s="24">
        <f t="shared" si="5"/>
        <v>0</v>
      </c>
      <c r="O25" s="26">
        <v>0.12</v>
      </c>
      <c r="P25" s="24">
        <f t="shared" si="6"/>
        <v>0</v>
      </c>
      <c r="Q25" s="24">
        <f t="shared" si="7"/>
        <v>0</v>
      </c>
      <c r="R25" s="23">
        <f t="shared" si="16"/>
        <v>0</v>
      </c>
      <c r="S25" s="33"/>
      <c r="T25" s="33"/>
      <c r="U25" s="33">
        <f t="shared" si="17"/>
        <v>0</v>
      </c>
      <c r="V25" s="23">
        <v>35.413</v>
      </c>
      <c r="W25" s="23">
        <f t="shared" si="8"/>
        <v>3.000034814</v>
      </c>
      <c r="X25" s="23">
        <f t="shared" si="9"/>
        <v>0</v>
      </c>
      <c r="Y25" s="33">
        <f t="shared" si="10"/>
        <v>0</v>
      </c>
      <c r="Z25" s="33">
        <f t="shared" si="18"/>
        <v>31998.058</v>
      </c>
      <c r="AA25" s="27">
        <f t="shared" si="11"/>
        <v>1</v>
      </c>
      <c r="AB25" s="34">
        <f t="shared" si="12"/>
        <v>0</v>
      </c>
    </row>
    <row r="26" ht="14.25" customHeight="1">
      <c r="A26" s="29">
        <f t="shared" si="13"/>
        <v>45674</v>
      </c>
      <c r="B26" s="30" t="str">
        <f t="shared" si="1"/>
        <v>Friday</v>
      </c>
      <c r="C26" s="30">
        <f t="shared" si="14"/>
        <v>0</v>
      </c>
      <c r="D26" s="30">
        <v>0.0</v>
      </c>
      <c r="E26" s="31">
        <f t="shared" si="19"/>
        <v>0</v>
      </c>
      <c r="F26" s="32">
        <f t="shared" si="15"/>
        <v>0</v>
      </c>
      <c r="G26" s="67">
        <v>32.41296518607443</v>
      </c>
      <c r="H26" s="24" t="s">
        <v>31</v>
      </c>
      <c r="I26" s="25">
        <f>IFERROR(VLOOKUP(H26,Volume_caminhao,2,0),0)</f>
        <v>833</v>
      </c>
      <c r="J26" s="25">
        <f t="shared" si="2"/>
        <v>49980</v>
      </c>
      <c r="K26" s="24">
        <f t="shared" si="3"/>
        <v>27000</v>
      </c>
      <c r="L26" s="25">
        <v>0.0</v>
      </c>
      <c r="M26" s="24">
        <f t="shared" si="4"/>
        <v>0</v>
      </c>
      <c r="N26" s="24">
        <f t="shared" si="5"/>
        <v>0</v>
      </c>
      <c r="O26" s="26">
        <v>0.12</v>
      </c>
      <c r="P26" s="24">
        <f t="shared" si="6"/>
        <v>0</v>
      </c>
      <c r="Q26" s="24">
        <f t="shared" si="7"/>
        <v>0</v>
      </c>
      <c r="R26" s="23">
        <f t="shared" si="16"/>
        <v>0</v>
      </c>
      <c r="S26" s="33"/>
      <c r="T26" s="33"/>
      <c r="U26" s="33">
        <f t="shared" si="17"/>
        <v>0</v>
      </c>
      <c r="V26" s="23">
        <v>35.413</v>
      </c>
      <c r="W26" s="23">
        <f t="shared" si="8"/>
        <v>3.000034814</v>
      </c>
      <c r="X26" s="23">
        <f t="shared" si="9"/>
        <v>0</v>
      </c>
      <c r="Y26" s="33">
        <f t="shared" si="10"/>
        <v>0</v>
      </c>
      <c r="Z26" s="33">
        <f t="shared" si="18"/>
        <v>31998.058</v>
      </c>
      <c r="AA26" s="27">
        <f t="shared" si="11"/>
        <v>1</v>
      </c>
      <c r="AB26" s="34">
        <f t="shared" si="12"/>
        <v>0</v>
      </c>
      <c r="AC26" s="3"/>
      <c r="AD26" s="3"/>
    </row>
    <row r="27" ht="14.25" customHeight="1">
      <c r="A27" s="29">
        <f t="shared" si="13"/>
        <v>45675</v>
      </c>
      <c r="B27" s="30" t="str">
        <f t="shared" si="1"/>
        <v>Saturday</v>
      </c>
      <c r="C27" s="30">
        <f t="shared" si="14"/>
        <v>0</v>
      </c>
      <c r="D27" s="30"/>
      <c r="E27" s="31">
        <f t="shared" si="19"/>
        <v>0</v>
      </c>
      <c r="F27" s="32">
        <f t="shared" si="15"/>
        <v>0</v>
      </c>
      <c r="G27" s="67">
        <v>32.41296518607443</v>
      </c>
      <c r="H27" s="24" t="s">
        <v>31</v>
      </c>
      <c r="I27" s="25">
        <f>IFERROR(VLOOKUP(H27,Volume_caminhao,2,0),0)</f>
        <v>833</v>
      </c>
      <c r="J27" s="25">
        <f t="shared" si="2"/>
        <v>49980</v>
      </c>
      <c r="K27" s="24">
        <f t="shared" si="3"/>
        <v>27000</v>
      </c>
      <c r="L27" s="25">
        <v>0.0</v>
      </c>
      <c r="M27" s="24">
        <f t="shared" si="4"/>
        <v>0</v>
      </c>
      <c r="N27" s="24">
        <f t="shared" si="5"/>
        <v>0</v>
      </c>
      <c r="O27" s="26">
        <v>0.12</v>
      </c>
      <c r="P27" s="24">
        <f t="shared" si="6"/>
        <v>0</v>
      </c>
      <c r="Q27" s="24">
        <f t="shared" si="7"/>
        <v>0</v>
      </c>
      <c r="R27" s="23">
        <f t="shared" si="16"/>
        <v>0</v>
      </c>
      <c r="S27" s="33"/>
      <c r="T27" s="33"/>
      <c r="U27" s="33">
        <f t="shared" si="17"/>
        <v>0</v>
      </c>
      <c r="V27" s="23">
        <v>35.413</v>
      </c>
      <c r="W27" s="23">
        <f t="shared" si="8"/>
        <v>3.000034814</v>
      </c>
      <c r="X27" s="23">
        <f t="shared" si="9"/>
        <v>0</v>
      </c>
      <c r="Y27" s="33">
        <f t="shared" si="10"/>
        <v>0</v>
      </c>
      <c r="Z27" s="33">
        <f t="shared" si="18"/>
        <v>31998.058</v>
      </c>
      <c r="AA27" s="27">
        <f t="shared" si="11"/>
        <v>1</v>
      </c>
      <c r="AB27" s="34">
        <f t="shared" si="12"/>
        <v>0</v>
      </c>
      <c r="AD27" s="3"/>
    </row>
    <row r="28" ht="14.25" customHeight="1">
      <c r="A28" s="45">
        <f t="shared" si="13"/>
        <v>45676</v>
      </c>
      <c r="B28" s="46" t="str">
        <f t="shared" si="1"/>
        <v>Sunday</v>
      </c>
      <c r="C28" s="30">
        <f t="shared" si="14"/>
        <v>0</v>
      </c>
      <c r="D28" s="46"/>
      <c r="E28" s="31">
        <f t="shared" si="19"/>
        <v>0</v>
      </c>
      <c r="F28" s="32">
        <f t="shared" si="15"/>
        <v>0</v>
      </c>
      <c r="G28" s="67">
        <v>32.41296518607443</v>
      </c>
      <c r="H28" s="24" t="s">
        <v>31</v>
      </c>
      <c r="I28" s="25">
        <f>IFERROR(VLOOKUP(H28,Volume_caminhao,2,0),0)</f>
        <v>833</v>
      </c>
      <c r="J28" s="25">
        <f t="shared" si="2"/>
        <v>49980</v>
      </c>
      <c r="K28" s="24">
        <f t="shared" si="3"/>
        <v>27000</v>
      </c>
      <c r="L28" s="25">
        <v>0.0</v>
      </c>
      <c r="M28" s="24">
        <f t="shared" si="4"/>
        <v>0</v>
      </c>
      <c r="N28" s="24">
        <f t="shared" si="5"/>
        <v>0</v>
      </c>
      <c r="O28" s="26">
        <v>0.12</v>
      </c>
      <c r="P28" s="24">
        <f t="shared" si="6"/>
        <v>0</v>
      </c>
      <c r="Q28" s="24">
        <f t="shared" si="7"/>
        <v>0</v>
      </c>
      <c r="R28" s="23">
        <f t="shared" si="16"/>
        <v>0</v>
      </c>
      <c r="S28" s="47"/>
      <c r="T28" s="47"/>
      <c r="U28" s="33">
        <f t="shared" si="17"/>
        <v>0</v>
      </c>
      <c r="V28" s="23">
        <v>35.413</v>
      </c>
      <c r="W28" s="23">
        <f t="shared" si="8"/>
        <v>3.000034814</v>
      </c>
      <c r="X28" s="23">
        <f t="shared" si="9"/>
        <v>0</v>
      </c>
      <c r="Y28" s="33">
        <f t="shared" si="10"/>
        <v>0</v>
      </c>
      <c r="Z28" s="33">
        <f t="shared" si="18"/>
        <v>31998.058</v>
      </c>
      <c r="AA28" s="27">
        <f t="shared" si="11"/>
        <v>1</v>
      </c>
      <c r="AB28" s="34">
        <f t="shared" si="12"/>
        <v>0</v>
      </c>
      <c r="AC28" s="49"/>
      <c r="AD28" s="48"/>
      <c r="AE28" s="49"/>
      <c r="AF28" s="49"/>
      <c r="AG28" s="49"/>
      <c r="AH28" s="49"/>
    </row>
    <row r="29" ht="14.25" customHeight="1">
      <c r="A29" s="29">
        <f t="shared" si="13"/>
        <v>45677</v>
      </c>
      <c r="B29" s="30" t="str">
        <f t="shared" si="1"/>
        <v>Monday</v>
      </c>
      <c r="C29" s="36">
        <f t="shared" si="14"/>
        <v>1</v>
      </c>
      <c r="D29" s="30"/>
      <c r="E29" s="31">
        <f t="shared" si="19"/>
        <v>833</v>
      </c>
      <c r="F29" s="32">
        <f t="shared" si="15"/>
        <v>3332</v>
      </c>
      <c r="G29" s="67">
        <v>32.41296518607443</v>
      </c>
      <c r="H29" s="24" t="s">
        <v>31</v>
      </c>
      <c r="I29" s="25">
        <f>IFERROR(VLOOKUP(H29,Volume_caminhao,2,0),0)</f>
        <v>833</v>
      </c>
      <c r="J29" s="25">
        <f t="shared" si="2"/>
        <v>49980</v>
      </c>
      <c r="K29" s="24">
        <f t="shared" si="3"/>
        <v>27000</v>
      </c>
      <c r="L29" s="25">
        <v>0.0</v>
      </c>
      <c r="M29" s="24">
        <f t="shared" si="4"/>
        <v>0</v>
      </c>
      <c r="N29" s="24">
        <f t="shared" si="5"/>
        <v>0</v>
      </c>
      <c r="O29" s="26">
        <v>0.12</v>
      </c>
      <c r="P29" s="24">
        <f t="shared" si="6"/>
        <v>0</v>
      </c>
      <c r="Q29" s="24">
        <f t="shared" si="7"/>
        <v>0</v>
      </c>
      <c r="R29" s="23">
        <f t="shared" si="16"/>
        <v>27000</v>
      </c>
      <c r="S29" s="33"/>
      <c r="T29" s="33"/>
      <c r="U29" s="33">
        <f t="shared" si="17"/>
        <v>4998.058</v>
      </c>
      <c r="V29" s="23">
        <v>35.413</v>
      </c>
      <c r="W29" s="23">
        <f t="shared" si="8"/>
        <v>3.000034814</v>
      </c>
      <c r="X29" s="23">
        <f t="shared" si="9"/>
        <v>2499.029</v>
      </c>
      <c r="Y29" s="33">
        <f t="shared" si="10"/>
        <v>29499.029</v>
      </c>
      <c r="Z29" s="33">
        <f t="shared" si="18"/>
        <v>34497.087</v>
      </c>
      <c r="AA29" s="27">
        <f t="shared" si="11"/>
        <v>1</v>
      </c>
      <c r="AB29" s="38">
        <f t="shared" si="12"/>
        <v>-1</v>
      </c>
      <c r="AD29" s="3"/>
    </row>
    <row r="30" ht="14.25" customHeight="1">
      <c r="A30" s="29">
        <f t="shared" si="13"/>
        <v>45678</v>
      </c>
      <c r="B30" s="30" t="str">
        <f t="shared" si="1"/>
        <v>Tuesday</v>
      </c>
      <c r="C30" s="30">
        <f t="shared" si="14"/>
        <v>0</v>
      </c>
      <c r="D30" s="30">
        <v>0.0</v>
      </c>
      <c r="E30" s="31">
        <f t="shared" si="19"/>
        <v>0</v>
      </c>
      <c r="F30" s="32">
        <f t="shared" si="15"/>
        <v>0</v>
      </c>
      <c r="G30" s="67">
        <v>32.41296518607443</v>
      </c>
      <c r="H30" s="24" t="s">
        <v>31</v>
      </c>
      <c r="I30" s="25">
        <f>IFERROR(VLOOKUP(H30,Volume_caminhao,2,0),0)</f>
        <v>833</v>
      </c>
      <c r="J30" s="25">
        <f t="shared" si="2"/>
        <v>49980</v>
      </c>
      <c r="K30" s="24">
        <f t="shared" si="3"/>
        <v>27000</v>
      </c>
      <c r="L30" s="25">
        <v>0.0</v>
      </c>
      <c r="M30" s="24">
        <f t="shared" si="4"/>
        <v>0</v>
      </c>
      <c r="N30" s="24">
        <f t="shared" si="5"/>
        <v>0</v>
      </c>
      <c r="O30" s="26">
        <v>0.12</v>
      </c>
      <c r="P30" s="24">
        <f t="shared" si="6"/>
        <v>0</v>
      </c>
      <c r="Q30" s="24">
        <f t="shared" si="7"/>
        <v>0</v>
      </c>
      <c r="R30" s="23">
        <f t="shared" si="16"/>
        <v>0</v>
      </c>
      <c r="S30" s="33"/>
      <c r="T30" s="33"/>
      <c r="U30" s="33">
        <f t="shared" si="17"/>
        <v>0</v>
      </c>
      <c r="V30" s="23">
        <v>35.413</v>
      </c>
      <c r="W30" s="23">
        <f t="shared" si="8"/>
        <v>3.000034814</v>
      </c>
      <c r="X30" s="23">
        <f t="shared" si="9"/>
        <v>0</v>
      </c>
      <c r="Y30" s="33">
        <f t="shared" si="10"/>
        <v>0</v>
      </c>
      <c r="Z30" s="33">
        <f t="shared" si="18"/>
        <v>34497.087</v>
      </c>
      <c r="AA30" s="27">
        <f t="shared" si="11"/>
        <v>1</v>
      </c>
      <c r="AB30" s="34">
        <f t="shared" si="12"/>
        <v>0</v>
      </c>
    </row>
    <row r="31" ht="14.25" customHeight="1">
      <c r="A31" s="29">
        <f t="shared" si="13"/>
        <v>45679</v>
      </c>
      <c r="B31" s="30" t="str">
        <f t="shared" si="1"/>
        <v>Wednesday</v>
      </c>
      <c r="C31" s="30">
        <f t="shared" si="14"/>
        <v>0</v>
      </c>
      <c r="D31" s="30">
        <v>0.0</v>
      </c>
      <c r="E31" s="31">
        <f t="shared" si="19"/>
        <v>0</v>
      </c>
      <c r="F31" s="32">
        <f t="shared" si="15"/>
        <v>0</v>
      </c>
      <c r="G31" s="67">
        <v>32.41296518607443</v>
      </c>
      <c r="H31" s="24" t="s">
        <v>31</v>
      </c>
      <c r="I31" s="25">
        <f>IFERROR(VLOOKUP(H31,Volume_caminhao,2,0),0)</f>
        <v>833</v>
      </c>
      <c r="J31" s="25">
        <f t="shared" si="2"/>
        <v>49980</v>
      </c>
      <c r="K31" s="24">
        <f t="shared" si="3"/>
        <v>27000</v>
      </c>
      <c r="L31" s="25">
        <v>0.0</v>
      </c>
      <c r="M31" s="24">
        <f t="shared" si="4"/>
        <v>0</v>
      </c>
      <c r="N31" s="24">
        <f t="shared" si="5"/>
        <v>0</v>
      </c>
      <c r="O31" s="26">
        <v>0.12</v>
      </c>
      <c r="P31" s="24">
        <f t="shared" si="6"/>
        <v>0</v>
      </c>
      <c r="Q31" s="24">
        <f t="shared" si="7"/>
        <v>0</v>
      </c>
      <c r="R31" s="23">
        <f t="shared" si="16"/>
        <v>0</v>
      </c>
      <c r="S31" s="33"/>
      <c r="T31" s="33"/>
      <c r="U31" s="33">
        <f t="shared" si="17"/>
        <v>0</v>
      </c>
      <c r="V31" s="23">
        <v>35.413</v>
      </c>
      <c r="W31" s="23">
        <f t="shared" si="8"/>
        <v>3.000034814</v>
      </c>
      <c r="X31" s="23">
        <f t="shared" si="9"/>
        <v>0</v>
      </c>
      <c r="Y31" s="33">
        <f t="shared" si="10"/>
        <v>0</v>
      </c>
      <c r="Z31" s="33">
        <f t="shared" si="18"/>
        <v>34497.087</v>
      </c>
      <c r="AA31" s="27">
        <f t="shared" si="11"/>
        <v>1</v>
      </c>
      <c r="AB31" s="34">
        <f t="shared" si="12"/>
        <v>0</v>
      </c>
    </row>
    <row r="32" ht="14.25" customHeight="1">
      <c r="A32" s="29">
        <f t="shared" si="13"/>
        <v>45680</v>
      </c>
      <c r="B32" s="30" t="str">
        <f t="shared" si="1"/>
        <v>Thursday</v>
      </c>
      <c r="C32" s="30">
        <f t="shared" si="14"/>
        <v>0</v>
      </c>
      <c r="D32" s="30">
        <v>0.0</v>
      </c>
      <c r="E32" s="31">
        <f t="shared" si="19"/>
        <v>0</v>
      </c>
      <c r="F32" s="32">
        <f t="shared" si="15"/>
        <v>0</v>
      </c>
      <c r="G32" s="67">
        <v>32.41296518607443</v>
      </c>
      <c r="H32" s="24" t="s">
        <v>31</v>
      </c>
      <c r="I32" s="25">
        <f>IFERROR(VLOOKUP(H32,Volume_caminhao,2,0),0)</f>
        <v>833</v>
      </c>
      <c r="J32" s="25">
        <f t="shared" si="2"/>
        <v>49980</v>
      </c>
      <c r="K32" s="24">
        <f t="shared" si="3"/>
        <v>27000</v>
      </c>
      <c r="L32" s="25">
        <v>0.0</v>
      </c>
      <c r="M32" s="24">
        <f t="shared" si="4"/>
        <v>0</v>
      </c>
      <c r="N32" s="24">
        <f t="shared" si="5"/>
        <v>0</v>
      </c>
      <c r="O32" s="26">
        <v>0.12</v>
      </c>
      <c r="P32" s="24">
        <f t="shared" si="6"/>
        <v>0</v>
      </c>
      <c r="Q32" s="24">
        <f t="shared" si="7"/>
        <v>0</v>
      </c>
      <c r="R32" s="23">
        <f t="shared" si="16"/>
        <v>0</v>
      </c>
      <c r="S32" s="33"/>
      <c r="T32" s="33"/>
      <c r="U32" s="33">
        <f t="shared" si="17"/>
        <v>0</v>
      </c>
      <c r="V32" s="23">
        <v>35.413</v>
      </c>
      <c r="W32" s="23">
        <f t="shared" si="8"/>
        <v>3.000034814</v>
      </c>
      <c r="X32" s="23">
        <f t="shared" si="9"/>
        <v>0</v>
      </c>
      <c r="Y32" s="33">
        <f t="shared" si="10"/>
        <v>0</v>
      </c>
      <c r="Z32" s="33">
        <f t="shared" si="18"/>
        <v>34497.087</v>
      </c>
      <c r="AA32" s="27">
        <f t="shared" si="11"/>
        <v>1</v>
      </c>
      <c r="AB32" s="34">
        <f t="shared" si="12"/>
        <v>0</v>
      </c>
    </row>
    <row r="33" ht="14.25" customHeight="1">
      <c r="A33" s="29">
        <f t="shared" si="13"/>
        <v>45681</v>
      </c>
      <c r="B33" s="30" t="str">
        <f t="shared" si="1"/>
        <v>Friday</v>
      </c>
      <c r="C33" s="30">
        <f t="shared" si="14"/>
        <v>0</v>
      </c>
      <c r="D33" s="30">
        <v>0.0</v>
      </c>
      <c r="E33" s="31">
        <f t="shared" si="19"/>
        <v>0</v>
      </c>
      <c r="F33" s="32">
        <f t="shared" si="15"/>
        <v>0</v>
      </c>
      <c r="G33" s="67">
        <v>32.41296518607443</v>
      </c>
      <c r="H33" s="24" t="s">
        <v>31</v>
      </c>
      <c r="I33" s="25">
        <f>IFERROR(VLOOKUP(H33,Volume_caminhao,2,0),0)</f>
        <v>833</v>
      </c>
      <c r="J33" s="25">
        <f t="shared" si="2"/>
        <v>49980</v>
      </c>
      <c r="K33" s="24">
        <f t="shared" si="3"/>
        <v>27000</v>
      </c>
      <c r="L33" s="25">
        <v>0.0</v>
      </c>
      <c r="M33" s="24">
        <f t="shared" si="4"/>
        <v>0</v>
      </c>
      <c r="N33" s="24">
        <f t="shared" si="5"/>
        <v>0</v>
      </c>
      <c r="O33" s="26">
        <v>0.12</v>
      </c>
      <c r="P33" s="24">
        <f t="shared" si="6"/>
        <v>0</v>
      </c>
      <c r="Q33" s="24">
        <f t="shared" si="7"/>
        <v>0</v>
      </c>
      <c r="R33" s="23">
        <f t="shared" si="16"/>
        <v>0</v>
      </c>
      <c r="S33" s="33"/>
      <c r="T33" s="33"/>
      <c r="U33" s="33">
        <f t="shared" si="17"/>
        <v>0</v>
      </c>
      <c r="V33" s="23">
        <v>35.413</v>
      </c>
      <c r="W33" s="23">
        <f t="shared" si="8"/>
        <v>3.000034814</v>
      </c>
      <c r="X33" s="23">
        <f t="shared" si="9"/>
        <v>0</v>
      </c>
      <c r="Y33" s="33">
        <f t="shared" si="10"/>
        <v>0</v>
      </c>
      <c r="Z33" s="33">
        <f t="shared" si="18"/>
        <v>34497.087</v>
      </c>
      <c r="AA33" s="27">
        <f t="shared" si="11"/>
        <v>1</v>
      </c>
      <c r="AB33" s="34">
        <f t="shared" si="12"/>
        <v>0</v>
      </c>
    </row>
    <row r="34" ht="14.25" customHeight="1">
      <c r="A34" s="29">
        <f t="shared" si="13"/>
        <v>45682</v>
      </c>
      <c r="B34" s="30" t="str">
        <f t="shared" si="1"/>
        <v>Saturday</v>
      </c>
      <c r="C34" s="30">
        <f t="shared" si="14"/>
        <v>0</v>
      </c>
      <c r="D34" s="30"/>
      <c r="E34" s="31">
        <f t="shared" si="19"/>
        <v>0</v>
      </c>
      <c r="F34" s="32">
        <f t="shared" si="15"/>
        <v>0</v>
      </c>
      <c r="G34" s="67">
        <v>32.41296518607443</v>
      </c>
      <c r="H34" s="24" t="s">
        <v>31</v>
      </c>
      <c r="I34" s="25">
        <f>IFERROR(VLOOKUP(H34,Volume_caminhao,2,0),0)</f>
        <v>833</v>
      </c>
      <c r="J34" s="25">
        <f t="shared" si="2"/>
        <v>49980</v>
      </c>
      <c r="K34" s="24">
        <f t="shared" si="3"/>
        <v>27000</v>
      </c>
      <c r="L34" s="25">
        <v>0.0</v>
      </c>
      <c r="M34" s="24">
        <f t="shared" si="4"/>
        <v>0</v>
      </c>
      <c r="N34" s="24">
        <f t="shared" si="5"/>
        <v>0</v>
      </c>
      <c r="O34" s="26">
        <v>0.12</v>
      </c>
      <c r="P34" s="24">
        <f t="shared" si="6"/>
        <v>0</v>
      </c>
      <c r="Q34" s="24">
        <f t="shared" si="7"/>
        <v>0</v>
      </c>
      <c r="R34" s="23">
        <f t="shared" si="16"/>
        <v>0</v>
      </c>
      <c r="S34" s="33"/>
      <c r="T34" s="33"/>
      <c r="U34" s="33">
        <f t="shared" si="17"/>
        <v>0</v>
      </c>
      <c r="V34" s="23">
        <v>35.413</v>
      </c>
      <c r="W34" s="23">
        <f t="shared" si="8"/>
        <v>3.000034814</v>
      </c>
      <c r="X34" s="23">
        <f t="shared" si="9"/>
        <v>0</v>
      </c>
      <c r="Y34" s="33">
        <f t="shared" si="10"/>
        <v>0</v>
      </c>
      <c r="Z34" s="33">
        <f t="shared" si="18"/>
        <v>34497.087</v>
      </c>
      <c r="AA34" s="27">
        <f t="shared" si="11"/>
        <v>1</v>
      </c>
      <c r="AB34" s="34">
        <f t="shared" si="12"/>
        <v>0</v>
      </c>
    </row>
    <row r="35" ht="14.25" customHeight="1">
      <c r="A35" s="29">
        <f t="shared" si="13"/>
        <v>45683</v>
      </c>
      <c r="B35" s="30" t="str">
        <f t="shared" si="1"/>
        <v>Sunday</v>
      </c>
      <c r="C35" s="30">
        <f t="shared" si="14"/>
        <v>0</v>
      </c>
      <c r="D35" s="30"/>
      <c r="E35" s="31">
        <f t="shared" si="19"/>
        <v>0</v>
      </c>
      <c r="F35" s="32">
        <f t="shared" si="15"/>
        <v>0</v>
      </c>
      <c r="G35" s="67">
        <v>32.41296518607443</v>
      </c>
      <c r="H35" s="24" t="s">
        <v>31</v>
      </c>
      <c r="I35" s="25">
        <f>IFERROR(VLOOKUP(H35,Volume_caminhao,2,0),0)</f>
        <v>833</v>
      </c>
      <c r="J35" s="25">
        <f t="shared" si="2"/>
        <v>49980</v>
      </c>
      <c r="K35" s="24">
        <f t="shared" si="3"/>
        <v>27000</v>
      </c>
      <c r="L35" s="25">
        <v>0.0</v>
      </c>
      <c r="M35" s="24">
        <f t="shared" si="4"/>
        <v>0</v>
      </c>
      <c r="N35" s="24">
        <f t="shared" si="5"/>
        <v>0</v>
      </c>
      <c r="O35" s="26">
        <v>0.12</v>
      </c>
      <c r="P35" s="24">
        <f t="shared" si="6"/>
        <v>0</v>
      </c>
      <c r="Q35" s="24">
        <f t="shared" si="7"/>
        <v>0</v>
      </c>
      <c r="R35" s="23">
        <f t="shared" si="16"/>
        <v>0</v>
      </c>
      <c r="S35" s="33"/>
      <c r="T35" s="33"/>
      <c r="U35" s="33">
        <f t="shared" si="17"/>
        <v>0</v>
      </c>
      <c r="V35" s="23">
        <v>35.413</v>
      </c>
      <c r="W35" s="23">
        <f t="shared" si="8"/>
        <v>3.000034814</v>
      </c>
      <c r="X35" s="23">
        <f t="shared" si="9"/>
        <v>0</v>
      </c>
      <c r="Y35" s="33">
        <f t="shared" si="10"/>
        <v>0</v>
      </c>
      <c r="Z35" s="33">
        <f t="shared" si="18"/>
        <v>34497.087</v>
      </c>
      <c r="AA35" s="27">
        <f t="shared" si="11"/>
        <v>1</v>
      </c>
      <c r="AB35" s="34">
        <f t="shared" si="12"/>
        <v>0</v>
      </c>
    </row>
    <row r="36" ht="14.25" customHeight="1">
      <c r="A36" s="29">
        <f t="shared" si="13"/>
        <v>45684</v>
      </c>
      <c r="B36" s="30" t="str">
        <f t="shared" si="1"/>
        <v>Monday</v>
      </c>
      <c r="C36" s="36">
        <f t="shared" si="14"/>
        <v>1</v>
      </c>
      <c r="D36" s="30"/>
      <c r="E36" s="31">
        <f t="shared" si="19"/>
        <v>833</v>
      </c>
      <c r="F36" s="32">
        <f t="shared" si="15"/>
        <v>6664</v>
      </c>
      <c r="G36" s="67">
        <v>32.41296518607443</v>
      </c>
      <c r="H36" s="24" t="s">
        <v>31</v>
      </c>
      <c r="I36" s="25">
        <f>IFERROR(VLOOKUP(H36,Volume_caminhao,2,0),0)</f>
        <v>833</v>
      </c>
      <c r="J36" s="25">
        <f t="shared" si="2"/>
        <v>49980</v>
      </c>
      <c r="K36" s="24">
        <f t="shared" si="3"/>
        <v>27000</v>
      </c>
      <c r="L36" s="25">
        <v>0.0</v>
      </c>
      <c r="M36" s="24">
        <f t="shared" si="4"/>
        <v>0</v>
      </c>
      <c r="N36" s="24">
        <f t="shared" si="5"/>
        <v>0</v>
      </c>
      <c r="O36" s="26">
        <v>0.12</v>
      </c>
      <c r="P36" s="24">
        <f t="shared" si="6"/>
        <v>0</v>
      </c>
      <c r="Q36" s="24">
        <f t="shared" si="7"/>
        <v>0</v>
      </c>
      <c r="R36" s="23">
        <f t="shared" si="16"/>
        <v>27000</v>
      </c>
      <c r="S36" s="33"/>
      <c r="T36" s="33"/>
      <c r="U36" s="33">
        <f t="shared" si="17"/>
        <v>7497.087</v>
      </c>
      <c r="V36" s="23">
        <v>35.413</v>
      </c>
      <c r="W36" s="23">
        <f t="shared" si="8"/>
        <v>3.000034814</v>
      </c>
      <c r="X36" s="23">
        <f t="shared" si="9"/>
        <v>2499.029</v>
      </c>
      <c r="Y36" s="33">
        <f t="shared" si="10"/>
        <v>29499.029</v>
      </c>
      <c r="Z36" s="33">
        <f t="shared" si="18"/>
        <v>36996.116</v>
      </c>
      <c r="AA36" s="27">
        <f t="shared" si="11"/>
        <v>1</v>
      </c>
      <c r="AB36" s="38">
        <f t="shared" si="12"/>
        <v>-1</v>
      </c>
    </row>
    <row r="37" ht="14.25" customHeight="1">
      <c r="A37" s="29">
        <f t="shared" si="13"/>
        <v>45685</v>
      </c>
      <c r="B37" s="30" t="str">
        <f t="shared" si="1"/>
        <v>Tuesday</v>
      </c>
      <c r="C37" s="30">
        <f t="shared" si="14"/>
        <v>0</v>
      </c>
      <c r="D37" s="30">
        <v>0.0</v>
      </c>
      <c r="E37" s="31">
        <f t="shared" si="19"/>
        <v>0</v>
      </c>
      <c r="F37" s="32">
        <f t="shared" si="15"/>
        <v>0</v>
      </c>
      <c r="G37" s="67">
        <v>32.41296518607443</v>
      </c>
      <c r="H37" s="24" t="s">
        <v>31</v>
      </c>
      <c r="I37" s="25">
        <f>IFERROR(VLOOKUP(H37,Volume_caminhao,2,0),0)</f>
        <v>833</v>
      </c>
      <c r="J37" s="25">
        <f t="shared" si="2"/>
        <v>49980</v>
      </c>
      <c r="K37" s="24">
        <f t="shared" si="3"/>
        <v>27000</v>
      </c>
      <c r="L37" s="25">
        <v>0.0</v>
      </c>
      <c r="M37" s="24">
        <f t="shared" si="4"/>
        <v>0</v>
      </c>
      <c r="N37" s="24">
        <f t="shared" si="5"/>
        <v>0</v>
      </c>
      <c r="O37" s="26">
        <v>0.12</v>
      </c>
      <c r="P37" s="24">
        <f t="shared" si="6"/>
        <v>0</v>
      </c>
      <c r="Q37" s="24">
        <f t="shared" si="7"/>
        <v>0</v>
      </c>
      <c r="R37" s="23">
        <f t="shared" si="16"/>
        <v>0</v>
      </c>
      <c r="S37" s="33"/>
      <c r="T37" s="33"/>
      <c r="U37" s="33">
        <f t="shared" si="17"/>
        <v>0</v>
      </c>
      <c r="V37" s="23">
        <v>35.413</v>
      </c>
      <c r="W37" s="23">
        <f t="shared" si="8"/>
        <v>3.000034814</v>
      </c>
      <c r="X37" s="23">
        <f t="shared" si="9"/>
        <v>0</v>
      </c>
      <c r="Y37" s="33">
        <f t="shared" si="10"/>
        <v>0</v>
      </c>
      <c r="Z37" s="33">
        <f t="shared" si="18"/>
        <v>36996.116</v>
      </c>
      <c r="AA37" s="27">
        <f t="shared" si="11"/>
        <v>1</v>
      </c>
      <c r="AB37" s="34">
        <f t="shared" si="12"/>
        <v>0</v>
      </c>
    </row>
    <row r="38" ht="14.25" customHeight="1">
      <c r="A38" s="29">
        <f t="shared" si="13"/>
        <v>45686</v>
      </c>
      <c r="B38" s="30" t="str">
        <f t="shared" si="1"/>
        <v>Wednesday</v>
      </c>
      <c r="C38" s="30">
        <f t="shared" si="14"/>
        <v>0</v>
      </c>
      <c r="D38" s="30">
        <v>0.0</v>
      </c>
      <c r="E38" s="31">
        <f t="shared" si="19"/>
        <v>0</v>
      </c>
      <c r="F38" s="32">
        <f t="shared" si="15"/>
        <v>0</v>
      </c>
      <c r="G38" s="67">
        <v>32.41296518607443</v>
      </c>
      <c r="H38" s="24" t="s">
        <v>31</v>
      </c>
      <c r="I38" s="25">
        <f>IFERROR(VLOOKUP(H38,Volume_caminhao,2,0),0)</f>
        <v>833</v>
      </c>
      <c r="J38" s="25">
        <f t="shared" si="2"/>
        <v>49980</v>
      </c>
      <c r="K38" s="24">
        <f t="shared" si="3"/>
        <v>27000</v>
      </c>
      <c r="L38" s="25">
        <v>0.0</v>
      </c>
      <c r="M38" s="24">
        <f t="shared" si="4"/>
        <v>0</v>
      </c>
      <c r="N38" s="24">
        <f t="shared" si="5"/>
        <v>0</v>
      </c>
      <c r="O38" s="26">
        <v>0.12</v>
      </c>
      <c r="P38" s="24">
        <f t="shared" si="6"/>
        <v>0</v>
      </c>
      <c r="Q38" s="24">
        <f t="shared" si="7"/>
        <v>0</v>
      </c>
      <c r="R38" s="23">
        <f t="shared" si="16"/>
        <v>0</v>
      </c>
      <c r="S38" s="33"/>
      <c r="T38" s="33"/>
      <c r="U38" s="33">
        <f t="shared" si="17"/>
        <v>0</v>
      </c>
      <c r="V38" s="23">
        <v>35.413</v>
      </c>
      <c r="W38" s="23">
        <f t="shared" si="8"/>
        <v>3.000034814</v>
      </c>
      <c r="X38" s="23">
        <f t="shared" si="9"/>
        <v>0</v>
      </c>
      <c r="Y38" s="33">
        <f t="shared" si="10"/>
        <v>0</v>
      </c>
      <c r="Z38" s="33">
        <f t="shared" si="18"/>
        <v>36996.116</v>
      </c>
      <c r="AA38" s="27">
        <f t="shared" si="11"/>
        <v>1</v>
      </c>
      <c r="AB38" s="34">
        <f t="shared" si="12"/>
        <v>0</v>
      </c>
    </row>
    <row r="39" ht="14.25" customHeight="1">
      <c r="A39" s="29">
        <f t="shared" si="13"/>
        <v>45687</v>
      </c>
      <c r="B39" s="30" t="str">
        <f t="shared" si="1"/>
        <v>Thursday</v>
      </c>
      <c r="C39" s="30">
        <f t="shared" si="14"/>
        <v>0</v>
      </c>
      <c r="D39" s="30">
        <v>0.0</v>
      </c>
      <c r="E39" s="31">
        <f t="shared" si="19"/>
        <v>0</v>
      </c>
      <c r="F39" s="32">
        <f t="shared" si="15"/>
        <v>0</v>
      </c>
      <c r="G39" s="67">
        <v>32.41296518607443</v>
      </c>
      <c r="H39" s="24" t="s">
        <v>31</v>
      </c>
      <c r="I39" s="25">
        <f>IFERROR(VLOOKUP(H39,Volume_caminhao,2,0),0)</f>
        <v>833</v>
      </c>
      <c r="J39" s="25">
        <f t="shared" si="2"/>
        <v>49980</v>
      </c>
      <c r="K39" s="24">
        <f t="shared" si="3"/>
        <v>27000</v>
      </c>
      <c r="L39" s="25">
        <v>0.0</v>
      </c>
      <c r="M39" s="24">
        <f t="shared" si="4"/>
        <v>0</v>
      </c>
      <c r="N39" s="24">
        <f t="shared" si="5"/>
        <v>0</v>
      </c>
      <c r="O39" s="26">
        <v>0.12</v>
      </c>
      <c r="P39" s="24">
        <f t="shared" si="6"/>
        <v>0</v>
      </c>
      <c r="Q39" s="24">
        <f t="shared" si="7"/>
        <v>0</v>
      </c>
      <c r="R39" s="23">
        <f t="shared" si="16"/>
        <v>0</v>
      </c>
      <c r="S39" s="33"/>
      <c r="T39" s="33"/>
      <c r="U39" s="33">
        <f t="shared" si="17"/>
        <v>0</v>
      </c>
      <c r="V39" s="23">
        <v>35.413</v>
      </c>
      <c r="W39" s="23">
        <f t="shared" si="8"/>
        <v>3.000034814</v>
      </c>
      <c r="X39" s="23">
        <f t="shared" si="9"/>
        <v>0</v>
      </c>
      <c r="Y39" s="33">
        <f t="shared" si="10"/>
        <v>0</v>
      </c>
      <c r="Z39" s="33">
        <f t="shared" si="18"/>
        <v>36996.116</v>
      </c>
      <c r="AA39" s="27">
        <f t="shared" si="11"/>
        <v>1</v>
      </c>
      <c r="AB39" s="34">
        <f t="shared" si="12"/>
        <v>0</v>
      </c>
    </row>
    <row r="40" ht="14.25" customHeight="1">
      <c r="A40" s="29">
        <f t="shared" si="13"/>
        <v>45688</v>
      </c>
      <c r="B40" s="30" t="str">
        <f t="shared" si="1"/>
        <v>Friday</v>
      </c>
      <c r="C40" s="30">
        <f t="shared" si="14"/>
        <v>0</v>
      </c>
      <c r="D40" s="30">
        <v>0.0</v>
      </c>
      <c r="E40" s="31">
        <f t="shared" si="19"/>
        <v>0</v>
      </c>
      <c r="F40" s="32">
        <f t="shared" si="15"/>
        <v>0</v>
      </c>
      <c r="G40" s="67">
        <v>32.41296518607443</v>
      </c>
      <c r="H40" s="24" t="s">
        <v>31</v>
      </c>
      <c r="I40" s="25">
        <f>IFERROR(VLOOKUP(H40,Volume_caminhao,2,0),0)</f>
        <v>833</v>
      </c>
      <c r="J40" s="25">
        <f t="shared" si="2"/>
        <v>49980</v>
      </c>
      <c r="K40" s="24">
        <f t="shared" si="3"/>
        <v>27000</v>
      </c>
      <c r="L40" s="25">
        <v>0.0</v>
      </c>
      <c r="M40" s="24">
        <f t="shared" si="4"/>
        <v>0</v>
      </c>
      <c r="N40" s="24">
        <f t="shared" si="5"/>
        <v>0</v>
      </c>
      <c r="O40" s="26">
        <v>0.12</v>
      </c>
      <c r="P40" s="24">
        <f t="shared" si="6"/>
        <v>0</v>
      </c>
      <c r="Q40" s="24">
        <f t="shared" si="7"/>
        <v>0</v>
      </c>
      <c r="R40" s="23">
        <f t="shared" si="16"/>
        <v>0</v>
      </c>
      <c r="S40" s="33"/>
      <c r="T40" s="33"/>
      <c r="U40" s="33">
        <f t="shared" si="17"/>
        <v>0</v>
      </c>
      <c r="V40" s="23">
        <v>35.413</v>
      </c>
      <c r="W40" s="23">
        <f t="shared" si="8"/>
        <v>3.000034814</v>
      </c>
      <c r="X40" s="23">
        <f t="shared" si="9"/>
        <v>0</v>
      </c>
      <c r="Y40" s="33">
        <f t="shared" si="10"/>
        <v>0</v>
      </c>
      <c r="Z40" s="33">
        <f t="shared" si="18"/>
        <v>36996.116</v>
      </c>
      <c r="AA40" s="27">
        <f t="shared" si="11"/>
        <v>1</v>
      </c>
      <c r="AB40" s="34">
        <f t="shared" si="12"/>
        <v>0</v>
      </c>
    </row>
    <row r="41" ht="14.25" customHeight="1">
      <c r="A41" s="50">
        <f t="shared" si="13"/>
        <v>45689</v>
      </c>
      <c r="B41" s="51" t="str">
        <f t="shared" si="1"/>
        <v>Saturday</v>
      </c>
      <c r="C41" s="30">
        <f t="shared" si="14"/>
        <v>0</v>
      </c>
      <c r="D41" s="51"/>
      <c r="E41" s="31">
        <f t="shared" si="19"/>
        <v>0</v>
      </c>
      <c r="F41" s="32">
        <f t="shared" si="15"/>
        <v>0</v>
      </c>
      <c r="G41" s="67">
        <v>32.41296518607443</v>
      </c>
      <c r="H41" s="24" t="s">
        <v>31</v>
      </c>
      <c r="I41" s="25">
        <f>IFERROR(VLOOKUP(H41,Volume_caminhao,2,0),0)</f>
        <v>833</v>
      </c>
      <c r="J41" s="25">
        <f t="shared" si="2"/>
        <v>49980</v>
      </c>
      <c r="K41" s="24">
        <f t="shared" si="3"/>
        <v>27000</v>
      </c>
      <c r="L41" s="25">
        <v>0.0</v>
      </c>
      <c r="M41" s="24">
        <f t="shared" si="4"/>
        <v>0</v>
      </c>
      <c r="N41" s="24">
        <f t="shared" si="5"/>
        <v>0</v>
      </c>
      <c r="O41" s="26">
        <v>0.12</v>
      </c>
      <c r="P41" s="24">
        <f t="shared" si="6"/>
        <v>0</v>
      </c>
      <c r="Q41" s="24">
        <f t="shared" si="7"/>
        <v>0</v>
      </c>
      <c r="R41" s="23">
        <f t="shared" si="16"/>
        <v>0</v>
      </c>
      <c r="S41" s="57"/>
      <c r="T41" s="57"/>
      <c r="U41" s="33">
        <f t="shared" si="17"/>
        <v>0</v>
      </c>
      <c r="V41" s="23">
        <v>35.413</v>
      </c>
      <c r="W41" s="23">
        <f t="shared" si="8"/>
        <v>3.000034814</v>
      </c>
      <c r="X41" s="23">
        <f t="shared" si="9"/>
        <v>0</v>
      </c>
      <c r="Y41" s="33">
        <f t="shared" si="10"/>
        <v>0</v>
      </c>
      <c r="Z41" s="57">
        <f t="shared" si="18"/>
        <v>36996.116</v>
      </c>
      <c r="AA41" s="27">
        <f t="shared" si="11"/>
        <v>1</v>
      </c>
      <c r="AB41" s="34">
        <f t="shared" si="12"/>
        <v>0</v>
      </c>
      <c r="AC41" s="49"/>
      <c r="AD41" s="49"/>
      <c r="AE41" s="49"/>
      <c r="AF41" s="49"/>
      <c r="AG41" s="49"/>
      <c r="AH41" s="49"/>
    </row>
    <row r="42" ht="14.25" customHeight="1">
      <c r="A42" s="50">
        <f t="shared" si="13"/>
        <v>45690</v>
      </c>
      <c r="B42" s="51" t="str">
        <f t="shared" si="1"/>
        <v>Sunday</v>
      </c>
      <c r="C42" s="30">
        <f t="shared" si="14"/>
        <v>0</v>
      </c>
      <c r="D42" s="51"/>
      <c r="E42" s="31">
        <f t="shared" si="19"/>
        <v>0</v>
      </c>
      <c r="F42" s="32">
        <f t="shared" si="15"/>
        <v>0</v>
      </c>
      <c r="G42" s="67">
        <v>32.41296518607443</v>
      </c>
      <c r="H42" s="24" t="s">
        <v>31</v>
      </c>
      <c r="I42" s="25">
        <f>IFERROR(VLOOKUP(H42,Volume_caminhao,2,0),0)</f>
        <v>833</v>
      </c>
      <c r="J42" s="25">
        <f t="shared" si="2"/>
        <v>49980</v>
      </c>
      <c r="K42" s="24">
        <f t="shared" si="3"/>
        <v>27000</v>
      </c>
      <c r="L42" s="25">
        <v>0.0</v>
      </c>
      <c r="M42" s="24">
        <f t="shared" si="4"/>
        <v>0</v>
      </c>
      <c r="N42" s="24">
        <f t="shared" si="5"/>
        <v>0</v>
      </c>
      <c r="O42" s="26">
        <v>0.12</v>
      </c>
      <c r="P42" s="24">
        <f t="shared" si="6"/>
        <v>0</v>
      </c>
      <c r="Q42" s="24">
        <f t="shared" si="7"/>
        <v>0</v>
      </c>
      <c r="R42" s="23">
        <f t="shared" si="16"/>
        <v>0</v>
      </c>
      <c r="S42" s="57"/>
      <c r="T42" s="57"/>
      <c r="U42" s="33">
        <f t="shared" si="17"/>
        <v>0</v>
      </c>
      <c r="V42" s="23">
        <v>35.413</v>
      </c>
      <c r="W42" s="23">
        <f t="shared" si="8"/>
        <v>3.000034814</v>
      </c>
      <c r="X42" s="23">
        <f t="shared" si="9"/>
        <v>0</v>
      </c>
      <c r="Y42" s="33">
        <f t="shared" si="10"/>
        <v>0</v>
      </c>
      <c r="Z42" s="57">
        <f t="shared" si="18"/>
        <v>36996.116</v>
      </c>
      <c r="AA42" s="27">
        <f t="shared" si="11"/>
        <v>1</v>
      </c>
      <c r="AB42" s="34">
        <f t="shared" si="12"/>
        <v>0</v>
      </c>
    </row>
    <row r="43" ht="14.25" customHeight="1">
      <c r="A43" s="50">
        <f t="shared" si="13"/>
        <v>45691</v>
      </c>
      <c r="B43" s="51" t="str">
        <f t="shared" si="1"/>
        <v>Monday</v>
      </c>
      <c r="C43" s="36">
        <f t="shared" si="14"/>
        <v>1</v>
      </c>
      <c r="D43" s="51"/>
      <c r="E43" s="31">
        <f t="shared" si="19"/>
        <v>833</v>
      </c>
      <c r="F43" s="32">
        <f t="shared" si="15"/>
        <v>833</v>
      </c>
      <c r="G43" s="67">
        <v>32.41296518607443</v>
      </c>
      <c r="H43" s="24" t="s">
        <v>31</v>
      </c>
      <c r="I43" s="25">
        <f>IFERROR(VLOOKUP(H43,Volume_caminhao,2,0),0)</f>
        <v>833</v>
      </c>
      <c r="J43" s="25">
        <f t="shared" si="2"/>
        <v>49980</v>
      </c>
      <c r="K43" s="24">
        <f t="shared" si="3"/>
        <v>27000</v>
      </c>
      <c r="L43" s="25">
        <v>0.0</v>
      </c>
      <c r="M43" s="24">
        <f t="shared" si="4"/>
        <v>0</v>
      </c>
      <c r="N43" s="24">
        <f t="shared" si="5"/>
        <v>0</v>
      </c>
      <c r="O43" s="26">
        <v>0.12</v>
      </c>
      <c r="P43" s="24">
        <f t="shared" si="6"/>
        <v>0</v>
      </c>
      <c r="Q43" s="24">
        <f t="shared" si="7"/>
        <v>0</v>
      </c>
      <c r="R43" s="23">
        <f t="shared" si="16"/>
        <v>27000</v>
      </c>
      <c r="S43" s="57"/>
      <c r="T43" s="57"/>
      <c r="U43" s="33">
        <f t="shared" si="17"/>
        <v>9996.116</v>
      </c>
      <c r="V43" s="23">
        <v>35.413</v>
      </c>
      <c r="W43" s="23">
        <f t="shared" si="8"/>
        <v>3.000034814</v>
      </c>
      <c r="X43" s="23">
        <f t="shared" si="9"/>
        <v>2499.029</v>
      </c>
      <c r="Y43" s="33">
        <f t="shared" si="10"/>
        <v>29499.029</v>
      </c>
      <c r="Z43" s="57">
        <f t="shared" si="18"/>
        <v>39495.145</v>
      </c>
      <c r="AA43" s="27">
        <f t="shared" si="11"/>
        <v>1</v>
      </c>
      <c r="AB43" s="38">
        <f t="shared" si="12"/>
        <v>-1</v>
      </c>
    </row>
    <row r="44" ht="14.25" customHeight="1">
      <c r="A44" s="50">
        <f t="shared" si="13"/>
        <v>45692</v>
      </c>
      <c r="B44" s="51" t="str">
        <f t="shared" si="1"/>
        <v>Tuesday</v>
      </c>
      <c r="C44" s="30">
        <f t="shared" si="14"/>
        <v>0</v>
      </c>
      <c r="D44" s="51">
        <v>0.0</v>
      </c>
      <c r="E44" s="31">
        <f t="shared" si="19"/>
        <v>0</v>
      </c>
      <c r="F44" s="32">
        <f t="shared" si="15"/>
        <v>0</v>
      </c>
      <c r="G44" s="67">
        <v>32.41296518607443</v>
      </c>
      <c r="H44" s="24" t="s">
        <v>31</v>
      </c>
      <c r="I44" s="25">
        <f>IFERROR(VLOOKUP(H44,Volume_caminhao,2,0),0)</f>
        <v>833</v>
      </c>
      <c r="J44" s="25">
        <f t="shared" si="2"/>
        <v>49980</v>
      </c>
      <c r="K44" s="24">
        <f t="shared" si="3"/>
        <v>27000</v>
      </c>
      <c r="L44" s="25">
        <v>0.0</v>
      </c>
      <c r="M44" s="24">
        <f t="shared" si="4"/>
        <v>0</v>
      </c>
      <c r="N44" s="24">
        <f t="shared" si="5"/>
        <v>0</v>
      </c>
      <c r="O44" s="26">
        <v>0.12</v>
      </c>
      <c r="P44" s="24">
        <f t="shared" si="6"/>
        <v>0</v>
      </c>
      <c r="Q44" s="24">
        <f t="shared" si="7"/>
        <v>0</v>
      </c>
      <c r="R44" s="23">
        <f t="shared" si="16"/>
        <v>0</v>
      </c>
      <c r="S44" s="57"/>
      <c r="T44" s="57"/>
      <c r="U44" s="33">
        <f t="shared" si="17"/>
        <v>0</v>
      </c>
      <c r="V44" s="23">
        <v>35.413</v>
      </c>
      <c r="W44" s="23">
        <f t="shared" si="8"/>
        <v>3.000034814</v>
      </c>
      <c r="X44" s="23">
        <f t="shared" si="9"/>
        <v>0</v>
      </c>
      <c r="Y44" s="33">
        <f t="shared" si="10"/>
        <v>0</v>
      </c>
      <c r="Z44" s="57">
        <f t="shared" si="18"/>
        <v>39495.145</v>
      </c>
      <c r="AA44" s="27">
        <f t="shared" si="11"/>
        <v>1</v>
      </c>
      <c r="AB44" s="34">
        <f t="shared" si="12"/>
        <v>0</v>
      </c>
    </row>
    <row r="45" ht="14.25" customHeight="1">
      <c r="A45" s="50">
        <f t="shared" si="13"/>
        <v>45693</v>
      </c>
      <c r="B45" s="51" t="str">
        <f t="shared" si="1"/>
        <v>Wednesday</v>
      </c>
      <c r="C45" s="30">
        <f t="shared" si="14"/>
        <v>0</v>
      </c>
      <c r="D45" s="51">
        <v>0.0</v>
      </c>
      <c r="E45" s="31">
        <f t="shared" si="19"/>
        <v>0</v>
      </c>
      <c r="F45" s="32">
        <f t="shared" si="15"/>
        <v>0</v>
      </c>
      <c r="G45" s="67">
        <v>32.41296518607443</v>
      </c>
      <c r="H45" s="24" t="s">
        <v>31</v>
      </c>
      <c r="I45" s="25">
        <f>IFERROR(VLOOKUP(H45,Volume_caminhao,2,0),0)</f>
        <v>833</v>
      </c>
      <c r="J45" s="25">
        <f t="shared" si="2"/>
        <v>49980</v>
      </c>
      <c r="K45" s="24">
        <f t="shared" si="3"/>
        <v>27000</v>
      </c>
      <c r="L45" s="25">
        <v>0.0</v>
      </c>
      <c r="M45" s="24">
        <f t="shared" si="4"/>
        <v>0</v>
      </c>
      <c r="N45" s="24">
        <f t="shared" si="5"/>
        <v>0</v>
      </c>
      <c r="O45" s="26">
        <v>0.12</v>
      </c>
      <c r="P45" s="24">
        <f t="shared" si="6"/>
        <v>0</v>
      </c>
      <c r="Q45" s="24">
        <f t="shared" si="7"/>
        <v>0</v>
      </c>
      <c r="R45" s="23">
        <f t="shared" si="16"/>
        <v>0</v>
      </c>
      <c r="S45" s="57"/>
      <c r="T45" s="57"/>
      <c r="U45" s="33">
        <f t="shared" si="17"/>
        <v>0</v>
      </c>
      <c r="V45" s="23">
        <v>35.413</v>
      </c>
      <c r="W45" s="23">
        <f t="shared" si="8"/>
        <v>3.000034814</v>
      </c>
      <c r="X45" s="23">
        <f t="shared" si="9"/>
        <v>0</v>
      </c>
      <c r="Y45" s="33">
        <f t="shared" si="10"/>
        <v>0</v>
      </c>
      <c r="Z45" s="57">
        <f t="shared" si="18"/>
        <v>39495.145</v>
      </c>
      <c r="AA45" s="27">
        <f t="shared" si="11"/>
        <v>1</v>
      </c>
      <c r="AB45" s="34">
        <f t="shared" si="12"/>
        <v>0</v>
      </c>
    </row>
    <row r="46" ht="14.25" customHeight="1">
      <c r="A46" s="50">
        <f t="shared" si="13"/>
        <v>45694</v>
      </c>
      <c r="B46" s="51" t="str">
        <f t="shared" si="1"/>
        <v>Thursday</v>
      </c>
      <c r="C46" s="30">
        <f t="shared" si="14"/>
        <v>0</v>
      </c>
      <c r="D46" s="51">
        <v>0.0</v>
      </c>
      <c r="E46" s="31">
        <f t="shared" si="19"/>
        <v>0</v>
      </c>
      <c r="F46" s="32">
        <f t="shared" si="15"/>
        <v>0</v>
      </c>
      <c r="G46" s="67">
        <v>32.41296518607443</v>
      </c>
      <c r="H46" s="24" t="s">
        <v>31</v>
      </c>
      <c r="I46" s="25">
        <f>IFERROR(VLOOKUP(H46,Volume_caminhao,2,0),0)</f>
        <v>833</v>
      </c>
      <c r="J46" s="25">
        <f t="shared" si="2"/>
        <v>49980</v>
      </c>
      <c r="K46" s="24">
        <f t="shared" si="3"/>
        <v>27000</v>
      </c>
      <c r="L46" s="25">
        <v>0.0</v>
      </c>
      <c r="M46" s="24">
        <f t="shared" si="4"/>
        <v>0</v>
      </c>
      <c r="N46" s="24">
        <f t="shared" si="5"/>
        <v>0</v>
      </c>
      <c r="O46" s="26">
        <v>0.12</v>
      </c>
      <c r="P46" s="24">
        <f t="shared" si="6"/>
        <v>0</v>
      </c>
      <c r="Q46" s="24">
        <f t="shared" si="7"/>
        <v>0</v>
      </c>
      <c r="R46" s="23">
        <f t="shared" si="16"/>
        <v>0</v>
      </c>
      <c r="S46" s="57"/>
      <c r="T46" s="57"/>
      <c r="U46" s="33">
        <f t="shared" si="17"/>
        <v>0</v>
      </c>
      <c r="V46" s="23">
        <v>35.413</v>
      </c>
      <c r="W46" s="23">
        <f t="shared" si="8"/>
        <v>3.000034814</v>
      </c>
      <c r="X46" s="23">
        <f t="shared" si="9"/>
        <v>0</v>
      </c>
      <c r="Y46" s="33">
        <f t="shared" si="10"/>
        <v>0</v>
      </c>
      <c r="Z46" s="57">
        <f t="shared" si="18"/>
        <v>39495.145</v>
      </c>
      <c r="AA46" s="27">
        <f t="shared" si="11"/>
        <v>1</v>
      </c>
      <c r="AB46" s="34">
        <f t="shared" si="12"/>
        <v>0</v>
      </c>
    </row>
    <row r="47" ht="14.25" customHeight="1">
      <c r="A47" s="50">
        <f t="shared" si="13"/>
        <v>45695</v>
      </c>
      <c r="B47" s="51" t="str">
        <f t="shared" si="1"/>
        <v>Friday</v>
      </c>
      <c r="C47" s="30">
        <f t="shared" si="14"/>
        <v>0</v>
      </c>
      <c r="D47" s="51">
        <v>0.0</v>
      </c>
      <c r="E47" s="31">
        <f t="shared" si="19"/>
        <v>0</v>
      </c>
      <c r="F47" s="32">
        <f t="shared" si="15"/>
        <v>0</v>
      </c>
      <c r="G47" s="67">
        <v>32.41296518607443</v>
      </c>
      <c r="H47" s="24" t="s">
        <v>31</v>
      </c>
      <c r="I47" s="25">
        <f>IFERROR(VLOOKUP(H47,Volume_caminhao,2,0),0)</f>
        <v>833</v>
      </c>
      <c r="J47" s="25">
        <f t="shared" si="2"/>
        <v>49980</v>
      </c>
      <c r="K47" s="24">
        <f t="shared" si="3"/>
        <v>27000</v>
      </c>
      <c r="L47" s="25">
        <v>0.0</v>
      </c>
      <c r="M47" s="24">
        <f t="shared" si="4"/>
        <v>0</v>
      </c>
      <c r="N47" s="24">
        <f t="shared" si="5"/>
        <v>0</v>
      </c>
      <c r="O47" s="26">
        <v>0.12</v>
      </c>
      <c r="P47" s="24">
        <f t="shared" si="6"/>
        <v>0</v>
      </c>
      <c r="Q47" s="24">
        <f t="shared" si="7"/>
        <v>0</v>
      </c>
      <c r="R47" s="23">
        <f t="shared" si="16"/>
        <v>0</v>
      </c>
      <c r="S47" s="57"/>
      <c r="T47" s="57"/>
      <c r="U47" s="33">
        <f t="shared" si="17"/>
        <v>0</v>
      </c>
      <c r="V47" s="23">
        <v>35.413</v>
      </c>
      <c r="W47" s="23">
        <f t="shared" si="8"/>
        <v>3.000034814</v>
      </c>
      <c r="X47" s="23">
        <f t="shared" si="9"/>
        <v>0</v>
      </c>
      <c r="Y47" s="33">
        <f t="shared" si="10"/>
        <v>0</v>
      </c>
      <c r="Z47" s="57">
        <f t="shared" si="18"/>
        <v>39495.145</v>
      </c>
      <c r="AA47" s="27">
        <f t="shared" si="11"/>
        <v>1</v>
      </c>
      <c r="AB47" s="34">
        <f t="shared" si="12"/>
        <v>0</v>
      </c>
      <c r="AC47" s="49"/>
      <c r="AD47" s="49"/>
      <c r="AE47" s="49"/>
      <c r="AF47" s="49"/>
      <c r="AG47" s="49"/>
      <c r="AH47" s="49"/>
    </row>
    <row r="48" ht="14.25" customHeight="1">
      <c r="A48" s="50">
        <f t="shared" si="13"/>
        <v>45696</v>
      </c>
      <c r="B48" s="51" t="str">
        <f t="shared" si="1"/>
        <v>Saturday</v>
      </c>
      <c r="C48" s="30">
        <f t="shared" si="14"/>
        <v>0</v>
      </c>
      <c r="D48" s="51"/>
      <c r="E48" s="31">
        <f t="shared" si="19"/>
        <v>0</v>
      </c>
      <c r="F48" s="32">
        <f t="shared" si="15"/>
        <v>0</v>
      </c>
      <c r="G48" s="67">
        <v>32.41296518607443</v>
      </c>
      <c r="H48" s="24" t="s">
        <v>31</v>
      </c>
      <c r="I48" s="25">
        <f>IFERROR(VLOOKUP(H48,Volume_caminhao,2,0),0)</f>
        <v>833</v>
      </c>
      <c r="J48" s="25">
        <f t="shared" si="2"/>
        <v>49980</v>
      </c>
      <c r="K48" s="24">
        <f t="shared" si="3"/>
        <v>27000</v>
      </c>
      <c r="L48" s="25">
        <v>0.0</v>
      </c>
      <c r="M48" s="24">
        <f t="shared" si="4"/>
        <v>0</v>
      </c>
      <c r="N48" s="24">
        <f t="shared" si="5"/>
        <v>0</v>
      </c>
      <c r="O48" s="26">
        <v>0.12</v>
      </c>
      <c r="P48" s="24">
        <f t="shared" si="6"/>
        <v>0</v>
      </c>
      <c r="Q48" s="24">
        <f t="shared" si="7"/>
        <v>0</v>
      </c>
      <c r="R48" s="23">
        <f t="shared" si="16"/>
        <v>0</v>
      </c>
      <c r="S48" s="57"/>
      <c r="T48" s="57"/>
      <c r="U48" s="33">
        <f t="shared" si="17"/>
        <v>0</v>
      </c>
      <c r="V48" s="23">
        <v>35.413</v>
      </c>
      <c r="W48" s="23">
        <f t="shared" si="8"/>
        <v>3.000034814</v>
      </c>
      <c r="X48" s="23">
        <f t="shared" si="9"/>
        <v>0</v>
      </c>
      <c r="Y48" s="33">
        <f t="shared" si="10"/>
        <v>0</v>
      </c>
      <c r="Z48" s="57">
        <f t="shared" si="18"/>
        <v>39495.145</v>
      </c>
      <c r="AA48" s="27">
        <f t="shared" si="11"/>
        <v>1</v>
      </c>
      <c r="AB48" s="34">
        <f t="shared" si="12"/>
        <v>0</v>
      </c>
    </row>
    <row r="49" ht="14.25" customHeight="1">
      <c r="A49" s="50">
        <f t="shared" si="13"/>
        <v>45697</v>
      </c>
      <c r="B49" s="51" t="str">
        <f t="shared" si="1"/>
        <v>Sunday</v>
      </c>
      <c r="C49" s="30">
        <f t="shared" si="14"/>
        <v>0</v>
      </c>
      <c r="D49" s="51"/>
      <c r="E49" s="31">
        <f t="shared" si="19"/>
        <v>0</v>
      </c>
      <c r="F49" s="32">
        <f t="shared" si="15"/>
        <v>0</v>
      </c>
      <c r="G49" s="67">
        <v>32.41296518607443</v>
      </c>
      <c r="H49" s="24" t="s">
        <v>31</v>
      </c>
      <c r="I49" s="25">
        <f>IFERROR(VLOOKUP(H49,Volume_caminhao,2,0),0)</f>
        <v>833</v>
      </c>
      <c r="J49" s="25">
        <f t="shared" si="2"/>
        <v>49980</v>
      </c>
      <c r="K49" s="24">
        <f t="shared" si="3"/>
        <v>27000</v>
      </c>
      <c r="L49" s="25">
        <v>0.0</v>
      </c>
      <c r="M49" s="24">
        <f t="shared" si="4"/>
        <v>0</v>
      </c>
      <c r="N49" s="24">
        <f t="shared" si="5"/>
        <v>0</v>
      </c>
      <c r="O49" s="26">
        <v>0.12</v>
      </c>
      <c r="P49" s="24">
        <f t="shared" si="6"/>
        <v>0</v>
      </c>
      <c r="Q49" s="24">
        <f t="shared" si="7"/>
        <v>0</v>
      </c>
      <c r="R49" s="23">
        <f t="shared" si="16"/>
        <v>0</v>
      </c>
      <c r="S49" s="57"/>
      <c r="T49" s="57"/>
      <c r="U49" s="33">
        <f t="shared" si="17"/>
        <v>0</v>
      </c>
      <c r="V49" s="23">
        <v>35.413</v>
      </c>
      <c r="W49" s="23">
        <f t="shared" si="8"/>
        <v>3.000034814</v>
      </c>
      <c r="X49" s="23">
        <f t="shared" si="9"/>
        <v>0</v>
      </c>
      <c r="Y49" s="33">
        <f t="shared" si="10"/>
        <v>0</v>
      </c>
      <c r="Z49" s="57">
        <f t="shared" si="18"/>
        <v>39495.145</v>
      </c>
      <c r="AA49" s="27">
        <f t="shared" si="11"/>
        <v>1</v>
      </c>
      <c r="AB49" s="34">
        <f t="shared" si="12"/>
        <v>0</v>
      </c>
    </row>
    <row r="50" ht="14.25" customHeight="1">
      <c r="A50" s="39">
        <f t="shared" si="13"/>
        <v>45698</v>
      </c>
      <c r="B50" s="40" t="str">
        <f t="shared" si="1"/>
        <v>Monday</v>
      </c>
      <c r="C50" s="36">
        <f t="shared" si="14"/>
        <v>1</v>
      </c>
      <c r="D50" s="40"/>
      <c r="E50" s="31">
        <f t="shared" si="19"/>
        <v>833</v>
      </c>
      <c r="F50" s="32">
        <f t="shared" si="15"/>
        <v>1666</v>
      </c>
      <c r="G50" s="67">
        <v>32.41296518607443</v>
      </c>
      <c r="H50" s="24" t="s">
        <v>31</v>
      </c>
      <c r="I50" s="25">
        <f>IFERROR(VLOOKUP(H50,Volume_caminhao,2,0),0)</f>
        <v>833</v>
      </c>
      <c r="J50" s="25">
        <f t="shared" si="2"/>
        <v>49980</v>
      </c>
      <c r="K50" s="24">
        <f t="shared" si="3"/>
        <v>27000</v>
      </c>
      <c r="L50" s="25">
        <v>0.0</v>
      </c>
      <c r="M50" s="24">
        <f t="shared" si="4"/>
        <v>0</v>
      </c>
      <c r="N50" s="24">
        <f t="shared" si="5"/>
        <v>0</v>
      </c>
      <c r="O50" s="26">
        <v>0.12</v>
      </c>
      <c r="P50" s="24">
        <f t="shared" si="6"/>
        <v>0</v>
      </c>
      <c r="Q50" s="24">
        <f t="shared" si="7"/>
        <v>0</v>
      </c>
      <c r="R50" s="23">
        <f t="shared" si="16"/>
        <v>27000</v>
      </c>
      <c r="S50" s="42"/>
      <c r="T50" s="42" t="str">
        <f>T19</f>
        <v/>
      </c>
      <c r="U50" s="33">
        <f t="shared" si="17"/>
        <v>12495.145</v>
      </c>
      <c r="V50" s="23">
        <v>35.413</v>
      </c>
      <c r="W50" s="23">
        <f t="shared" si="8"/>
        <v>3.000034814</v>
      </c>
      <c r="X50" s="23">
        <f t="shared" si="9"/>
        <v>2499.029</v>
      </c>
      <c r="Y50" s="33">
        <f t="shared" si="10"/>
        <v>29499.029</v>
      </c>
      <c r="Z50" s="57">
        <f t="shared" si="18"/>
        <v>41994.174</v>
      </c>
      <c r="AA50" s="27">
        <f t="shared" si="11"/>
        <v>1</v>
      </c>
      <c r="AB50" s="38">
        <f t="shared" si="12"/>
        <v>-1</v>
      </c>
      <c r="AC50" s="43"/>
      <c r="AD50" s="43"/>
      <c r="AE50" s="43"/>
      <c r="AF50" s="43"/>
      <c r="AG50" s="43"/>
      <c r="AH50" s="43"/>
    </row>
    <row r="51" ht="14.25" customHeight="1">
      <c r="A51" s="50">
        <f t="shared" si="13"/>
        <v>45699</v>
      </c>
      <c r="B51" s="51" t="str">
        <f t="shared" si="1"/>
        <v>Tuesday</v>
      </c>
      <c r="C51" s="30">
        <f t="shared" si="14"/>
        <v>0</v>
      </c>
      <c r="D51" s="51">
        <v>0.0</v>
      </c>
      <c r="E51" s="31">
        <f t="shared" si="19"/>
        <v>0</v>
      </c>
      <c r="F51" s="32">
        <f t="shared" si="15"/>
        <v>0</v>
      </c>
      <c r="G51" s="67">
        <v>32.41296518607443</v>
      </c>
      <c r="H51" s="24" t="s">
        <v>31</v>
      </c>
      <c r="I51" s="25">
        <f>IFERROR(VLOOKUP(H51,Volume_caminhao,2,0),0)</f>
        <v>833</v>
      </c>
      <c r="J51" s="25">
        <f t="shared" si="2"/>
        <v>49980</v>
      </c>
      <c r="K51" s="24">
        <f t="shared" si="3"/>
        <v>27000</v>
      </c>
      <c r="L51" s="25">
        <v>0.0</v>
      </c>
      <c r="M51" s="24">
        <f t="shared" si="4"/>
        <v>0</v>
      </c>
      <c r="N51" s="24">
        <f t="shared" si="5"/>
        <v>0</v>
      </c>
      <c r="O51" s="26">
        <v>0.12</v>
      </c>
      <c r="P51" s="24">
        <f t="shared" si="6"/>
        <v>0</v>
      </c>
      <c r="Q51" s="24">
        <f t="shared" si="7"/>
        <v>0</v>
      </c>
      <c r="R51" s="23">
        <f t="shared" si="16"/>
        <v>0</v>
      </c>
      <c r="S51" s="57"/>
      <c r="T51" s="57"/>
      <c r="U51" s="33">
        <f t="shared" si="17"/>
        <v>0</v>
      </c>
      <c r="V51" s="23">
        <v>35.413</v>
      </c>
      <c r="W51" s="23">
        <f t="shared" si="8"/>
        <v>3.000034814</v>
      </c>
      <c r="X51" s="23">
        <f t="shared" si="9"/>
        <v>0</v>
      </c>
      <c r="Y51" s="33">
        <f t="shared" si="10"/>
        <v>0</v>
      </c>
      <c r="Z51" s="57">
        <f t="shared" si="18"/>
        <v>41994.174</v>
      </c>
      <c r="AA51" s="27">
        <f t="shared" si="11"/>
        <v>1</v>
      </c>
      <c r="AB51" s="34">
        <f t="shared" si="12"/>
        <v>0</v>
      </c>
    </row>
    <row r="52" ht="14.25" customHeight="1">
      <c r="A52" s="50">
        <f t="shared" si="13"/>
        <v>45700</v>
      </c>
      <c r="B52" s="51" t="str">
        <f t="shared" si="1"/>
        <v>Wednesday</v>
      </c>
      <c r="C52" s="30">
        <f t="shared" si="14"/>
        <v>0</v>
      </c>
      <c r="D52" s="51">
        <v>0.0</v>
      </c>
      <c r="E52" s="31">
        <f t="shared" si="19"/>
        <v>0</v>
      </c>
      <c r="F52" s="32">
        <f t="shared" si="15"/>
        <v>0</v>
      </c>
      <c r="G52" s="67">
        <v>32.41296518607443</v>
      </c>
      <c r="H52" s="24" t="s">
        <v>31</v>
      </c>
      <c r="I52" s="25">
        <f>IFERROR(VLOOKUP(H52,Volume_caminhao,2,0),0)</f>
        <v>833</v>
      </c>
      <c r="J52" s="25">
        <f t="shared" si="2"/>
        <v>49980</v>
      </c>
      <c r="K52" s="24">
        <f t="shared" si="3"/>
        <v>27000</v>
      </c>
      <c r="L52" s="25">
        <v>0.0</v>
      </c>
      <c r="M52" s="24">
        <f t="shared" si="4"/>
        <v>0</v>
      </c>
      <c r="N52" s="24">
        <f t="shared" si="5"/>
        <v>0</v>
      </c>
      <c r="O52" s="26">
        <v>0.12</v>
      </c>
      <c r="P52" s="24">
        <f t="shared" si="6"/>
        <v>0</v>
      </c>
      <c r="Q52" s="24">
        <f t="shared" si="7"/>
        <v>0</v>
      </c>
      <c r="R52" s="23">
        <f t="shared" si="16"/>
        <v>0</v>
      </c>
      <c r="S52" s="57"/>
      <c r="T52" s="57"/>
      <c r="U52" s="33">
        <f t="shared" si="17"/>
        <v>0</v>
      </c>
      <c r="V52" s="23">
        <v>35.413</v>
      </c>
      <c r="W52" s="23">
        <f t="shared" si="8"/>
        <v>3.000034814</v>
      </c>
      <c r="X52" s="23">
        <f t="shared" si="9"/>
        <v>0</v>
      </c>
      <c r="Y52" s="33">
        <f t="shared" si="10"/>
        <v>0</v>
      </c>
      <c r="Z52" s="57">
        <f t="shared" si="18"/>
        <v>41994.174</v>
      </c>
      <c r="AA52" s="27">
        <f t="shared" si="11"/>
        <v>1</v>
      </c>
      <c r="AB52" s="34">
        <f t="shared" si="12"/>
        <v>0</v>
      </c>
    </row>
    <row r="53" ht="14.25" customHeight="1">
      <c r="A53" s="50">
        <f t="shared" si="13"/>
        <v>45701</v>
      </c>
      <c r="B53" s="51" t="str">
        <f t="shared" si="1"/>
        <v>Thursday</v>
      </c>
      <c r="C53" s="30">
        <f t="shared" si="14"/>
        <v>0</v>
      </c>
      <c r="D53" s="51">
        <v>0.0</v>
      </c>
      <c r="E53" s="31">
        <f t="shared" si="19"/>
        <v>0</v>
      </c>
      <c r="F53" s="32">
        <f t="shared" si="15"/>
        <v>0</v>
      </c>
      <c r="G53" s="67">
        <v>32.41296518607443</v>
      </c>
      <c r="H53" s="24" t="s">
        <v>31</v>
      </c>
      <c r="I53" s="25">
        <f>IFERROR(VLOOKUP(H53,Volume_caminhao,2,0),0)</f>
        <v>833</v>
      </c>
      <c r="J53" s="25">
        <f t="shared" si="2"/>
        <v>49980</v>
      </c>
      <c r="K53" s="24">
        <f t="shared" si="3"/>
        <v>27000</v>
      </c>
      <c r="L53" s="25">
        <v>0.0</v>
      </c>
      <c r="M53" s="24">
        <f t="shared" si="4"/>
        <v>0</v>
      </c>
      <c r="N53" s="24">
        <f t="shared" si="5"/>
        <v>0</v>
      </c>
      <c r="O53" s="26">
        <v>0.12</v>
      </c>
      <c r="P53" s="24">
        <f t="shared" si="6"/>
        <v>0</v>
      </c>
      <c r="Q53" s="24">
        <f t="shared" si="7"/>
        <v>0</v>
      </c>
      <c r="R53" s="23">
        <f t="shared" si="16"/>
        <v>0</v>
      </c>
      <c r="S53" s="57"/>
      <c r="T53" s="57"/>
      <c r="U53" s="33">
        <f t="shared" si="17"/>
        <v>0</v>
      </c>
      <c r="V53" s="23">
        <v>35.413</v>
      </c>
      <c r="W53" s="23">
        <f t="shared" si="8"/>
        <v>3.000034814</v>
      </c>
      <c r="X53" s="23">
        <f t="shared" si="9"/>
        <v>0</v>
      </c>
      <c r="Y53" s="33">
        <f t="shared" si="10"/>
        <v>0</v>
      </c>
      <c r="Z53" s="57">
        <f t="shared" si="18"/>
        <v>41994.174</v>
      </c>
      <c r="AA53" s="27">
        <f t="shared" si="11"/>
        <v>1</v>
      </c>
      <c r="AB53" s="34">
        <f t="shared" si="12"/>
        <v>0</v>
      </c>
    </row>
    <row r="54" ht="14.25" customHeight="1">
      <c r="A54" s="50">
        <f t="shared" si="13"/>
        <v>45702</v>
      </c>
      <c r="B54" s="51" t="str">
        <f t="shared" si="1"/>
        <v>Friday</v>
      </c>
      <c r="C54" s="30">
        <f t="shared" si="14"/>
        <v>0</v>
      </c>
      <c r="D54" s="51">
        <v>0.0</v>
      </c>
      <c r="E54" s="31">
        <f t="shared" si="19"/>
        <v>0</v>
      </c>
      <c r="F54" s="32">
        <f t="shared" si="15"/>
        <v>0</v>
      </c>
      <c r="G54" s="67">
        <v>32.41296518607443</v>
      </c>
      <c r="H54" s="24" t="s">
        <v>31</v>
      </c>
      <c r="I54" s="25">
        <f>IFERROR(VLOOKUP(H54,Volume_caminhao,2,0),0)</f>
        <v>833</v>
      </c>
      <c r="J54" s="25">
        <f t="shared" si="2"/>
        <v>49980</v>
      </c>
      <c r="K54" s="24">
        <f t="shared" si="3"/>
        <v>27000</v>
      </c>
      <c r="L54" s="25">
        <v>0.0</v>
      </c>
      <c r="M54" s="24">
        <f t="shared" si="4"/>
        <v>0</v>
      </c>
      <c r="N54" s="24">
        <f t="shared" si="5"/>
        <v>0</v>
      </c>
      <c r="O54" s="26">
        <v>0.12</v>
      </c>
      <c r="P54" s="24">
        <f t="shared" si="6"/>
        <v>0</v>
      </c>
      <c r="Q54" s="24">
        <f t="shared" si="7"/>
        <v>0</v>
      </c>
      <c r="R54" s="23">
        <f t="shared" si="16"/>
        <v>0</v>
      </c>
      <c r="S54" s="57"/>
      <c r="T54" s="57"/>
      <c r="U54" s="33">
        <f t="shared" si="17"/>
        <v>0</v>
      </c>
      <c r="V54" s="23">
        <v>35.413</v>
      </c>
      <c r="W54" s="23">
        <f t="shared" si="8"/>
        <v>3.000034814</v>
      </c>
      <c r="X54" s="23">
        <f t="shared" si="9"/>
        <v>0</v>
      </c>
      <c r="Y54" s="33">
        <f t="shared" si="10"/>
        <v>0</v>
      </c>
      <c r="Z54" s="57">
        <f t="shared" si="18"/>
        <v>41994.174</v>
      </c>
      <c r="AA54" s="27">
        <f t="shared" si="11"/>
        <v>1</v>
      </c>
      <c r="AB54" s="34">
        <f t="shared" si="12"/>
        <v>0</v>
      </c>
    </row>
    <row r="55" ht="14.25" customHeight="1">
      <c r="A55" s="50">
        <f t="shared" si="13"/>
        <v>45703</v>
      </c>
      <c r="B55" s="51" t="str">
        <f t="shared" si="1"/>
        <v>Saturday</v>
      </c>
      <c r="C55" s="30">
        <f t="shared" si="14"/>
        <v>0</v>
      </c>
      <c r="D55" s="51"/>
      <c r="E55" s="31">
        <f t="shared" si="19"/>
        <v>0</v>
      </c>
      <c r="F55" s="32">
        <f t="shared" si="15"/>
        <v>0</v>
      </c>
      <c r="G55" s="67">
        <v>32.41296518607443</v>
      </c>
      <c r="H55" s="24" t="s">
        <v>31</v>
      </c>
      <c r="I55" s="25">
        <f>IFERROR(VLOOKUP(H55,Volume_caminhao,2,0),0)</f>
        <v>833</v>
      </c>
      <c r="J55" s="25">
        <f t="shared" si="2"/>
        <v>49980</v>
      </c>
      <c r="K55" s="24">
        <f t="shared" si="3"/>
        <v>27000</v>
      </c>
      <c r="L55" s="25">
        <v>0.0</v>
      </c>
      <c r="M55" s="24">
        <f t="shared" si="4"/>
        <v>0</v>
      </c>
      <c r="N55" s="24">
        <f t="shared" si="5"/>
        <v>0</v>
      </c>
      <c r="O55" s="26">
        <v>0.12</v>
      </c>
      <c r="P55" s="24">
        <f t="shared" si="6"/>
        <v>0</v>
      </c>
      <c r="Q55" s="24">
        <f t="shared" si="7"/>
        <v>0</v>
      </c>
      <c r="R55" s="23">
        <f t="shared" si="16"/>
        <v>0</v>
      </c>
      <c r="S55" s="57"/>
      <c r="T55" s="57"/>
      <c r="U55" s="33">
        <f t="shared" si="17"/>
        <v>0</v>
      </c>
      <c r="V55" s="23">
        <v>35.413</v>
      </c>
      <c r="W55" s="23">
        <f t="shared" si="8"/>
        <v>3.000034814</v>
      </c>
      <c r="X55" s="23">
        <f t="shared" si="9"/>
        <v>0</v>
      </c>
      <c r="Y55" s="33">
        <f t="shared" si="10"/>
        <v>0</v>
      </c>
      <c r="Z55" s="57">
        <f t="shared" si="18"/>
        <v>41994.174</v>
      </c>
      <c r="AA55" s="27">
        <f t="shared" si="11"/>
        <v>1</v>
      </c>
      <c r="AB55" s="34">
        <f t="shared" si="12"/>
        <v>0</v>
      </c>
    </row>
    <row r="56" ht="14.25" customHeight="1">
      <c r="A56" s="50">
        <f t="shared" si="13"/>
        <v>45704</v>
      </c>
      <c r="B56" s="51" t="str">
        <f t="shared" si="1"/>
        <v>Sunday</v>
      </c>
      <c r="C56" s="30">
        <f t="shared" si="14"/>
        <v>0</v>
      </c>
      <c r="D56" s="51"/>
      <c r="E56" s="31">
        <f t="shared" si="19"/>
        <v>0</v>
      </c>
      <c r="F56" s="32">
        <f t="shared" si="15"/>
        <v>0</v>
      </c>
      <c r="G56" s="67">
        <v>32.41296518607443</v>
      </c>
      <c r="H56" s="24" t="s">
        <v>31</v>
      </c>
      <c r="I56" s="25">
        <f>IFERROR(VLOOKUP(H56,Volume_caminhao,2,0),0)</f>
        <v>833</v>
      </c>
      <c r="J56" s="25">
        <f t="shared" si="2"/>
        <v>49980</v>
      </c>
      <c r="K56" s="24">
        <f t="shared" si="3"/>
        <v>27000</v>
      </c>
      <c r="L56" s="25">
        <v>0.0</v>
      </c>
      <c r="M56" s="24">
        <f t="shared" si="4"/>
        <v>0</v>
      </c>
      <c r="N56" s="24">
        <f t="shared" si="5"/>
        <v>0</v>
      </c>
      <c r="O56" s="26">
        <v>0.12</v>
      </c>
      <c r="P56" s="24">
        <f t="shared" si="6"/>
        <v>0</v>
      </c>
      <c r="Q56" s="24">
        <f t="shared" si="7"/>
        <v>0</v>
      </c>
      <c r="R56" s="23">
        <f t="shared" si="16"/>
        <v>0</v>
      </c>
      <c r="S56" s="57"/>
      <c r="T56" s="57"/>
      <c r="U56" s="33">
        <f t="shared" si="17"/>
        <v>0</v>
      </c>
      <c r="V56" s="23">
        <v>35.413</v>
      </c>
      <c r="W56" s="23">
        <f t="shared" si="8"/>
        <v>3.000034814</v>
      </c>
      <c r="X56" s="23">
        <f t="shared" si="9"/>
        <v>0</v>
      </c>
      <c r="Y56" s="33">
        <f t="shared" si="10"/>
        <v>0</v>
      </c>
      <c r="Z56" s="57">
        <f t="shared" si="18"/>
        <v>41994.174</v>
      </c>
      <c r="AA56" s="27">
        <f t="shared" si="11"/>
        <v>1</v>
      </c>
      <c r="AB56" s="34">
        <f t="shared" si="12"/>
        <v>0</v>
      </c>
    </row>
    <row r="57" ht="14.25" customHeight="1">
      <c r="A57" s="50">
        <f t="shared" si="13"/>
        <v>45705</v>
      </c>
      <c r="B57" s="51" t="str">
        <f t="shared" si="1"/>
        <v>Monday</v>
      </c>
      <c r="C57" s="36">
        <f t="shared" si="14"/>
        <v>1</v>
      </c>
      <c r="D57" s="51"/>
      <c r="E57" s="31">
        <f t="shared" si="19"/>
        <v>833</v>
      </c>
      <c r="F57" s="32">
        <f t="shared" si="15"/>
        <v>3332</v>
      </c>
      <c r="G57" s="67">
        <v>32.41296518607443</v>
      </c>
      <c r="H57" s="24" t="s">
        <v>31</v>
      </c>
      <c r="I57" s="25">
        <f>IFERROR(VLOOKUP(H57,Volume_caminhao,2,0),0)</f>
        <v>833</v>
      </c>
      <c r="J57" s="25">
        <f t="shared" si="2"/>
        <v>49980</v>
      </c>
      <c r="K57" s="24">
        <f t="shared" si="3"/>
        <v>27000</v>
      </c>
      <c r="L57" s="25">
        <v>0.0</v>
      </c>
      <c r="M57" s="24">
        <f t="shared" si="4"/>
        <v>0</v>
      </c>
      <c r="N57" s="24">
        <f t="shared" si="5"/>
        <v>0</v>
      </c>
      <c r="O57" s="26">
        <v>0.12</v>
      </c>
      <c r="P57" s="24">
        <f t="shared" si="6"/>
        <v>0</v>
      </c>
      <c r="Q57" s="24">
        <f t="shared" si="7"/>
        <v>0</v>
      </c>
      <c r="R57" s="23">
        <f t="shared" si="16"/>
        <v>27000</v>
      </c>
      <c r="S57" s="57"/>
      <c r="T57" s="57"/>
      <c r="U57" s="33">
        <f t="shared" si="17"/>
        <v>14994.174</v>
      </c>
      <c r="V57" s="23">
        <v>35.413</v>
      </c>
      <c r="W57" s="23">
        <f t="shared" si="8"/>
        <v>3.000034814</v>
      </c>
      <c r="X57" s="23">
        <f t="shared" si="9"/>
        <v>2499.029</v>
      </c>
      <c r="Y57" s="33">
        <f t="shared" si="10"/>
        <v>29499.029</v>
      </c>
      <c r="Z57" s="57">
        <f t="shared" si="18"/>
        <v>44493.203</v>
      </c>
      <c r="AA57" s="27">
        <f t="shared" si="11"/>
        <v>1</v>
      </c>
      <c r="AB57" s="38">
        <f t="shared" si="12"/>
        <v>-1</v>
      </c>
      <c r="AC57" s="3"/>
    </row>
    <row r="58" ht="14.25" customHeight="1">
      <c r="A58" s="50">
        <f t="shared" si="13"/>
        <v>45706</v>
      </c>
      <c r="B58" s="51" t="str">
        <f t="shared" si="1"/>
        <v>Tuesday</v>
      </c>
      <c r="C58" s="30">
        <f t="shared" si="14"/>
        <v>0</v>
      </c>
      <c r="D58" s="51">
        <v>0.0</v>
      </c>
      <c r="E58" s="31">
        <f t="shared" si="19"/>
        <v>0</v>
      </c>
      <c r="F58" s="32">
        <f t="shared" si="15"/>
        <v>0</v>
      </c>
      <c r="G58" s="67">
        <v>32.41296518607443</v>
      </c>
      <c r="H58" s="24" t="s">
        <v>31</v>
      </c>
      <c r="I58" s="25">
        <f>IFERROR(VLOOKUP(H58,Volume_caminhao,2,0),0)</f>
        <v>833</v>
      </c>
      <c r="J58" s="25">
        <f t="shared" si="2"/>
        <v>49980</v>
      </c>
      <c r="K58" s="24">
        <f t="shared" si="3"/>
        <v>27000</v>
      </c>
      <c r="L58" s="25">
        <v>0.0</v>
      </c>
      <c r="M58" s="24">
        <f t="shared" si="4"/>
        <v>0</v>
      </c>
      <c r="N58" s="24">
        <f t="shared" si="5"/>
        <v>0</v>
      </c>
      <c r="O58" s="26">
        <v>0.12</v>
      </c>
      <c r="P58" s="24">
        <f t="shared" si="6"/>
        <v>0</v>
      </c>
      <c r="Q58" s="24">
        <f t="shared" si="7"/>
        <v>0</v>
      </c>
      <c r="R58" s="23">
        <f t="shared" si="16"/>
        <v>0</v>
      </c>
      <c r="S58" s="57"/>
      <c r="T58" s="57"/>
      <c r="U58" s="33">
        <f t="shared" si="17"/>
        <v>0</v>
      </c>
      <c r="V58" s="23">
        <v>35.413</v>
      </c>
      <c r="W58" s="23">
        <f t="shared" si="8"/>
        <v>3.000034814</v>
      </c>
      <c r="X58" s="23">
        <f t="shared" si="9"/>
        <v>0</v>
      </c>
      <c r="Y58" s="33">
        <f t="shared" si="10"/>
        <v>0</v>
      </c>
      <c r="Z58" s="57">
        <f t="shared" si="18"/>
        <v>44493.203</v>
      </c>
      <c r="AA58" s="27">
        <f t="shared" si="11"/>
        <v>1</v>
      </c>
      <c r="AB58" s="34">
        <f t="shared" si="12"/>
        <v>0</v>
      </c>
    </row>
    <row r="59" ht="14.25" customHeight="1">
      <c r="A59" s="50">
        <f t="shared" si="13"/>
        <v>45707</v>
      </c>
      <c r="B59" s="51" t="str">
        <f t="shared" si="1"/>
        <v>Wednesday</v>
      </c>
      <c r="C59" s="30">
        <f t="shared" si="14"/>
        <v>0</v>
      </c>
      <c r="D59" s="51">
        <v>0.0</v>
      </c>
      <c r="E59" s="31">
        <f t="shared" si="19"/>
        <v>0</v>
      </c>
      <c r="F59" s="32">
        <f t="shared" si="15"/>
        <v>0</v>
      </c>
      <c r="G59" s="67">
        <v>32.41296518607443</v>
      </c>
      <c r="H59" s="24" t="s">
        <v>31</v>
      </c>
      <c r="I59" s="25">
        <f>IFERROR(VLOOKUP(H59,Volume_caminhao,2,0),0)</f>
        <v>833</v>
      </c>
      <c r="J59" s="25">
        <f t="shared" si="2"/>
        <v>49980</v>
      </c>
      <c r="K59" s="24">
        <f t="shared" si="3"/>
        <v>27000</v>
      </c>
      <c r="L59" s="25">
        <v>0.0</v>
      </c>
      <c r="M59" s="24">
        <f t="shared" si="4"/>
        <v>0</v>
      </c>
      <c r="N59" s="24">
        <f t="shared" si="5"/>
        <v>0</v>
      </c>
      <c r="O59" s="26">
        <v>0.12</v>
      </c>
      <c r="P59" s="24">
        <f t="shared" si="6"/>
        <v>0</v>
      </c>
      <c r="Q59" s="24">
        <f t="shared" si="7"/>
        <v>0</v>
      </c>
      <c r="R59" s="23">
        <f t="shared" si="16"/>
        <v>0</v>
      </c>
      <c r="S59" s="57"/>
      <c r="T59" s="57"/>
      <c r="U59" s="33">
        <f t="shared" si="17"/>
        <v>0</v>
      </c>
      <c r="V59" s="23">
        <v>35.413</v>
      </c>
      <c r="W59" s="23">
        <f t="shared" si="8"/>
        <v>3.000034814</v>
      </c>
      <c r="X59" s="23">
        <f t="shared" si="9"/>
        <v>0</v>
      </c>
      <c r="Y59" s="33">
        <f t="shared" si="10"/>
        <v>0</v>
      </c>
      <c r="Z59" s="57">
        <f t="shared" si="18"/>
        <v>44493.203</v>
      </c>
      <c r="AA59" s="27">
        <f t="shared" si="11"/>
        <v>1</v>
      </c>
      <c r="AB59" s="34">
        <f t="shared" si="12"/>
        <v>0</v>
      </c>
    </row>
    <row r="60" ht="14.25" customHeight="1">
      <c r="A60" s="50">
        <f t="shared" si="13"/>
        <v>45708</v>
      </c>
      <c r="B60" s="51" t="str">
        <f t="shared" si="1"/>
        <v>Thursday</v>
      </c>
      <c r="C60" s="30">
        <f t="shared" si="14"/>
        <v>0</v>
      </c>
      <c r="D60" s="51">
        <v>0.0</v>
      </c>
      <c r="E60" s="31">
        <f t="shared" si="19"/>
        <v>0</v>
      </c>
      <c r="F60" s="32">
        <f t="shared" si="15"/>
        <v>0</v>
      </c>
      <c r="G60" s="67">
        <v>32.41296518607443</v>
      </c>
      <c r="H60" s="24" t="s">
        <v>31</v>
      </c>
      <c r="I60" s="25">
        <f>IFERROR(VLOOKUP(H60,Volume_caminhao,2,0),0)</f>
        <v>833</v>
      </c>
      <c r="J60" s="25">
        <f t="shared" si="2"/>
        <v>49980</v>
      </c>
      <c r="K60" s="24">
        <f t="shared" si="3"/>
        <v>27000</v>
      </c>
      <c r="L60" s="25">
        <v>0.0</v>
      </c>
      <c r="M60" s="24">
        <f t="shared" si="4"/>
        <v>0</v>
      </c>
      <c r="N60" s="24">
        <f t="shared" si="5"/>
        <v>0</v>
      </c>
      <c r="O60" s="26">
        <v>0.12</v>
      </c>
      <c r="P60" s="24">
        <f t="shared" si="6"/>
        <v>0</v>
      </c>
      <c r="Q60" s="24">
        <f t="shared" si="7"/>
        <v>0</v>
      </c>
      <c r="R60" s="23">
        <f t="shared" si="16"/>
        <v>0</v>
      </c>
      <c r="S60" s="57"/>
      <c r="T60" s="57"/>
      <c r="U60" s="33">
        <f t="shared" si="17"/>
        <v>0</v>
      </c>
      <c r="V60" s="23">
        <v>35.413</v>
      </c>
      <c r="W60" s="23">
        <f t="shared" si="8"/>
        <v>3.000034814</v>
      </c>
      <c r="X60" s="23">
        <f t="shared" si="9"/>
        <v>0</v>
      </c>
      <c r="Y60" s="33">
        <f t="shared" si="10"/>
        <v>0</v>
      </c>
      <c r="Z60" s="57">
        <f t="shared" si="18"/>
        <v>44493.203</v>
      </c>
      <c r="AA60" s="27">
        <f t="shared" si="11"/>
        <v>1</v>
      </c>
      <c r="AB60" s="34">
        <f t="shared" si="12"/>
        <v>0</v>
      </c>
    </row>
    <row r="61" ht="14.25" customHeight="1">
      <c r="A61" s="50">
        <f t="shared" si="13"/>
        <v>45709</v>
      </c>
      <c r="B61" s="51" t="str">
        <f t="shared" si="1"/>
        <v>Friday</v>
      </c>
      <c r="C61" s="30">
        <f t="shared" si="14"/>
        <v>0</v>
      </c>
      <c r="D61" s="51">
        <v>0.0</v>
      </c>
      <c r="E61" s="31">
        <f t="shared" si="19"/>
        <v>0</v>
      </c>
      <c r="F61" s="32">
        <f t="shared" si="15"/>
        <v>0</v>
      </c>
      <c r="G61" s="67">
        <v>32.41296518607443</v>
      </c>
      <c r="H61" s="24" t="s">
        <v>31</v>
      </c>
      <c r="I61" s="25">
        <f>IFERROR(VLOOKUP(H61,Volume_caminhao,2,0),0)</f>
        <v>833</v>
      </c>
      <c r="J61" s="25">
        <f t="shared" si="2"/>
        <v>49980</v>
      </c>
      <c r="K61" s="24">
        <f t="shared" si="3"/>
        <v>27000</v>
      </c>
      <c r="L61" s="25">
        <v>0.0</v>
      </c>
      <c r="M61" s="24">
        <f t="shared" si="4"/>
        <v>0</v>
      </c>
      <c r="N61" s="24">
        <f t="shared" si="5"/>
        <v>0</v>
      </c>
      <c r="O61" s="26">
        <v>0.12</v>
      </c>
      <c r="P61" s="24">
        <f t="shared" si="6"/>
        <v>0</v>
      </c>
      <c r="Q61" s="24">
        <f t="shared" si="7"/>
        <v>0</v>
      </c>
      <c r="R61" s="23">
        <f t="shared" si="16"/>
        <v>0</v>
      </c>
      <c r="S61" s="57"/>
      <c r="T61" s="57"/>
      <c r="U61" s="33">
        <f t="shared" si="17"/>
        <v>0</v>
      </c>
      <c r="V61" s="23">
        <v>35.413</v>
      </c>
      <c r="W61" s="23">
        <f t="shared" si="8"/>
        <v>3.000034814</v>
      </c>
      <c r="X61" s="23">
        <f t="shared" si="9"/>
        <v>0</v>
      </c>
      <c r="Y61" s="33">
        <f t="shared" si="10"/>
        <v>0</v>
      </c>
      <c r="Z61" s="57">
        <f t="shared" si="18"/>
        <v>44493.203</v>
      </c>
      <c r="AA61" s="27">
        <f t="shared" si="11"/>
        <v>1</v>
      </c>
      <c r="AB61" s="34">
        <f t="shared" si="12"/>
        <v>0</v>
      </c>
    </row>
    <row r="62" ht="14.25" customHeight="1">
      <c r="A62" s="50">
        <f t="shared" si="13"/>
        <v>45710</v>
      </c>
      <c r="B62" s="51" t="str">
        <f t="shared" si="1"/>
        <v>Saturday</v>
      </c>
      <c r="C62" s="30">
        <f t="shared" si="14"/>
        <v>0</v>
      </c>
      <c r="D62" s="51"/>
      <c r="E62" s="31">
        <f t="shared" si="19"/>
        <v>0</v>
      </c>
      <c r="F62" s="32">
        <f t="shared" si="15"/>
        <v>0</v>
      </c>
      <c r="G62" s="67">
        <v>32.41296518607443</v>
      </c>
      <c r="H62" s="24" t="s">
        <v>31</v>
      </c>
      <c r="I62" s="25">
        <f>IFERROR(VLOOKUP(H62,Volume_caminhao,2,0),0)</f>
        <v>833</v>
      </c>
      <c r="J62" s="25">
        <f t="shared" si="2"/>
        <v>49980</v>
      </c>
      <c r="K62" s="24">
        <f t="shared" si="3"/>
        <v>27000</v>
      </c>
      <c r="L62" s="25">
        <v>0.0</v>
      </c>
      <c r="M62" s="24">
        <f t="shared" si="4"/>
        <v>0</v>
      </c>
      <c r="N62" s="24">
        <f t="shared" si="5"/>
        <v>0</v>
      </c>
      <c r="O62" s="26">
        <v>0.12</v>
      </c>
      <c r="P62" s="24">
        <f t="shared" si="6"/>
        <v>0</v>
      </c>
      <c r="Q62" s="24">
        <f t="shared" si="7"/>
        <v>0</v>
      </c>
      <c r="R62" s="23">
        <f t="shared" si="16"/>
        <v>0</v>
      </c>
      <c r="S62" s="57"/>
      <c r="T62" s="57"/>
      <c r="U62" s="33">
        <f t="shared" si="17"/>
        <v>0</v>
      </c>
      <c r="V62" s="23">
        <v>35.413</v>
      </c>
      <c r="W62" s="23">
        <f t="shared" si="8"/>
        <v>3.000034814</v>
      </c>
      <c r="X62" s="23">
        <f t="shared" si="9"/>
        <v>0</v>
      </c>
      <c r="Y62" s="33">
        <f t="shared" si="10"/>
        <v>0</v>
      </c>
      <c r="Z62" s="57">
        <f t="shared" si="18"/>
        <v>44493.203</v>
      </c>
      <c r="AA62" s="27">
        <f t="shared" si="11"/>
        <v>1</v>
      </c>
      <c r="AB62" s="34">
        <f t="shared" si="12"/>
        <v>0</v>
      </c>
    </row>
    <row r="63" ht="14.25" customHeight="1">
      <c r="A63" s="50">
        <f t="shared" si="13"/>
        <v>45711</v>
      </c>
      <c r="B63" s="51" t="str">
        <f t="shared" si="1"/>
        <v>Sunday</v>
      </c>
      <c r="C63" s="30">
        <f t="shared" si="14"/>
        <v>0</v>
      </c>
      <c r="D63" s="51"/>
      <c r="E63" s="31">
        <f t="shared" si="19"/>
        <v>0</v>
      </c>
      <c r="F63" s="32">
        <f t="shared" si="15"/>
        <v>0</v>
      </c>
      <c r="G63" s="67">
        <v>32.41296518607443</v>
      </c>
      <c r="H63" s="24" t="s">
        <v>31</v>
      </c>
      <c r="I63" s="25">
        <f>IFERROR(VLOOKUP(H63,Volume_caminhao,2,0),0)</f>
        <v>833</v>
      </c>
      <c r="J63" s="25">
        <f t="shared" si="2"/>
        <v>49980</v>
      </c>
      <c r="K63" s="24">
        <f t="shared" si="3"/>
        <v>27000</v>
      </c>
      <c r="L63" s="25">
        <v>0.0</v>
      </c>
      <c r="M63" s="24">
        <f t="shared" si="4"/>
        <v>0</v>
      </c>
      <c r="N63" s="24">
        <f t="shared" si="5"/>
        <v>0</v>
      </c>
      <c r="O63" s="26">
        <v>0.12</v>
      </c>
      <c r="P63" s="24">
        <f t="shared" si="6"/>
        <v>0</v>
      </c>
      <c r="Q63" s="24">
        <f t="shared" si="7"/>
        <v>0</v>
      </c>
      <c r="R63" s="23">
        <f t="shared" si="16"/>
        <v>0</v>
      </c>
      <c r="S63" s="57"/>
      <c r="T63" s="57"/>
      <c r="U63" s="33">
        <f t="shared" si="17"/>
        <v>0</v>
      </c>
      <c r="V63" s="23">
        <v>35.413</v>
      </c>
      <c r="W63" s="23">
        <f t="shared" si="8"/>
        <v>3.000034814</v>
      </c>
      <c r="X63" s="23">
        <f t="shared" si="9"/>
        <v>0</v>
      </c>
      <c r="Y63" s="33">
        <f t="shared" si="10"/>
        <v>0</v>
      </c>
      <c r="Z63" s="57">
        <f t="shared" si="18"/>
        <v>44493.203</v>
      </c>
      <c r="AA63" s="27">
        <f t="shared" si="11"/>
        <v>1</v>
      </c>
      <c r="AB63" s="34">
        <f t="shared" si="12"/>
        <v>0</v>
      </c>
    </row>
    <row r="64" ht="14.25" customHeight="1">
      <c r="A64" s="50">
        <f t="shared" si="13"/>
        <v>45712</v>
      </c>
      <c r="B64" s="51" t="str">
        <f t="shared" si="1"/>
        <v>Monday</v>
      </c>
      <c r="C64" s="36">
        <f t="shared" si="14"/>
        <v>1</v>
      </c>
      <c r="D64" s="51"/>
      <c r="E64" s="31">
        <f t="shared" si="19"/>
        <v>833</v>
      </c>
      <c r="F64" s="32">
        <f t="shared" si="15"/>
        <v>6664</v>
      </c>
      <c r="G64" s="67">
        <v>32.41296518607443</v>
      </c>
      <c r="H64" s="24" t="s">
        <v>31</v>
      </c>
      <c r="I64" s="25">
        <f>IFERROR(VLOOKUP(H64,Volume_caminhao,2,0),0)</f>
        <v>833</v>
      </c>
      <c r="J64" s="25">
        <f t="shared" si="2"/>
        <v>49980</v>
      </c>
      <c r="K64" s="24">
        <f t="shared" si="3"/>
        <v>27000</v>
      </c>
      <c r="L64" s="25">
        <v>0.0</v>
      </c>
      <c r="M64" s="24">
        <f t="shared" si="4"/>
        <v>0</v>
      </c>
      <c r="N64" s="24">
        <f t="shared" si="5"/>
        <v>0</v>
      </c>
      <c r="O64" s="26">
        <v>0.12</v>
      </c>
      <c r="P64" s="24">
        <f t="shared" si="6"/>
        <v>0</v>
      </c>
      <c r="Q64" s="24">
        <f t="shared" si="7"/>
        <v>0</v>
      </c>
      <c r="R64" s="23">
        <f t="shared" si="16"/>
        <v>27000</v>
      </c>
      <c r="S64" s="57"/>
      <c r="T64" s="57"/>
      <c r="U64" s="33">
        <f t="shared" si="17"/>
        <v>17493.203</v>
      </c>
      <c r="V64" s="23">
        <v>35.413</v>
      </c>
      <c r="W64" s="23">
        <f t="shared" si="8"/>
        <v>3.000034814</v>
      </c>
      <c r="X64" s="23">
        <f t="shared" si="9"/>
        <v>2499.029</v>
      </c>
      <c r="Y64" s="33">
        <f t="shared" si="10"/>
        <v>29499.029</v>
      </c>
      <c r="Z64" s="57">
        <f t="shared" si="18"/>
        <v>46992.232</v>
      </c>
      <c r="AA64" s="27">
        <f t="shared" si="11"/>
        <v>1</v>
      </c>
      <c r="AB64" s="38">
        <f t="shared" si="12"/>
        <v>-1</v>
      </c>
    </row>
    <row r="65" ht="14.25" customHeight="1">
      <c r="A65" s="50">
        <f t="shared" si="13"/>
        <v>45713</v>
      </c>
      <c r="B65" s="51" t="str">
        <f t="shared" si="1"/>
        <v>Tuesday</v>
      </c>
      <c r="C65" s="30">
        <f t="shared" si="14"/>
        <v>0</v>
      </c>
      <c r="D65" s="51">
        <v>0.0</v>
      </c>
      <c r="E65" s="31">
        <f t="shared" si="19"/>
        <v>0</v>
      </c>
      <c r="F65" s="32">
        <f t="shared" si="15"/>
        <v>0</v>
      </c>
      <c r="G65" s="67">
        <v>32.41296518607443</v>
      </c>
      <c r="H65" s="24" t="s">
        <v>31</v>
      </c>
      <c r="I65" s="25">
        <f>IFERROR(VLOOKUP(H65,Volume_caminhao,2,0),0)</f>
        <v>833</v>
      </c>
      <c r="J65" s="25">
        <f t="shared" si="2"/>
        <v>49980</v>
      </c>
      <c r="K65" s="24">
        <f t="shared" si="3"/>
        <v>27000</v>
      </c>
      <c r="L65" s="25">
        <v>0.0</v>
      </c>
      <c r="M65" s="24">
        <f t="shared" si="4"/>
        <v>0</v>
      </c>
      <c r="N65" s="24">
        <f t="shared" si="5"/>
        <v>0</v>
      </c>
      <c r="O65" s="26">
        <v>0.12</v>
      </c>
      <c r="P65" s="24">
        <f t="shared" si="6"/>
        <v>0</v>
      </c>
      <c r="Q65" s="24">
        <f t="shared" si="7"/>
        <v>0</v>
      </c>
      <c r="R65" s="23">
        <f t="shared" si="16"/>
        <v>0</v>
      </c>
      <c r="S65" s="57"/>
      <c r="T65" s="57"/>
      <c r="U65" s="33">
        <f t="shared" si="17"/>
        <v>0</v>
      </c>
      <c r="V65" s="23">
        <v>35.413</v>
      </c>
      <c r="W65" s="23">
        <f t="shared" si="8"/>
        <v>3.000034814</v>
      </c>
      <c r="X65" s="23">
        <f t="shared" si="9"/>
        <v>0</v>
      </c>
      <c r="Y65" s="33">
        <f t="shared" si="10"/>
        <v>0</v>
      </c>
      <c r="Z65" s="57">
        <f t="shared" si="18"/>
        <v>46992.232</v>
      </c>
      <c r="AA65" s="27">
        <f t="shared" si="11"/>
        <v>1</v>
      </c>
      <c r="AB65" s="34">
        <f t="shared" si="12"/>
        <v>0</v>
      </c>
    </row>
    <row r="66" ht="14.25" customHeight="1">
      <c r="A66" s="50">
        <f t="shared" si="13"/>
        <v>45714</v>
      </c>
      <c r="B66" s="51" t="str">
        <f t="shared" si="1"/>
        <v>Wednesday</v>
      </c>
      <c r="C66" s="30">
        <f t="shared" si="14"/>
        <v>0</v>
      </c>
      <c r="D66" s="51">
        <v>0.0</v>
      </c>
      <c r="E66" s="31">
        <f t="shared" si="19"/>
        <v>0</v>
      </c>
      <c r="F66" s="32">
        <f t="shared" si="15"/>
        <v>0</v>
      </c>
      <c r="G66" s="67">
        <v>32.41296518607443</v>
      </c>
      <c r="H66" s="24" t="s">
        <v>31</v>
      </c>
      <c r="I66" s="25">
        <f>IFERROR(VLOOKUP(H66,Volume_caminhao,2,0),0)</f>
        <v>833</v>
      </c>
      <c r="J66" s="25">
        <f t="shared" si="2"/>
        <v>49980</v>
      </c>
      <c r="K66" s="24">
        <f t="shared" si="3"/>
        <v>27000</v>
      </c>
      <c r="L66" s="25">
        <v>0.0</v>
      </c>
      <c r="M66" s="24">
        <f t="shared" si="4"/>
        <v>0</v>
      </c>
      <c r="N66" s="24">
        <f t="shared" si="5"/>
        <v>0</v>
      </c>
      <c r="O66" s="26">
        <v>0.12</v>
      </c>
      <c r="P66" s="24">
        <f t="shared" si="6"/>
        <v>0</v>
      </c>
      <c r="Q66" s="24">
        <f t="shared" si="7"/>
        <v>0</v>
      </c>
      <c r="R66" s="23">
        <f t="shared" si="16"/>
        <v>0</v>
      </c>
      <c r="S66" s="57"/>
      <c r="T66" s="57"/>
      <c r="U66" s="33">
        <f t="shared" si="17"/>
        <v>0</v>
      </c>
      <c r="V66" s="23">
        <v>35.413</v>
      </c>
      <c r="W66" s="23">
        <f t="shared" si="8"/>
        <v>3.000034814</v>
      </c>
      <c r="X66" s="23">
        <f t="shared" si="9"/>
        <v>0</v>
      </c>
      <c r="Y66" s="33">
        <f t="shared" si="10"/>
        <v>0</v>
      </c>
      <c r="Z66" s="57">
        <f t="shared" si="18"/>
        <v>46992.232</v>
      </c>
      <c r="AA66" s="27">
        <f t="shared" si="11"/>
        <v>1</v>
      </c>
      <c r="AB66" s="34">
        <f t="shared" si="12"/>
        <v>0</v>
      </c>
    </row>
    <row r="67" ht="14.25" customHeight="1">
      <c r="A67" s="50">
        <f t="shared" si="13"/>
        <v>45715</v>
      </c>
      <c r="B67" s="51" t="str">
        <f t="shared" si="1"/>
        <v>Thursday</v>
      </c>
      <c r="C67" s="30">
        <f t="shared" si="14"/>
        <v>0</v>
      </c>
      <c r="D67" s="51">
        <v>0.0</v>
      </c>
      <c r="E67" s="31">
        <f t="shared" si="19"/>
        <v>0</v>
      </c>
      <c r="F67" s="32">
        <f t="shared" si="15"/>
        <v>0</v>
      </c>
      <c r="G67" s="67">
        <v>32.41296518607443</v>
      </c>
      <c r="H67" s="24" t="s">
        <v>31</v>
      </c>
      <c r="I67" s="25">
        <f>IFERROR(VLOOKUP(H67,Volume_caminhao,2,0),0)</f>
        <v>833</v>
      </c>
      <c r="J67" s="25">
        <f t="shared" si="2"/>
        <v>49980</v>
      </c>
      <c r="K67" s="24">
        <f t="shared" si="3"/>
        <v>27000</v>
      </c>
      <c r="L67" s="25">
        <v>0.0</v>
      </c>
      <c r="M67" s="24">
        <f t="shared" si="4"/>
        <v>0</v>
      </c>
      <c r="N67" s="24">
        <f t="shared" si="5"/>
        <v>0</v>
      </c>
      <c r="O67" s="26">
        <v>0.12</v>
      </c>
      <c r="P67" s="24">
        <f t="shared" si="6"/>
        <v>0</v>
      </c>
      <c r="Q67" s="24">
        <f t="shared" si="7"/>
        <v>0</v>
      </c>
      <c r="R67" s="23">
        <f t="shared" si="16"/>
        <v>0</v>
      </c>
      <c r="S67" s="57"/>
      <c r="T67" s="57"/>
      <c r="U67" s="33">
        <f t="shared" si="17"/>
        <v>0</v>
      </c>
      <c r="V67" s="23">
        <v>35.413</v>
      </c>
      <c r="W67" s="23">
        <f t="shared" si="8"/>
        <v>3.000034814</v>
      </c>
      <c r="X67" s="23">
        <f t="shared" si="9"/>
        <v>0</v>
      </c>
      <c r="Y67" s="33">
        <f t="shared" si="10"/>
        <v>0</v>
      </c>
      <c r="Z67" s="57">
        <f t="shared" si="18"/>
        <v>46992.232</v>
      </c>
      <c r="AA67" s="27">
        <f t="shared" si="11"/>
        <v>1</v>
      </c>
      <c r="AB67" s="34">
        <f t="shared" si="12"/>
        <v>0</v>
      </c>
    </row>
    <row r="68" ht="14.25" customHeight="1">
      <c r="A68" s="50">
        <f t="shared" si="13"/>
        <v>45716</v>
      </c>
      <c r="B68" s="51" t="str">
        <f t="shared" si="1"/>
        <v>Friday</v>
      </c>
      <c r="C68" s="30">
        <f t="shared" si="14"/>
        <v>0</v>
      </c>
      <c r="D68" s="51">
        <v>0.0</v>
      </c>
      <c r="E68" s="31">
        <f t="shared" si="19"/>
        <v>0</v>
      </c>
      <c r="F68" s="32" t="s">
        <v>43</v>
      </c>
      <c r="G68" s="67">
        <v>32.41296518607443</v>
      </c>
      <c r="H68" s="24" t="s">
        <v>31</v>
      </c>
      <c r="I68" s="25">
        <f>IFERROR(VLOOKUP(H68,Volume_caminhao,2,0),0)</f>
        <v>833</v>
      </c>
      <c r="J68" s="25">
        <f t="shared" si="2"/>
        <v>49980</v>
      </c>
      <c r="K68" s="24">
        <f t="shared" si="3"/>
        <v>27000</v>
      </c>
      <c r="L68" s="25">
        <v>0.0</v>
      </c>
      <c r="M68" s="24">
        <f t="shared" si="4"/>
        <v>0</v>
      </c>
      <c r="N68" s="24">
        <f t="shared" si="5"/>
        <v>0</v>
      </c>
      <c r="O68" s="26">
        <v>0.12</v>
      </c>
      <c r="P68" s="24">
        <f t="shared" si="6"/>
        <v>0</v>
      </c>
      <c r="Q68" s="24">
        <f t="shared" si="7"/>
        <v>0</v>
      </c>
      <c r="R68" s="23">
        <f t="shared" si="16"/>
        <v>0</v>
      </c>
      <c r="S68" s="57"/>
      <c r="T68" s="57"/>
      <c r="U68" s="33">
        <f t="shared" si="17"/>
        <v>0</v>
      </c>
      <c r="V68" s="23">
        <v>35.413</v>
      </c>
      <c r="W68" s="23">
        <f t="shared" si="8"/>
        <v>3.000034814</v>
      </c>
      <c r="X68" s="23">
        <f t="shared" si="9"/>
        <v>0</v>
      </c>
      <c r="Y68" s="33">
        <f t="shared" si="10"/>
        <v>0</v>
      </c>
      <c r="Z68" s="57">
        <f t="shared" si="18"/>
        <v>46992.232</v>
      </c>
      <c r="AA68" s="27">
        <f t="shared" si="11"/>
        <v>1</v>
      </c>
      <c r="AB68" s="34">
        <f t="shared" si="12"/>
        <v>0</v>
      </c>
    </row>
    <row r="69" ht="14.25" customHeight="1">
      <c r="A69" s="29">
        <f t="shared" si="13"/>
        <v>45717</v>
      </c>
      <c r="B69" s="30" t="str">
        <f t="shared" si="1"/>
        <v>Saturday</v>
      </c>
      <c r="C69" s="30">
        <f t="shared" si="14"/>
        <v>0</v>
      </c>
      <c r="D69" s="30"/>
      <c r="E69" s="31">
        <f t="shared" si="19"/>
        <v>0</v>
      </c>
      <c r="F69" s="32">
        <f t="shared" ref="F69:F374" si="20">IF(OR(B69="Saturday", B69="Sábado", B69="Sunday", B69="Domingo", E69=0), 0,
IF(MONTH(A69)&lt;&gt;MONTH(A68), E69, E69+SUMIF(A$8:A68, "&gt;="&amp;DATE(YEAR(A69), MONTH(A69), 1), F$8:F68)))</f>
        <v>0</v>
      </c>
      <c r="G69" s="67">
        <v>32.41296518607443</v>
      </c>
      <c r="H69" s="24" t="s">
        <v>31</v>
      </c>
      <c r="I69" s="25">
        <f>IFERROR(VLOOKUP(H69,Volume_caminhao,2,0),0)</f>
        <v>833</v>
      </c>
      <c r="J69" s="25">
        <f t="shared" si="2"/>
        <v>49980</v>
      </c>
      <c r="K69" s="24">
        <f t="shared" si="3"/>
        <v>27000</v>
      </c>
      <c r="L69" s="25">
        <v>0.0</v>
      </c>
      <c r="M69" s="24">
        <f t="shared" si="4"/>
        <v>0</v>
      </c>
      <c r="N69" s="24">
        <f t="shared" si="5"/>
        <v>0</v>
      </c>
      <c r="O69" s="26">
        <v>0.12</v>
      </c>
      <c r="P69" s="24">
        <f t="shared" si="6"/>
        <v>0</v>
      </c>
      <c r="Q69" s="24">
        <f t="shared" si="7"/>
        <v>0</v>
      </c>
      <c r="R69" s="23">
        <f t="shared" si="16"/>
        <v>0</v>
      </c>
      <c r="S69" s="33"/>
      <c r="T69" s="33"/>
      <c r="U69" s="33">
        <f t="shared" si="17"/>
        <v>0</v>
      </c>
      <c r="V69" s="23">
        <v>35.413</v>
      </c>
      <c r="W69" s="23">
        <f t="shared" si="8"/>
        <v>3.000034814</v>
      </c>
      <c r="X69" s="23">
        <f t="shared" si="9"/>
        <v>0</v>
      </c>
      <c r="Y69" s="33">
        <f t="shared" si="10"/>
        <v>0</v>
      </c>
      <c r="Z69" s="33">
        <f t="shared" ref="Z69:Z374" si="21">IF(A69="",0,Z68+Y69-R69-T69)</f>
        <v>46992.232</v>
      </c>
      <c r="AA69" s="27">
        <f t="shared" si="11"/>
        <v>1</v>
      </c>
      <c r="AB69" s="34">
        <f t="shared" si="12"/>
        <v>0</v>
      </c>
    </row>
    <row r="70" ht="14.25" customHeight="1">
      <c r="A70" s="29">
        <f t="shared" si="13"/>
        <v>45718</v>
      </c>
      <c r="B70" s="30" t="str">
        <f t="shared" si="1"/>
        <v>Sunday</v>
      </c>
      <c r="C70" s="30">
        <f t="shared" si="14"/>
        <v>0</v>
      </c>
      <c r="D70" s="30"/>
      <c r="E70" s="31">
        <f t="shared" si="19"/>
        <v>0</v>
      </c>
      <c r="F70" s="32">
        <f t="shared" si="20"/>
        <v>0</v>
      </c>
      <c r="G70" s="67">
        <v>32.41296518607443</v>
      </c>
      <c r="H70" s="24" t="s">
        <v>31</v>
      </c>
      <c r="I70" s="25">
        <f>IFERROR(VLOOKUP(H70,Volume_caminhao,2,0),0)</f>
        <v>833</v>
      </c>
      <c r="J70" s="25">
        <f t="shared" si="2"/>
        <v>49980</v>
      </c>
      <c r="K70" s="24">
        <f t="shared" si="3"/>
        <v>27000</v>
      </c>
      <c r="L70" s="25">
        <v>0.0</v>
      </c>
      <c r="M70" s="24">
        <f t="shared" si="4"/>
        <v>0</v>
      </c>
      <c r="N70" s="24">
        <f t="shared" si="5"/>
        <v>0</v>
      </c>
      <c r="O70" s="26">
        <v>0.12</v>
      </c>
      <c r="P70" s="24">
        <f t="shared" si="6"/>
        <v>0</v>
      </c>
      <c r="Q70" s="24">
        <f t="shared" si="7"/>
        <v>0</v>
      </c>
      <c r="R70" s="23">
        <f t="shared" si="16"/>
        <v>0</v>
      </c>
      <c r="S70" s="33"/>
      <c r="T70" s="33"/>
      <c r="U70" s="33">
        <f t="shared" si="17"/>
        <v>0</v>
      </c>
      <c r="V70" s="23">
        <v>35.413</v>
      </c>
      <c r="W70" s="23">
        <f t="shared" si="8"/>
        <v>3.000034814</v>
      </c>
      <c r="X70" s="23">
        <f t="shared" si="9"/>
        <v>0</v>
      </c>
      <c r="Y70" s="33">
        <f t="shared" si="10"/>
        <v>0</v>
      </c>
      <c r="Z70" s="33">
        <f t="shared" si="21"/>
        <v>46992.232</v>
      </c>
      <c r="AA70" s="27">
        <f t="shared" si="11"/>
        <v>1</v>
      </c>
      <c r="AB70" s="34">
        <f t="shared" si="12"/>
        <v>0</v>
      </c>
    </row>
    <row r="71" ht="14.25" customHeight="1">
      <c r="A71" s="29">
        <f t="shared" si="13"/>
        <v>45719</v>
      </c>
      <c r="B71" s="30" t="str">
        <f t="shared" si="1"/>
        <v>Monday</v>
      </c>
      <c r="C71" s="36">
        <f t="shared" si="14"/>
        <v>1</v>
      </c>
      <c r="D71" s="30"/>
      <c r="E71" s="31">
        <f t="shared" si="19"/>
        <v>833</v>
      </c>
      <c r="F71" s="32">
        <f t="shared" si="20"/>
        <v>833</v>
      </c>
      <c r="G71" s="67">
        <v>32.41296518607443</v>
      </c>
      <c r="H71" s="24" t="s">
        <v>31</v>
      </c>
      <c r="I71" s="25">
        <f>IFERROR(VLOOKUP(H71,Volume_caminhao,2,0),0)</f>
        <v>833</v>
      </c>
      <c r="J71" s="25">
        <f t="shared" si="2"/>
        <v>49980</v>
      </c>
      <c r="K71" s="24">
        <f t="shared" si="3"/>
        <v>27000</v>
      </c>
      <c r="L71" s="25">
        <v>0.0</v>
      </c>
      <c r="M71" s="24">
        <f t="shared" si="4"/>
        <v>0</v>
      </c>
      <c r="N71" s="24">
        <f t="shared" si="5"/>
        <v>0</v>
      </c>
      <c r="O71" s="26">
        <v>0.12</v>
      </c>
      <c r="P71" s="24">
        <f t="shared" si="6"/>
        <v>0</v>
      </c>
      <c r="Q71" s="24">
        <f t="shared" si="7"/>
        <v>0</v>
      </c>
      <c r="R71" s="23">
        <f t="shared" si="16"/>
        <v>27000</v>
      </c>
      <c r="S71" s="33"/>
      <c r="T71" s="33"/>
      <c r="U71" s="33">
        <f t="shared" si="17"/>
        <v>19992.232</v>
      </c>
      <c r="V71" s="23">
        <v>35.413</v>
      </c>
      <c r="W71" s="23">
        <f t="shared" si="8"/>
        <v>3.000034814</v>
      </c>
      <c r="X71" s="23">
        <f t="shared" si="9"/>
        <v>2499.029</v>
      </c>
      <c r="Y71" s="33">
        <f t="shared" si="10"/>
        <v>29499.029</v>
      </c>
      <c r="Z71" s="33">
        <f t="shared" si="21"/>
        <v>49491.261</v>
      </c>
      <c r="AA71" s="27">
        <f t="shared" si="11"/>
        <v>1</v>
      </c>
      <c r="AB71" s="38">
        <f t="shared" si="12"/>
        <v>-1</v>
      </c>
    </row>
    <row r="72" ht="14.25" customHeight="1">
      <c r="A72" s="29">
        <f t="shared" si="13"/>
        <v>45720</v>
      </c>
      <c r="B72" s="30" t="str">
        <f t="shared" si="1"/>
        <v>Tuesday</v>
      </c>
      <c r="C72" s="30">
        <f t="shared" si="14"/>
        <v>0</v>
      </c>
      <c r="D72" s="30">
        <v>0.0</v>
      </c>
      <c r="E72" s="31">
        <f t="shared" si="19"/>
        <v>0</v>
      </c>
      <c r="F72" s="32">
        <f t="shared" si="20"/>
        <v>0</v>
      </c>
      <c r="G72" s="67">
        <v>32.41296518607443</v>
      </c>
      <c r="H72" s="24" t="s">
        <v>31</v>
      </c>
      <c r="I72" s="25">
        <f>IFERROR(VLOOKUP(H72,Volume_caminhao,2,0),0)</f>
        <v>833</v>
      </c>
      <c r="J72" s="25">
        <f t="shared" si="2"/>
        <v>49980</v>
      </c>
      <c r="K72" s="24">
        <f t="shared" si="3"/>
        <v>27000</v>
      </c>
      <c r="L72" s="25">
        <v>0.0</v>
      </c>
      <c r="M72" s="24">
        <f t="shared" si="4"/>
        <v>0</v>
      </c>
      <c r="N72" s="24">
        <f t="shared" si="5"/>
        <v>0</v>
      </c>
      <c r="O72" s="26">
        <v>0.12</v>
      </c>
      <c r="P72" s="24">
        <f t="shared" si="6"/>
        <v>0</v>
      </c>
      <c r="Q72" s="24">
        <f t="shared" si="7"/>
        <v>0</v>
      </c>
      <c r="R72" s="23">
        <f t="shared" si="16"/>
        <v>0</v>
      </c>
      <c r="S72" s="33"/>
      <c r="T72" s="33"/>
      <c r="U72" s="33">
        <f t="shared" si="17"/>
        <v>0</v>
      </c>
      <c r="V72" s="23">
        <v>35.413</v>
      </c>
      <c r="W72" s="23">
        <f t="shared" si="8"/>
        <v>3.000034814</v>
      </c>
      <c r="X72" s="23">
        <f t="shared" si="9"/>
        <v>0</v>
      </c>
      <c r="Y72" s="33">
        <f t="shared" si="10"/>
        <v>0</v>
      </c>
      <c r="Z72" s="33">
        <f t="shared" si="21"/>
        <v>49491.261</v>
      </c>
      <c r="AA72" s="27">
        <f t="shared" si="11"/>
        <v>1</v>
      </c>
      <c r="AB72" s="34">
        <f t="shared" si="12"/>
        <v>0</v>
      </c>
    </row>
    <row r="73" ht="14.25" customHeight="1">
      <c r="A73" s="29">
        <f t="shared" si="13"/>
        <v>45721</v>
      </c>
      <c r="B73" s="30" t="str">
        <f t="shared" si="1"/>
        <v>Wednesday</v>
      </c>
      <c r="C73" s="30">
        <f t="shared" si="14"/>
        <v>0</v>
      </c>
      <c r="D73" s="30">
        <v>0.0</v>
      </c>
      <c r="E73" s="31">
        <f t="shared" si="19"/>
        <v>0</v>
      </c>
      <c r="F73" s="32">
        <f t="shared" si="20"/>
        <v>0</v>
      </c>
      <c r="G73" s="67">
        <v>32.41296518607443</v>
      </c>
      <c r="H73" s="24" t="s">
        <v>31</v>
      </c>
      <c r="I73" s="25">
        <f>IFERROR(VLOOKUP(H73,Volume_caminhao,2,0),0)</f>
        <v>833</v>
      </c>
      <c r="J73" s="25">
        <f t="shared" si="2"/>
        <v>49980</v>
      </c>
      <c r="K73" s="24">
        <f t="shared" si="3"/>
        <v>27000</v>
      </c>
      <c r="L73" s="25">
        <v>0.0</v>
      </c>
      <c r="M73" s="24">
        <f t="shared" si="4"/>
        <v>0</v>
      </c>
      <c r="N73" s="24">
        <f t="shared" si="5"/>
        <v>0</v>
      </c>
      <c r="O73" s="26">
        <v>0.12</v>
      </c>
      <c r="P73" s="24">
        <f t="shared" si="6"/>
        <v>0</v>
      </c>
      <c r="Q73" s="24">
        <f t="shared" si="7"/>
        <v>0</v>
      </c>
      <c r="R73" s="23">
        <f t="shared" si="16"/>
        <v>0</v>
      </c>
      <c r="S73" s="33"/>
      <c r="T73" s="33"/>
      <c r="U73" s="33">
        <f t="shared" si="17"/>
        <v>0</v>
      </c>
      <c r="V73" s="23">
        <v>35.413</v>
      </c>
      <c r="W73" s="23">
        <f t="shared" si="8"/>
        <v>3.000034814</v>
      </c>
      <c r="X73" s="23">
        <f t="shared" si="9"/>
        <v>0</v>
      </c>
      <c r="Y73" s="33">
        <f t="shared" si="10"/>
        <v>0</v>
      </c>
      <c r="Z73" s="33">
        <f t="shared" si="21"/>
        <v>49491.261</v>
      </c>
      <c r="AA73" s="27">
        <f t="shared" si="11"/>
        <v>1</v>
      </c>
      <c r="AB73" s="34">
        <f t="shared" si="12"/>
        <v>0</v>
      </c>
    </row>
    <row r="74" ht="14.25" customHeight="1">
      <c r="A74" s="29">
        <f t="shared" si="13"/>
        <v>45722</v>
      </c>
      <c r="B74" s="30" t="str">
        <f t="shared" si="1"/>
        <v>Thursday</v>
      </c>
      <c r="C74" s="30">
        <f t="shared" si="14"/>
        <v>0</v>
      </c>
      <c r="D74" s="30">
        <v>0.0</v>
      </c>
      <c r="E74" s="31">
        <f t="shared" si="19"/>
        <v>0</v>
      </c>
      <c r="F74" s="32">
        <f t="shared" si="20"/>
        <v>0</v>
      </c>
      <c r="G74" s="67">
        <v>32.41296518607443</v>
      </c>
      <c r="H74" s="24" t="s">
        <v>31</v>
      </c>
      <c r="I74" s="25">
        <f>IFERROR(VLOOKUP(H74,Volume_caminhao,2,0),0)</f>
        <v>833</v>
      </c>
      <c r="J74" s="25">
        <f t="shared" si="2"/>
        <v>49980</v>
      </c>
      <c r="K74" s="24">
        <f t="shared" si="3"/>
        <v>27000</v>
      </c>
      <c r="L74" s="25">
        <v>0.0</v>
      </c>
      <c r="M74" s="24">
        <f t="shared" si="4"/>
        <v>0</v>
      </c>
      <c r="N74" s="24">
        <f t="shared" si="5"/>
        <v>0</v>
      </c>
      <c r="O74" s="26">
        <v>0.12</v>
      </c>
      <c r="P74" s="24">
        <f t="shared" si="6"/>
        <v>0</v>
      </c>
      <c r="Q74" s="24">
        <f t="shared" si="7"/>
        <v>0</v>
      </c>
      <c r="R74" s="23">
        <f t="shared" si="16"/>
        <v>0</v>
      </c>
      <c r="S74" s="33"/>
      <c r="T74" s="33"/>
      <c r="U74" s="33">
        <f t="shared" si="17"/>
        <v>0</v>
      </c>
      <c r="V74" s="23">
        <v>35.413</v>
      </c>
      <c r="W74" s="23">
        <f t="shared" si="8"/>
        <v>3.000034814</v>
      </c>
      <c r="X74" s="23">
        <f t="shared" si="9"/>
        <v>0</v>
      </c>
      <c r="Y74" s="33">
        <f t="shared" si="10"/>
        <v>0</v>
      </c>
      <c r="Z74" s="33">
        <f t="shared" si="21"/>
        <v>49491.261</v>
      </c>
      <c r="AA74" s="27">
        <f t="shared" si="11"/>
        <v>1</v>
      </c>
      <c r="AB74" s="34">
        <f t="shared" si="12"/>
        <v>0</v>
      </c>
    </row>
    <row r="75" ht="14.25" customHeight="1">
      <c r="A75" s="29">
        <f t="shared" si="13"/>
        <v>45723</v>
      </c>
      <c r="B75" s="30" t="str">
        <f t="shared" si="1"/>
        <v>Friday</v>
      </c>
      <c r="C75" s="30">
        <f t="shared" si="14"/>
        <v>0</v>
      </c>
      <c r="D75" s="30">
        <v>0.0</v>
      </c>
      <c r="E75" s="31">
        <f t="shared" si="19"/>
        <v>0</v>
      </c>
      <c r="F75" s="32">
        <f t="shared" si="20"/>
        <v>0</v>
      </c>
      <c r="G75" s="67">
        <v>32.41296518607443</v>
      </c>
      <c r="H75" s="24" t="s">
        <v>31</v>
      </c>
      <c r="I75" s="25">
        <f>IFERROR(VLOOKUP(H75,Volume_caminhao,2,0),0)</f>
        <v>833</v>
      </c>
      <c r="J75" s="25">
        <f t="shared" si="2"/>
        <v>49980</v>
      </c>
      <c r="K75" s="24">
        <f t="shared" si="3"/>
        <v>27000</v>
      </c>
      <c r="L75" s="25">
        <v>0.0</v>
      </c>
      <c r="M75" s="24">
        <f t="shared" si="4"/>
        <v>0</v>
      </c>
      <c r="N75" s="24">
        <f t="shared" si="5"/>
        <v>0</v>
      </c>
      <c r="O75" s="26">
        <v>0.12</v>
      </c>
      <c r="P75" s="24">
        <f t="shared" si="6"/>
        <v>0</v>
      </c>
      <c r="Q75" s="24">
        <f t="shared" si="7"/>
        <v>0</v>
      </c>
      <c r="R75" s="23">
        <f t="shared" si="16"/>
        <v>0</v>
      </c>
      <c r="S75" s="33"/>
      <c r="T75" s="33"/>
      <c r="U75" s="33">
        <f t="shared" si="17"/>
        <v>0</v>
      </c>
      <c r="V75" s="23">
        <v>35.413</v>
      </c>
      <c r="W75" s="23">
        <f t="shared" si="8"/>
        <v>3.000034814</v>
      </c>
      <c r="X75" s="23">
        <f t="shared" si="9"/>
        <v>0</v>
      </c>
      <c r="Y75" s="33">
        <f t="shared" si="10"/>
        <v>0</v>
      </c>
      <c r="Z75" s="33">
        <f t="shared" si="21"/>
        <v>49491.261</v>
      </c>
      <c r="AA75" s="27">
        <f t="shared" si="11"/>
        <v>1</v>
      </c>
      <c r="AB75" s="34">
        <f t="shared" si="12"/>
        <v>0</v>
      </c>
    </row>
    <row r="76" ht="14.25" customHeight="1">
      <c r="A76" s="29">
        <f t="shared" si="13"/>
        <v>45724</v>
      </c>
      <c r="B76" s="30" t="str">
        <f t="shared" si="1"/>
        <v>Saturday</v>
      </c>
      <c r="C76" s="30">
        <f t="shared" si="14"/>
        <v>0</v>
      </c>
      <c r="D76" s="30"/>
      <c r="E76" s="31">
        <f t="shared" si="19"/>
        <v>0</v>
      </c>
      <c r="F76" s="32">
        <f t="shared" si="20"/>
        <v>0</v>
      </c>
      <c r="G76" s="67">
        <v>32.41296518607443</v>
      </c>
      <c r="H76" s="24" t="s">
        <v>31</v>
      </c>
      <c r="I76" s="25">
        <f>IFERROR(VLOOKUP(H76,Volume_caminhao,2,0),0)</f>
        <v>833</v>
      </c>
      <c r="J76" s="25">
        <f t="shared" si="2"/>
        <v>49980</v>
      </c>
      <c r="K76" s="24">
        <f t="shared" si="3"/>
        <v>27000</v>
      </c>
      <c r="L76" s="25">
        <v>0.0</v>
      </c>
      <c r="M76" s="24">
        <f t="shared" si="4"/>
        <v>0</v>
      </c>
      <c r="N76" s="24">
        <f t="shared" si="5"/>
        <v>0</v>
      </c>
      <c r="O76" s="26">
        <v>0.12</v>
      </c>
      <c r="P76" s="24">
        <f t="shared" si="6"/>
        <v>0</v>
      </c>
      <c r="Q76" s="24">
        <f t="shared" si="7"/>
        <v>0</v>
      </c>
      <c r="R76" s="23">
        <f t="shared" si="16"/>
        <v>0</v>
      </c>
      <c r="S76" s="33"/>
      <c r="T76" s="33"/>
      <c r="U76" s="33">
        <f t="shared" si="17"/>
        <v>0</v>
      </c>
      <c r="V76" s="23">
        <v>35.413</v>
      </c>
      <c r="W76" s="23">
        <f t="shared" si="8"/>
        <v>3.000034814</v>
      </c>
      <c r="X76" s="23">
        <f t="shared" si="9"/>
        <v>0</v>
      </c>
      <c r="Y76" s="33">
        <f t="shared" si="10"/>
        <v>0</v>
      </c>
      <c r="Z76" s="33">
        <f t="shared" si="21"/>
        <v>49491.261</v>
      </c>
      <c r="AA76" s="27">
        <f t="shared" si="11"/>
        <v>1</v>
      </c>
      <c r="AB76" s="34">
        <f t="shared" si="12"/>
        <v>0</v>
      </c>
    </row>
    <row r="77" ht="14.25" customHeight="1">
      <c r="A77" s="29">
        <f t="shared" si="13"/>
        <v>45725</v>
      </c>
      <c r="B77" s="30" t="str">
        <f t="shared" si="1"/>
        <v>Sunday</v>
      </c>
      <c r="C77" s="30">
        <f t="shared" si="14"/>
        <v>0</v>
      </c>
      <c r="D77" s="30"/>
      <c r="E77" s="31">
        <f t="shared" si="19"/>
        <v>0</v>
      </c>
      <c r="F77" s="32">
        <f t="shared" si="20"/>
        <v>0</v>
      </c>
      <c r="G77" s="67">
        <v>32.41296518607443</v>
      </c>
      <c r="H77" s="24" t="s">
        <v>31</v>
      </c>
      <c r="I77" s="25">
        <f>IFERROR(VLOOKUP(H77,Volume_caminhao,2,0),0)</f>
        <v>833</v>
      </c>
      <c r="J77" s="25">
        <f t="shared" si="2"/>
        <v>49980</v>
      </c>
      <c r="K77" s="24">
        <f t="shared" si="3"/>
        <v>27000</v>
      </c>
      <c r="L77" s="25">
        <v>0.0</v>
      </c>
      <c r="M77" s="24">
        <f t="shared" si="4"/>
        <v>0</v>
      </c>
      <c r="N77" s="24">
        <f t="shared" si="5"/>
        <v>0</v>
      </c>
      <c r="O77" s="26">
        <v>0.12</v>
      </c>
      <c r="P77" s="24">
        <f t="shared" si="6"/>
        <v>0</v>
      </c>
      <c r="Q77" s="24">
        <f t="shared" si="7"/>
        <v>0</v>
      </c>
      <c r="R77" s="23">
        <f t="shared" si="16"/>
        <v>0</v>
      </c>
      <c r="S77" s="33"/>
      <c r="T77" s="33"/>
      <c r="U77" s="33">
        <f t="shared" si="17"/>
        <v>0</v>
      </c>
      <c r="V77" s="23">
        <v>35.413</v>
      </c>
      <c r="W77" s="23">
        <f t="shared" si="8"/>
        <v>3.000034814</v>
      </c>
      <c r="X77" s="23">
        <f t="shared" si="9"/>
        <v>0</v>
      </c>
      <c r="Y77" s="33">
        <f t="shared" si="10"/>
        <v>0</v>
      </c>
      <c r="Z77" s="33">
        <f t="shared" si="21"/>
        <v>49491.261</v>
      </c>
      <c r="AA77" s="27">
        <f t="shared" si="11"/>
        <v>1</v>
      </c>
      <c r="AB77" s="34">
        <f t="shared" si="12"/>
        <v>0</v>
      </c>
    </row>
    <row r="78" ht="14.25" customHeight="1">
      <c r="A78" s="39">
        <f t="shared" si="13"/>
        <v>45726</v>
      </c>
      <c r="B78" s="40" t="str">
        <f t="shared" si="1"/>
        <v>Monday</v>
      </c>
      <c r="C78" s="36">
        <f t="shared" si="14"/>
        <v>1</v>
      </c>
      <c r="D78" s="40"/>
      <c r="E78" s="31">
        <f t="shared" si="19"/>
        <v>833</v>
      </c>
      <c r="F78" s="32">
        <f t="shared" si="20"/>
        <v>1666</v>
      </c>
      <c r="G78" s="67">
        <v>32.41296518607443</v>
      </c>
      <c r="H78" s="24" t="s">
        <v>31</v>
      </c>
      <c r="I78" s="25">
        <f>IFERROR(VLOOKUP(H78,Volume_caminhao,2,0),0)</f>
        <v>833</v>
      </c>
      <c r="J78" s="25">
        <f t="shared" si="2"/>
        <v>49980</v>
      </c>
      <c r="K78" s="24">
        <f t="shared" si="3"/>
        <v>27000</v>
      </c>
      <c r="L78" s="25">
        <v>0.0</v>
      </c>
      <c r="M78" s="24">
        <f t="shared" si="4"/>
        <v>0</v>
      </c>
      <c r="N78" s="24">
        <f t="shared" si="5"/>
        <v>0</v>
      </c>
      <c r="O78" s="26">
        <v>0.12</v>
      </c>
      <c r="P78" s="24">
        <f t="shared" si="6"/>
        <v>0</v>
      </c>
      <c r="Q78" s="24">
        <f t="shared" si="7"/>
        <v>0</v>
      </c>
      <c r="R78" s="23">
        <f t="shared" si="16"/>
        <v>27000</v>
      </c>
      <c r="S78" s="42"/>
      <c r="T78" s="42" t="str">
        <f>T50</f>
        <v/>
      </c>
      <c r="U78" s="33">
        <f t="shared" si="17"/>
        <v>22491.261</v>
      </c>
      <c r="V78" s="23">
        <v>35.413</v>
      </c>
      <c r="W78" s="23">
        <f t="shared" si="8"/>
        <v>3.000034814</v>
      </c>
      <c r="X78" s="23">
        <f t="shared" si="9"/>
        <v>2499.029</v>
      </c>
      <c r="Y78" s="33">
        <f t="shared" si="10"/>
        <v>29499.029</v>
      </c>
      <c r="Z78" s="42">
        <f t="shared" si="21"/>
        <v>51990.29</v>
      </c>
      <c r="AA78" s="27">
        <f t="shared" si="11"/>
        <v>1</v>
      </c>
      <c r="AB78" s="38">
        <f t="shared" si="12"/>
        <v>-1</v>
      </c>
      <c r="AC78" s="43"/>
      <c r="AD78" s="43"/>
      <c r="AE78" s="43"/>
      <c r="AF78" s="43"/>
      <c r="AG78" s="43"/>
      <c r="AH78" s="43"/>
    </row>
    <row r="79" ht="14.25" customHeight="1">
      <c r="A79" s="29">
        <f t="shared" si="13"/>
        <v>45727</v>
      </c>
      <c r="B79" s="30" t="str">
        <f t="shared" si="1"/>
        <v>Tuesday</v>
      </c>
      <c r="C79" s="30">
        <f t="shared" si="14"/>
        <v>0</v>
      </c>
      <c r="D79" s="30">
        <v>0.0</v>
      </c>
      <c r="E79" s="31">
        <f t="shared" si="19"/>
        <v>0</v>
      </c>
      <c r="F79" s="32">
        <f t="shared" si="20"/>
        <v>0</v>
      </c>
      <c r="G79" s="67">
        <v>32.41296518607443</v>
      </c>
      <c r="H79" s="24" t="s">
        <v>31</v>
      </c>
      <c r="I79" s="25">
        <f>IFERROR(VLOOKUP(H79,Volume_caminhao,2,0),0)</f>
        <v>833</v>
      </c>
      <c r="J79" s="25">
        <f t="shared" si="2"/>
        <v>49980</v>
      </c>
      <c r="K79" s="24">
        <f t="shared" si="3"/>
        <v>27000</v>
      </c>
      <c r="L79" s="25">
        <v>0.0</v>
      </c>
      <c r="M79" s="24">
        <f t="shared" si="4"/>
        <v>0</v>
      </c>
      <c r="N79" s="24">
        <f t="shared" si="5"/>
        <v>0</v>
      </c>
      <c r="O79" s="26">
        <v>0.12</v>
      </c>
      <c r="P79" s="24">
        <f t="shared" si="6"/>
        <v>0</v>
      </c>
      <c r="Q79" s="24">
        <f t="shared" si="7"/>
        <v>0</v>
      </c>
      <c r="R79" s="23">
        <f t="shared" si="16"/>
        <v>0</v>
      </c>
      <c r="S79" s="33"/>
      <c r="T79" s="33"/>
      <c r="U79" s="33">
        <f t="shared" si="17"/>
        <v>0</v>
      </c>
      <c r="V79" s="23">
        <v>35.413</v>
      </c>
      <c r="W79" s="23">
        <f t="shared" si="8"/>
        <v>3.000034814</v>
      </c>
      <c r="X79" s="23">
        <f t="shared" si="9"/>
        <v>0</v>
      </c>
      <c r="Y79" s="33">
        <f t="shared" si="10"/>
        <v>0</v>
      </c>
      <c r="Z79" s="33">
        <f t="shared" si="21"/>
        <v>51990.29</v>
      </c>
      <c r="AA79" s="27">
        <f t="shared" si="11"/>
        <v>1</v>
      </c>
      <c r="AB79" s="34">
        <f t="shared" si="12"/>
        <v>0</v>
      </c>
    </row>
    <row r="80" ht="14.25" customHeight="1">
      <c r="A80" s="29">
        <f t="shared" si="13"/>
        <v>45728</v>
      </c>
      <c r="B80" s="30" t="str">
        <f t="shared" si="1"/>
        <v>Wednesday</v>
      </c>
      <c r="C80" s="30">
        <f t="shared" si="14"/>
        <v>0</v>
      </c>
      <c r="D80" s="30">
        <v>0.0</v>
      </c>
      <c r="E80" s="31">
        <f t="shared" si="19"/>
        <v>0</v>
      </c>
      <c r="F80" s="32">
        <f t="shared" si="20"/>
        <v>0</v>
      </c>
      <c r="G80" s="67">
        <v>32.41296518607443</v>
      </c>
      <c r="H80" s="24" t="s">
        <v>31</v>
      </c>
      <c r="I80" s="25">
        <f>IFERROR(VLOOKUP(H80,Volume_caminhao,2,0),0)</f>
        <v>833</v>
      </c>
      <c r="J80" s="25">
        <f t="shared" si="2"/>
        <v>49980</v>
      </c>
      <c r="K80" s="24">
        <f t="shared" si="3"/>
        <v>27000</v>
      </c>
      <c r="L80" s="25">
        <v>0.0</v>
      </c>
      <c r="M80" s="24">
        <f t="shared" si="4"/>
        <v>0</v>
      </c>
      <c r="N80" s="24">
        <f t="shared" si="5"/>
        <v>0</v>
      </c>
      <c r="O80" s="26">
        <v>0.12</v>
      </c>
      <c r="P80" s="24">
        <f t="shared" si="6"/>
        <v>0</v>
      </c>
      <c r="Q80" s="24">
        <f t="shared" si="7"/>
        <v>0</v>
      </c>
      <c r="R80" s="23">
        <f t="shared" si="16"/>
        <v>0</v>
      </c>
      <c r="S80" s="33"/>
      <c r="T80" s="33"/>
      <c r="U80" s="33">
        <f t="shared" si="17"/>
        <v>0</v>
      </c>
      <c r="V80" s="23">
        <v>35.413</v>
      </c>
      <c r="W80" s="23">
        <f t="shared" si="8"/>
        <v>3.000034814</v>
      </c>
      <c r="X80" s="23">
        <f t="shared" si="9"/>
        <v>0</v>
      </c>
      <c r="Y80" s="33">
        <f t="shared" si="10"/>
        <v>0</v>
      </c>
      <c r="Z80" s="33">
        <f t="shared" si="21"/>
        <v>51990.29</v>
      </c>
      <c r="AA80" s="27">
        <f t="shared" si="11"/>
        <v>1</v>
      </c>
      <c r="AB80" s="34">
        <f t="shared" si="12"/>
        <v>0</v>
      </c>
    </row>
    <row r="81" ht="14.25" customHeight="1">
      <c r="A81" s="29">
        <f t="shared" si="13"/>
        <v>45729</v>
      </c>
      <c r="B81" s="30" t="str">
        <f t="shared" si="1"/>
        <v>Thursday</v>
      </c>
      <c r="C81" s="30">
        <f t="shared" si="14"/>
        <v>0</v>
      </c>
      <c r="D81" s="30">
        <v>0.0</v>
      </c>
      <c r="E81" s="31">
        <f t="shared" si="19"/>
        <v>0</v>
      </c>
      <c r="F81" s="32">
        <f t="shared" si="20"/>
        <v>0</v>
      </c>
      <c r="G81" s="67">
        <v>32.41296518607443</v>
      </c>
      <c r="H81" s="24" t="s">
        <v>31</v>
      </c>
      <c r="I81" s="25">
        <f>IFERROR(VLOOKUP(H81,Volume_caminhao,2,0),0)</f>
        <v>833</v>
      </c>
      <c r="J81" s="25">
        <f t="shared" si="2"/>
        <v>49980</v>
      </c>
      <c r="K81" s="24">
        <f t="shared" si="3"/>
        <v>27000</v>
      </c>
      <c r="L81" s="25">
        <v>0.0</v>
      </c>
      <c r="M81" s="24">
        <f t="shared" si="4"/>
        <v>0</v>
      </c>
      <c r="N81" s="24">
        <f t="shared" si="5"/>
        <v>0</v>
      </c>
      <c r="O81" s="26">
        <v>0.12</v>
      </c>
      <c r="P81" s="24">
        <f t="shared" si="6"/>
        <v>0</v>
      </c>
      <c r="Q81" s="24">
        <f t="shared" si="7"/>
        <v>0</v>
      </c>
      <c r="R81" s="23">
        <f t="shared" si="16"/>
        <v>0</v>
      </c>
      <c r="S81" s="33"/>
      <c r="T81" s="33"/>
      <c r="U81" s="33">
        <f t="shared" si="17"/>
        <v>0</v>
      </c>
      <c r="V81" s="23">
        <v>35.413</v>
      </c>
      <c r="W81" s="23">
        <f t="shared" si="8"/>
        <v>3.000034814</v>
      </c>
      <c r="X81" s="23">
        <f t="shared" si="9"/>
        <v>0</v>
      </c>
      <c r="Y81" s="33">
        <f t="shared" si="10"/>
        <v>0</v>
      </c>
      <c r="Z81" s="33">
        <f t="shared" si="21"/>
        <v>51990.29</v>
      </c>
      <c r="AA81" s="27">
        <f t="shared" si="11"/>
        <v>1</v>
      </c>
      <c r="AB81" s="34">
        <f t="shared" si="12"/>
        <v>0</v>
      </c>
    </row>
    <row r="82" ht="14.25" customHeight="1">
      <c r="A82" s="29">
        <f t="shared" si="13"/>
        <v>45730</v>
      </c>
      <c r="B82" s="30" t="str">
        <f t="shared" si="1"/>
        <v>Friday</v>
      </c>
      <c r="C82" s="30">
        <f t="shared" si="14"/>
        <v>0</v>
      </c>
      <c r="D82" s="30">
        <v>0.0</v>
      </c>
      <c r="E82" s="31">
        <f t="shared" si="19"/>
        <v>0</v>
      </c>
      <c r="F82" s="32">
        <f t="shared" si="20"/>
        <v>0</v>
      </c>
      <c r="G82" s="67">
        <v>32.41296518607443</v>
      </c>
      <c r="H82" s="24" t="s">
        <v>31</v>
      </c>
      <c r="I82" s="25">
        <f>IFERROR(VLOOKUP(H82,Volume_caminhao,2,0),0)</f>
        <v>833</v>
      </c>
      <c r="J82" s="25">
        <f t="shared" si="2"/>
        <v>49980</v>
      </c>
      <c r="K82" s="24">
        <f t="shared" si="3"/>
        <v>27000</v>
      </c>
      <c r="L82" s="25">
        <v>0.0</v>
      </c>
      <c r="M82" s="24">
        <f t="shared" si="4"/>
        <v>0</v>
      </c>
      <c r="N82" s="24">
        <f t="shared" si="5"/>
        <v>0</v>
      </c>
      <c r="O82" s="26">
        <v>0.12</v>
      </c>
      <c r="P82" s="24">
        <f t="shared" si="6"/>
        <v>0</v>
      </c>
      <c r="Q82" s="24">
        <f t="shared" si="7"/>
        <v>0</v>
      </c>
      <c r="R82" s="23">
        <f t="shared" si="16"/>
        <v>0</v>
      </c>
      <c r="S82" s="33"/>
      <c r="T82" s="33"/>
      <c r="U82" s="33">
        <f t="shared" si="17"/>
        <v>0</v>
      </c>
      <c r="V82" s="23">
        <v>35.413</v>
      </c>
      <c r="W82" s="23">
        <f t="shared" si="8"/>
        <v>3.000034814</v>
      </c>
      <c r="X82" s="23">
        <f t="shared" si="9"/>
        <v>0</v>
      </c>
      <c r="Y82" s="33">
        <f t="shared" si="10"/>
        <v>0</v>
      </c>
      <c r="Z82" s="33">
        <f t="shared" si="21"/>
        <v>51990.29</v>
      </c>
      <c r="AA82" s="27">
        <f t="shared" si="11"/>
        <v>1</v>
      </c>
      <c r="AB82" s="34">
        <f t="shared" si="12"/>
        <v>0</v>
      </c>
    </row>
    <row r="83" ht="14.25" customHeight="1">
      <c r="A83" s="29">
        <f t="shared" si="13"/>
        <v>45731</v>
      </c>
      <c r="B83" s="30" t="str">
        <f t="shared" si="1"/>
        <v>Saturday</v>
      </c>
      <c r="C83" s="30">
        <f t="shared" si="14"/>
        <v>0</v>
      </c>
      <c r="D83" s="30"/>
      <c r="E83" s="31">
        <f t="shared" si="19"/>
        <v>0</v>
      </c>
      <c r="F83" s="32">
        <f t="shared" si="20"/>
        <v>0</v>
      </c>
      <c r="G83" s="67">
        <v>32.41296518607443</v>
      </c>
      <c r="H83" s="24" t="s">
        <v>31</v>
      </c>
      <c r="I83" s="25">
        <f>IFERROR(VLOOKUP(H83,Volume_caminhao,2,0),0)</f>
        <v>833</v>
      </c>
      <c r="J83" s="25">
        <f t="shared" si="2"/>
        <v>49980</v>
      </c>
      <c r="K83" s="24">
        <f t="shared" si="3"/>
        <v>27000</v>
      </c>
      <c r="L83" s="25">
        <v>0.0</v>
      </c>
      <c r="M83" s="24">
        <f t="shared" si="4"/>
        <v>0</v>
      </c>
      <c r="N83" s="24">
        <f t="shared" si="5"/>
        <v>0</v>
      </c>
      <c r="O83" s="26">
        <v>0.12</v>
      </c>
      <c r="P83" s="24">
        <f t="shared" si="6"/>
        <v>0</v>
      </c>
      <c r="Q83" s="24">
        <f t="shared" si="7"/>
        <v>0</v>
      </c>
      <c r="R83" s="23">
        <f t="shared" si="16"/>
        <v>0</v>
      </c>
      <c r="S83" s="33"/>
      <c r="T83" s="33"/>
      <c r="U83" s="33">
        <f t="shared" si="17"/>
        <v>0</v>
      </c>
      <c r="V83" s="23">
        <v>35.413</v>
      </c>
      <c r="W83" s="23">
        <f t="shared" si="8"/>
        <v>3.000034814</v>
      </c>
      <c r="X83" s="23">
        <f t="shared" si="9"/>
        <v>0</v>
      </c>
      <c r="Y83" s="33">
        <f t="shared" si="10"/>
        <v>0</v>
      </c>
      <c r="Z83" s="33">
        <f t="shared" si="21"/>
        <v>51990.29</v>
      </c>
      <c r="AA83" s="27">
        <f t="shared" si="11"/>
        <v>1</v>
      </c>
      <c r="AB83" s="34">
        <f t="shared" si="12"/>
        <v>0</v>
      </c>
    </row>
    <row r="84" ht="14.25" customHeight="1">
      <c r="A84" s="29">
        <f t="shared" si="13"/>
        <v>45732</v>
      </c>
      <c r="B84" s="30" t="str">
        <f t="shared" si="1"/>
        <v>Sunday</v>
      </c>
      <c r="C84" s="30">
        <f t="shared" si="14"/>
        <v>0</v>
      </c>
      <c r="D84" s="30"/>
      <c r="E84" s="31">
        <f t="shared" si="19"/>
        <v>0</v>
      </c>
      <c r="F84" s="32">
        <f t="shared" si="20"/>
        <v>0</v>
      </c>
      <c r="G84" s="67">
        <v>32.41296518607443</v>
      </c>
      <c r="H84" s="24" t="s">
        <v>31</v>
      </c>
      <c r="I84" s="25">
        <f>IFERROR(VLOOKUP(H84,Volume_caminhao,2,0),0)</f>
        <v>833</v>
      </c>
      <c r="J84" s="25">
        <f t="shared" si="2"/>
        <v>49980</v>
      </c>
      <c r="K84" s="24">
        <f t="shared" si="3"/>
        <v>27000</v>
      </c>
      <c r="L84" s="25">
        <v>0.0</v>
      </c>
      <c r="M84" s="24">
        <f t="shared" si="4"/>
        <v>0</v>
      </c>
      <c r="N84" s="24">
        <f t="shared" si="5"/>
        <v>0</v>
      </c>
      <c r="O84" s="26">
        <v>0.12</v>
      </c>
      <c r="P84" s="24">
        <f t="shared" si="6"/>
        <v>0</v>
      </c>
      <c r="Q84" s="24">
        <f t="shared" si="7"/>
        <v>0</v>
      </c>
      <c r="R84" s="23">
        <f t="shared" si="16"/>
        <v>0</v>
      </c>
      <c r="S84" s="33"/>
      <c r="T84" s="33"/>
      <c r="U84" s="33">
        <f t="shared" si="17"/>
        <v>0</v>
      </c>
      <c r="V84" s="23">
        <v>35.413</v>
      </c>
      <c r="W84" s="23">
        <f t="shared" si="8"/>
        <v>3.000034814</v>
      </c>
      <c r="X84" s="23">
        <f t="shared" si="9"/>
        <v>0</v>
      </c>
      <c r="Y84" s="33">
        <f t="shared" si="10"/>
        <v>0</v>
      </c>
      <c r="Z84" s="33">
        <f t="shared" si="21"/>
        <v>51990.29</v>
      </c>
      <c r="AA84" s="27">
        <f t="shared" si="11"/>
        <v>1</v>
      </c>
      <c r="AB84" s="34">
        <f t="shared" si="12"/>
        <v>0</v>
      </c>
    </row>
    <row r="85" ht="14.25" customHeight="1">
      <c r="A85" s="29">
        <f t="shared" si="13"/>
        <v>45733</v>
      </c>
      <c r="B85" s="30" t="str">
        <f t="shared" si="1"/>
        <v>Monday</v>
      </c>
      <c r="C85" s="36">
        <f t="shared" si="14"/>
        <v>1</v>
      </c>
      <c r="D85" s="30"/>
      <c r="E85" s="31">
        <f t="shared" si="19"/>
        <v>833</v>
      </c>
      <c r="F85" s="32">
        <f t="shared" si="20"/>
        <v>3332</v>
      </c>
      <c r="G85" s="67">
        <v>32.41296518607443</v>
      </c>
      <c r="H85" s="24" t="s">
        <v>31</v>
      </c>
      <c r="I85" s="25">
        <f>IFERROR(VLOOKUP(H85,Volume_caminhao,2,0),0)</f>
        <v>833</v>
      </c>
      <c r="J85" s="25">
        <f t="shared" si="2"/>
        <v>49980</v>
      </c>
      <c r="K85" s="24">
        <f t="shared" si="3"/>
        <v>27000</v>
      </c>
      <c r="L85" s="25">
        <v>0.0</v>
      </c>
      <c r="M85" s="24">
        <f t="shared" si="4"/>
        <v>0</v>
      </c>
      <c r="N85" s="24">
        <f t="shared" si="5"/>
        <v>0</v>
      </c>
      <c r="O85" s="26">
        <v>0.12</v>
      </c>
      <c r="P85" s="24">
        <f t="shared" si="6"/>
        <v>0</v>
      </c>
      <c r="Q85" s="24">
        <f t="shared" si="7"/>
        <v>0</v>
      </c>
      <c r="R85" s="23">
        <f t="shared" si="16"/>
        <v>27000</v>
      </c>
      <c r="S85" s="33"/>
      <c r="T85" s="33"/>
      <c r="U85" s="33">
        <f t="shared" si="17"/>
        <v>24990.29</v>
      </c>
      <c r="V85" s="23">
        <v>35.413</v>
      </c>
      <c r="W85" s="23">
        <f t="shared" si="8"/>
        <v>3.000034814</v>
      </c>
      <c r="X85" s="23">
        <f t="shared" si="9"/>
        <v>2499.029</v>
      </c>
      <c r="Y85" s="33">
        <f t="shared" si="10"/>
        <v>29499.029</v>
      </c>
      <c r="Z85" s="33">
        <f t="shared" si="21"/>
        <v>54489.319</v>
      </c>
      <c r="AA85" s="27">
        <f t="shared" si="11"/>
        <v>2</v>
      </c>
      <c r="AB85" s="38">
        <f t="shared" si="12"/>
        <v>-1</v>
      </c>
    </row>
    <row r="86" ht="14.25" customHeight="1">
      <c r="A86" s="29">
        <f t="shared" si="13"/>
        <v>45734</v>
      </c>
      <c r="B86" s="30" t="str">
        <f t="shared" si="1"/>
        <v>Tuesday</v>
      </c>
      <c r="C86" s="30">
        <f t="shared" si="14"/>
        <v>0</v>
      </c>
      <c r="D86" s="30">
        <v>0.0</v>
      </c>
      <c r="E86" s="31">
        <f t="shared" si="19"/>
        <v>0</v>
      </c>
      <c r="F86" s="32">
        <f t="shared" si="20"/>
        <v>0</v>
      </c>
      <c r="G86" s="67">
        <v>32.41296518607443</v>
      </c>
      <c r="H86" s="24" t="s">
        <v>31</v>
      </c>
      <c r="I86" s="25">
        <f>IFERROR(VLOOKUP(H86,Volume_caminhao,2,0),0)</f>
        <v>833</v>
      </c>
      <c r="J86" s="25">
        <f t="shared" si="2"/>
        <v>49980</v>
      </c>
      <c r="K86" s="24">
        <f t="shared" si="3"/>
        <v>27000</v>
      </c>
      <c r="L86" s="25">
        <v>0.0</v>
      </c>
      <c r="M86" s="24">
        <f t="shared" si="4"/>
        <v>0</v>
      </c>
      <c r="N86" s="24">
        <f t="shared" si="5"/>
        <v>0</v>
      </c>
      <c r="O86" s="26">
        <v>0.12</v>
      </c>
      <c r="P86" s="24">
        <f t="shared" si="6"/>
        <v>0</v>
      </c>
      <c r="Q86" s="24">
        <f t="shared" si="7"/>
        <v>0</v>
      </c>
      <c r="R86" s="23">
        <f t="shared" si="16"/>
        <v>0</v>
      </c>
      <c r="S86" s="33"/>
      <c r="T86" s="33"/>
      <c r="U86" s="33">
        <f t="shared" si="17"/>
        <v>0</v>
      </c>
      <c r="V86" s="23">
        <v>35.413</v>
      </c>
      <c r="W86" s="23">
        <f t="shared" si="8"/>
        <v>3.000034814</v>
      </c>
      <c r="X86" s="23">
        <f t="shared" si="9"/>
        <v>0</v>
      </c>
      <c r="Y86" s="33">
        <f t="shared" si="10"/>
        <v>0</v>
      </c>
      <c r="Z86" s="33">
        <f t="shared" si="21"/>
        <v>54489.319</v>
      </c>
      <c r="AA86" s="27">
        <f t="shared" si="11"/>
        <v>2</v>
      </c>
      <c r="AB86" s="34">
        <f t="shared" si="12"/>
        <v>0</v>
      </c>
    </row>
    <row r="87" ht="14.25" customHeight="1">
      <c r="A87" s="29">
        <f t="shared" si="13"/>
        <v>45735</v>
      </c>
      <c r="B87" s="30" t="str">
        <f t="shared" si="1"/>
        <v>Wednesday</v>
      </c>
      <c r="C87" s="30">
        <f t="shared" si="14"/>
        <v>0</v>
      </c>
      <c r="D87" s="30">
        <v>0.0</v>
      </c>
      <c r="E87" s="31">
        <f t="shared" si="19"/>
        <v>0</v>
      </c>
      <c r="F87" s="32">
        <f t="shared" si="20"/>
        <v>0</v>
      </c>
      <c r="G87" s="67">
        <v>32.41296518607443</v>
      </c>
      <c r="H87" s="24" t="s">
        <v>31</v>
      </c>
      <c r="I87" s="25">
        <f>IFERROR(VLOOKUP(H87,Volume_caminhao,2,0),0)</f>
        <v>833</v>
      </c>
      <c r="J87" s="25">
        <f t="shared" si="2"/>
        <v>49980</v>
      </c>
      <c r="K87" s="24">
        <f t="shared" si="3"/>
        <v>27000</v>
      </c>
      <c r="L87" s="25">
        <v>0.0</v>
      </c>
      <c r="M87" s="24">
        <f t="shared" si="4"/>
        <v>0</v>
      </c>
      <c r="N87" s="24">
        <f t="shared" si="5"/>
        <v>0</v>
      </c>
      <c r="O87" s="26">
        <v>0.12</v>
      </c>
      <c r="P87" s="24">
        <f t="shared" si="6"/>
        <v>0</v>
      </c>
      <c r="Q87" s="24">
        <f t="shared" si="7"/>
        <v>0</v>
      </c>
      <c r="R87" s="23">
        <f t="shared" si="16"/>
        <v>0</v>
      </c>
      <c r="S87" s="33"/>
      <c r="T87" s="33"/>
      <c r="U87" s="33">
        <f t="shared" si="17"/>
        <v>0</v>
      </c>
      <c r="V87" s="23">
        <v>35.413</v>
      </c>
      <c r="W87" s="23">
        <f t="shared" si="8"/>
        <v>3.000034814</v>
      </c>
      <c r="X87" s="23">
        <f t="shared" si="9"/>
        <v>0</v>
      </c>
      <c r="Y87" s="33">
        <f t="shared" si="10"/>
        <v>0</v>
      </c>
      <c r="Z87" s="33">
        <f t="shared" si="21"/>
        <v>54489.319</v>
      </c>
      <c r="AA87" s="27">
        <f t="shared" si="11"/>
        <v>2</v>
      </c>
      <c r="AB87" s="34">
        <f t="shared" si="12"/>
        <v>0</v>
      </c>
    </row>
    <row r="88" ht="14.25" customHeight="1">
      <c r="A88" s="29">
        <f t="shared" si="13"/>
        <v>45736</v>
      </c>
      <c r="B88" s="30" t="str">
        <f t="shared" si="1"/>
        <v>Thursday</v>
      </c>
      <c r="C88" s="30">
        <f t="shared" si="14"/>
        <v>0</v>
      </c>
      <c r="D88" s="30">
        <v>0.0</v>
      </c>
      <c r="E88" s="31">
        <f t="shared" si="19"/>
        <v>0</v>
      </c>
      <c r="F88" s="32">
        <f t="shared" si="20"/>
        <v>0</v>
      </c>
      <c r="G88" s="67">
        <v>32.41296518607443</v>
      </c>
      <c r="H88" s="24" t="s">
        <v>31</v>
      </c>
      <c r="I88" s="25">
        <f>IFERROR(VLOOKUP(H88,Volume_caminhao,2,0),0)</f>
        <v>833</v>
      </c>
      <c r="J88" s="25">
        <f t="shared" si="2"/>
        <v>49980</v>
      </c>
      <c r="K88" s="24">
        <f t="shared" si="3"/>
        <v>27000</v>
      </c>
      <c r="L88" s="25">
        <v>0.0</v>
      </c>
      <c r="M88" s="24">
        <f t="shared" si="4"/>
        <v>0</v>
      </c>
      <c r="N88" s="24">
        <f t="shared" si="5"/>
        <v>0</v>
      </c>
      <c r="O88" s="26">
        <v>0.12</v>
      </c>
      <c r="P88" s="24">
        <f t="shared" si="6"/>
        <v>0</v>
      </c>
      <c r="Q88" s="24">
        <f t="shared" si="7"/>
        <v>0</v>
      </c>
      <c r="R88" s="23">
        <f t="shared" si="16"/>
        <v>0</v>
      </c>
      <c r="S88" s="33"/>
      <c r="T88" s="33"/>
      <c r="U88" s="33">
        <f t="shared" si="17"/>
        <v>0</v>
      </c>
      <c r="V88" s="23">
        <v>35.413</v>
      </c>
      <c r="W88" s="23">
        <f t="shared" si="8"/>
        <v>3.000034814</v>
      </c>
      <c r="X88" s="23">
        <f t="shared" si="9"/>
        <v>0</v>
      </c>
      <c r="Y88" s="33">
        <f t="shared" si="10"/>
        <v>0</v>
      </c>
      <c r="Z88" s="33">
        <f t="shared" si="21"/>
        <v>54489.319</v>
      </c>
      <c r="AA88" s="27">
        <f t="shared" si="11"/>
        <v>2</v>
      </c>
      <c r="AB88" s="34">
        <f t="shared" si="12"/>
        <v>0</v>
      </c>
    </row>
    <row r="89" ht="14.25" customHeight="1">
      <c r="A89" s="29">
        <f t="shared" si="13"/>
        <v>45737</v>
      </c>
      <c r="B89" s="30" t="str">
        <f t="shared" si="1"/>
        <v>Friday</v>
      </c>
      <c r="C89" s="30">
        <f t="shared" si="14"/>
        <v>0</v>
      </c>
      <c r="D89" s="30">
        <v>0.0</v>
      </c>
      <c r="E89" s="31">
        <f t="shared" si="19"/>
        <v>0</v>
      </c>
      <c r="F89" s="32">
        <f t="shared" si="20"/>
        <v>0</v>
      </c>
      <c r="G89" s="67">
        <v>32.41296518607443</v>
      </c>
      <c r="H89" s="24" t="s">
        <v>31</v>
      </c>
      <c r="I89" s="25">
        <f>IFERROR(VLOOKUP(H89,Volume_caminhao,2,0),0)</f>
        <v>833</v>
      </c>
      <c r="J89" s="25">
        <f t="shared" si="2"/>
        <v>49980</v>
      </c>
      <c r="K89" s="24">
        <f t="shared" si="3"/>
        <v>27000</v>
      </c>
      <c r="L89" s="25">
        <v>0.0</v>
      </c>
      <c r="M89" s="24">
        <f t="shared" si="4"/>
        <v>0</v>
      </c>
      <c r="N89" s="24">
        <f t="shared" si="5"/>
        <v>0</v>
      </c>
      <c r="O89" s="26">
        <v>0.12</v>
      </c>
      <c r="P89" s="24">
        <f t="shared" si="6"/>
        <v>0</v>
      </c>
      <c r="Q89" s="24">
        <f t="shared" si="7"/>
        <v>0</v>
      </c>
      <c r="R89" s="23">
        <f t="shared" si="16"/>
        <v>0</v>
      </c>
      <c r="S89" s="33"/>
      <c r="T89" s="33"/>
      <c r="U89" s="33">
        <f t="shared" si="17"/>
        <v>0</v>
      </c>
      <c r="V89" s="23">
        <v>35.413</v>
      </c>
      <c r="W89" s="23">
        <f t="shared" si="8"/>
        <v>3.000034814</v>
      </c>
      <c r="X89" s="23">
        <f t="shared" si="9"/>
        <v>0</v>
      </c>
      <c r="Y89" s="33">
        <f t="shared" si="10"/>
        <v>0</v>
      </c>
      <c r="Z89" s="33">
        <f t="shared" si="21"/>
        <v>54489.319</v>
      </c>
      <c r="AA89" s="27">
        <f t="shared" si="11"/>
        <v>2</v>
      </c>
      <c r="AB89" s="34">
        <f t="shared" si="12"/>
        <v>0</v>
      </c>
    </row>
    <row r="90" ht="14.25" customHeight="1">
      <c r="A90" s="29">
        <f t="shared" si="13"/>
        <v>45738</v>
      </c>
      <c r="B90" s="30" t="str">
        <f t="shared" si="1"/>
        <v>Saturday</v>
      </c>
      <c r="C90" s="30">
        <f t="shared" si="14"/>
        <v>0</v>
      </c>
      <c r="D90" s="30"/>
      <c r="E90" s="31">
        <f t="shared" si="19"/>
        <v>0</v>
      </c>
      <c r="F90" s="32">
        <f t="shared" si="20"/>
        <v>0</v>
      </c>
      <c r="G90" s="67">
        <v>32.41296518607443</v>
      </c>
      <c r="H90" s="24" t="s">
        <v>31</v>
      </c>
      <c r="I90" s="25">
        <f>IFERROR(VLOOKUP(H90,Volume_caminhao,2,0),0)</f>
        <v>833</v>
      </c>
      <c r="J90" s="25">
        <f t="shared" si="2"/>
        <v>49980</v>
      </c>
      <c r="K90" s="24">
        <f t="shared" si="3"/>
        <v>27000</v>
      </c>
      <c r="L90" s="25">
        <v>0.0</v>
      </c>
      <c r="M90" s="24">
        <f t="shared" si="4"/>
        <v>0</v>
      </c>
      <c r="N90" s="24">
        <f t="shared" si="5"/>
        <v>0</v>
      </c>
      <c r="O90" s="26">
        <v>0.12</v>
      </c>
      <c r="P90" s="24">
        <f t="shared" si="6"/>
        <v>0</v>
      </c>
      <c r="Q90" s="24">
        <f t="shared" si="7"/>
        <v>0</v>
      </c>
      <c r="R90" s="23">
        <f t="shared" si="16"/>
        <v>0</v>
      </c>
      <c r="S90" s="33"/>
      <c r="T90" s="33"/>
      <c r="U90" s="33">
        <f t="shared" si="17"/>
        <v>0</v>
      </c>
      <c r="V90" s="23">
        <v>35.413</v>
      </c>
      <c r="W90" s="23">
        <f t="shared" si="8"/>
        <v>3.000034814</v>
      </c>
      <c r="X90" s="23">
        <f t="shared" si="9"/>
        <v>0</v>
      </c>
      <c r="Y90" s="33">
        <f t="shared" si="10"/>
        <v>0</v>
      </c>
      <c r="Z90" s="33">
        <f t="shared" si="21"/>
        <v>54489.319</v>
      </c>
      <c r="AA90" s="27">
        <f t="shared" si="11"/>
        <v>2</v>
      </c>
      <c r="AB90" s="34">
        <f t="shared" si="12"/>
        <v>0</v>
      </c>
    </row>
    <row r="91" ht="14.25" customHeight="1">
      <c r="A91" s="29">
        <f t="shared" si="13"/>
        <v>45739</v>
      </c>
      <c r="B91" s="30" t="str">
        <f t="shared" si="1"/>
        <v>Sunday</v>
      </c>
      <c r="C91" s="30">
        <f t="shared" si="14"/>
        <v>0</v>
      </c>
      <c r="D91" s="30"/>
      <c r="E91" s="31">
        <f t="shared" si="19"/>
        <v>0</v>
      </c>
      <c r="F91" s="32">
        <f t="shared" si="20"/>
        <v>0</v>
      </c>
      <c r="G91" s="67">
        <v>32.41296518607443</v>
      </c>
      <c r="H91" s="24" t="s">
        <v>31</v>
      </c>
      <c r="I91" s="25">
        <f>IFERROR(VLOOKUP(H91,Volume_caminhao,2,0),0)</f>
        <v>833</v>
      </c>
      <c r="J91" s="25">
        <f t="shared" si="2"/>
        <v>49980</v>
      </c>
      <c r="K91" s="24">
        <f t="shared" si="3"/>
        <v>27000</v>
      </c>
      <c r="L91" s="25">
        <v>0.0</v>
      </c>
      <c r="M91" s="24">
        <f t="shared" si="4"/>
        <v>0</v>
      </c>
      <c r="N91" s="24">
        <f t="shared" si="5"/>
        <v>0</v>
      </c>
      <c r="O91" s="26">
        <v>0.12</v>
      </c>
      <c r="P91" s="24">
        <f t="shared" si="6"/>
        <v>0</v>
      </c>
      <c r="Q91" s="24">
        <f t="shared" si="7"/>
        <v>0</v>
      </c>
      <c r="R91" s="23">
        <f t="shared" si="16"/>
        <v>0</v>
      </c>
      <c r="S91" s="33"/>
      <c r="T91" s="33"/>
      <c r="U91" s="33">
        <f t="shared" si="17"/>
        <v>0</v>
      </c>
      <c r="V91" s="23">
        <v>35.413</v>
      </c>
      <c r="W91" s="23">
        <f t="shared" si="8"/>
        <v>3.000034814</v>
      </c>
      <c r="X91" s="23">
        <f t="shared" si="9"/>
        <v>0</v>
      </c>
      <c r="Y91" s="33">
        <f t="shared" si="10"/>
        <v>0</v>
      </c>
      <c r="Z91" s="33">
        <f t="shared" si="21"/>
        <v>54489.319</v>
      </c>
      <c r="AA91" s="27">
        <f t="shared" si="11"/>
        <v>2</v>
      </c>
      <c r="AB91" s="34">
        <f t="shared" si="12"/>
        <v>0</v>
      </c>
    </row>
    <row r="92" ht="14.25" customHeight="1">
      <c r="A92" s="29">
        <f t="shared" si="13"/>
        <v>45740</v>
      </c>
      <c r="B92" s="30" t="str">
        <f t="shared" si="1"/>
        <v>Monday</v>
      </c>
      <c r="C92" s="36">
        <f t="shared" si="14"/>
        <v>2</v>
      </c>
      <c r="D92" s="30"/>
      <c r="E92" s="31">
        <f t="shared" si="19"/>
        <v>1666</v>
      </c>
      <c r="F92" s="32">
        <f t="shared" si="20"/>
        <v>7497</v>
      </c>
      <c r="G92" s="67">
        <v>32.41296518607443</v>
      </c>
      <c r="H92" s="24" t="s">
        <v>31</v>
      </c>
      <c r="I92" s="25">
        <f>IFERROR(VLOOKUP(H92,Volume_caminhao,2,0),0)</f>
        <v>833</v>
      </c>
      <c r="J92" s="25">
        <f t="shared" si="2"/>
        <v>49980</v>
      </c>
      <c r="K92" s="24">
        <f t="shared" si="3"/>
        <v>27000</v>
      </c>
      <c r="L92" s="25">
        <v>0.0</v>
      </c>
      <c r="M92" s="24">
        <f t="shared" si="4"/>
        <v>0</v>
      </c>
      <c r="N92" s="24">
        <f t="shared" si="5"/>
        <v>0</v>
      </c>
      <c r="O92" s="26">
        <v>0.12</v>
      </c>
      <c r="P92" s="24">
        <f t="shared" si="6"/>
        <v>0</v>
      </c>
      <c r="Q92" s="24">
        <f t="shared" si="7"/>
        <v>0</v>
      </c>
      <c r="R92" s="23">
        <f t="shared" si="16"/>
        <v>54000</v>
      </c>
      <c r="S92" s="33"/>
      <c r="T92" s="33"/>
      <c r="U92" s="33">
        <f t="shared" si="17"/>
        <v>489.319</v>
      </c>
      <c r="V92" s="23">
        <v>35.413</v>
      </c>
      <c r="W92" s="23">
        <f t="shared" si="8"/>
        <v>3.000034814</v>
      </c>
      <c r="X92" s="23">
        <f t="shared" si="9"/>
        <v>4998.058</v>
      </c>
      <c r="Y92" s="33">
        <f t="shared" si="10"/>
        <v>58998.058</v>
      </c>
      <c r="Z92" s="33">
        <f t="shared" si="21"/>
        <v>59487.377</v>
      </c>
      <c r="AA92" s="27">
        <f t="shared" si="11"/>
        <v>2</v>
      </c>
      <c r="AB92" s="38">
        <f t="shared" si="12"/>
        <v>-2</v>
      </c>
    </row>
    <row r="93" ht="14.25" customHeight="1">
      <c r="A93" s="29">
        <f t="shared" si="13"/>
        <v>45741</v>
      </c>
      <c r="B93" s="30" t="str">
        <f t="shared" si="1"/>
        <v>Tuesday</v>
      </c>
      <c r="C93" s="30">
        <f t="shared" si="14"/>
        <v>0</v>
      </c>
      <c r="D93" s="30">
        <v>0.0</v>
      </c>
      <c r="E93" s="31">
        <f t="shared" si="19"/>
        <v>0</v>
      </c>
      <c r="F93" s="32">
        <f t="shared" si="20"/>
        <v>0</v>
      </c>
      <c r="G93" s="67">
        <v>32.41296518607443</v>
      </c>
      <c r="H93" s="24" t="s">
        <v>31</v>
      </c>
      <c r="I93" s="25">
        <f>IFERROR(VLOOKUP(H93,Volume_caminhao,2,0),0)</f>
        <v>833</v>
      </c>
      <c r="J93" s="25">
        <f t="shared" si="2"/>
        <v>49980</v>
      </c>
      <c r="K93" s="24">
        <f t="shared" si="3"/>
        <v>27000</v>
      </c>
      <c r="L93" s="25">
        <v>0.0</v>
      </c>
      <c r="M93" s="24">
        <f t="shared" si="4"/>
        <v>0</v>
      </c>
      <c r="N93" s="24">
        <f t="shared" si="5"/>
        <v>0</v>
      </c>
      <c r="O93" s="26">
        <v>0.12</v>
      </c>
      <c r="P93" s="24">
        <f t="shared" si="6"/>
        <v>0</v>
      </c>
      <c r="Q93" s="24">
        <f t="shared" si="7"/>
        <v>0</v>
      </c>
      <c r="R93" s="23">
        <f t="shared" si="16"/>
        <v>0</v>
      </c>
      <c r="S93" s="33"/>
      <c r="T93" s="33"/>
      <c r="U93" s="33">
        <f t="shared" si="17"/>
        <v>0</v>
      </c>
      <c r="V93" s="23">
        <v>35.413</v>
      </c>
      <c r="W93" s="23">
        <f t="shared" si="8"/>
        <v>3.000034814</v>
      </c>
      <c r="X93" s="23">
        <f t="shared" si="9"/>
        <v>0</v>
      </c>
      <c r="Y93" s="33">
        <f t="shared" si="10"/>
        <v>0</v>
      </c>
      <c r="Z93" s="33">
        <f t="shared" si="21"/>
        <v>59487.377</v>
      </c>
      <c r="AA93" s="27">
        <f t="shared" si="11"/>
        <v>2</v>
      </c>
      <c r="AB93" s="34">
        <f t="shared" si="12"/>
        <v>0</v>
      </c>
    </row>
    <row r="94" ht="14.25" customHeight="1">
      <c r="A94" s="29">
        <f t="shared" si="13"/>
        <v>45742</v>
      </c>
      <c r="B94" s="30" t="str">
        <f t="shared" si="1"/>
        <v>Wednesday</v>
      </c>
      <c r="C94" s="30">
        <f t="shared" si="14"/>
        <v>0</v>
      </c>
      <c r="D94" s="30">
        <v>0.0</v>
      </c>
      <c r="E94" s="31">
        <f t="shared" si="19"/>
        <v>0</v>
      </c>
      <c r="F94" s="32">
        <f t="shared" si="20"/>
        <v>0</v>
      </c>
      <c r="G94" s="67">
        <v>32.41296518607443</v>
      </c>
      <c r="H94" s="24" t="s">
        <v>31</v>
      </c>
      <c r="I94" s="25">
        <f>IFERROR(VLOOKUP(H94,Volume_caminhao,2,0),0)</f>
        <v>833</v>
      </c>
      <c r="J94" s="25">
        <f t="shared" si="2"/>
        <v>49980</v>
      </c>
      <c r="K94" s="24">
        <f t="shared" si="3"/>
        <v>27000</v>
      </c>
      <c r="L94" s="25">
        <v>0.0</v>
      </c>
      <c r="M94" s="24">
        <f t="shared" si="4"/>
        <v>0</v>
      </c>
      <c r="N94" s="24">
        <f t="shared" si="5"/>
        <v>0</v>
      </c>
      <c r="O94" s="26">
        <v>0.12</v>
      </c>
      <c r="P94" s="24">
        <f t="shared" si="6"/>
        <v>0</v>
      </c>
      <c r="Q94" s="24">
        <f t="shared" si="7"/>
        <v>0</v>
      </c>
      <c r="R94" s="23">
        <f t="shared" si="16"/>
        <v>0</v>
      </c>
      <c r="S94" s="33"/>
      <c r="T94" s="33"/>
      <c r="U94" s="33">
        <f t="shared" si="17"/>
        <v>0</v>
      </c>
      <c r="V94" s="23">
        <v>35.413</v>
      </c>
      <c r="W94" s="23">
        <f t="shared" si="8"/>
        <v>3.000034814</v>
      </c>
      <c r="X94" s="23">
        <f t="shared" si="9"/>
        <v>0</v>
      </c>
      <c r="Y94" s="33">
        <f t="shared" si="10"/>
        <v>0</v>
      </c>
      <c r="Z94" s="33">
        <f t="shared" si="21"/>
        <v>59487.377</v>
      </c>
      <c r="AA94" s="27">
        <f t="shared" si="11"/>
        <v>2</v>
      </c>
      <c r="AB94" s="34">
        <f t="shared" si="12"/>
        <v>0</v>
      </c>
    </row>
    <row r="95" ht="14.25" customHeight="1">
      <c r="A95" s="29">
        <f t="shared" si="13"/>
        <v>45743</v>
      </c>
      <c r="B95" s="30" t="str">
        <f t="shared" si="1"/>
        <v>Thursday</v>
      </c>
      <c r="C95" s="30">
        <f t="shared" si="14"/>
        <v>0</v>
      </c>
      <c r="D95" s="30">
        <v>0.0</v>
      </c>
      <c r="E95" s="31">
        <f t="shared" si="19"/>
        <v>0</v>
      </c>
      <c r="F95" s="32">
        <f t="shared" si="20"/>
        <v>0</v>
      </c>
      <c r="G95" s="67">
        <v>32.41296518607443</v>
      </c>
      <c r="H95" s="24" t="s">
        <v>31</v>
      </c>
      <c r="I95" s="25">
        <f>IFERROR(VLOOKUP(H95,Volume_caminhao,2,0),0)</f>
        <v>833</v>
      </c>
      <c r="J95" s="25">
        <f t="shared" si="2"/>
        <v>49980</v>
      </c>
      <c r="K95" s="24">
        <f t="shared" si="3"/>
        <v>27000</v>
      </c>
      <c r="L95" s="25">
        <v>0.0</v>
      </c>
      <c r="M95" s="24">
        <f t="shared" si="4"/>
        <v>0</v>
      </c>
      <c r="N95" s="24">
        <f t="shared" si="5"/>
        <v>0</v>
      </c>
      <c r="O95" s="26">
        <v>0.12</v>
      </c>
      <c r="P95" s="24">
        <f t="shared" si="6"/>
        <v>0</v>
      </c>
      <c r="Q95" s="24">
        <f t="shared" si="7"/>
        <v>0</v>
      </c>
      <c r="R95" s="23">
        <f t="shared" si="16"/>
        <v>0</v>
      </c>
      <c r="S95" s="33"/>
      <c r="T95" s="33"/>
      <c r="U95" s="33">
        <f t="shared" si="17"/>
        <v>0</v>
      </c>
      <c r="V95" s="23">
        <v>35.413</v>
      </c>
      <c r="W95" s="23">
        <f t="shared" si="8"/>
        <v>3.000034814</v>
      </c>
      <c r="X95" s="23">
        <f t="shared" si="9"/>
        <v>0</v>
      </c>
      <c r="Y95" s="33">
        <f t="shared" si="10"/>
        <v>0</v>
      </c>
      <c r="Z95" s="33">
        <f t="shared" si="21"/>
        <v>59487.377</v>
      </c>
      <c r="AA95" s="27">
        <f t="shared" si="11"/>
        <v>2</v>
      </c>
      <c r="AB95" s="34">
        <f t="shared" si="12"/>
        <v>0</v>
      </c>
    </row>
    <row r="96" ht="14.25" customHeight="1">
      <c r="A96" s="29">
        <f t="shared" si="13"/>
        <v>45744</v>
      </c>
      <c r="B96" s="30" t="str">
        <f t="shared" si="1"/>
        <v>Friday</v>
      </c>
      <c r="C96" s="30">
        <f t="shared" si="14"/>
        <v>0</v>
      </c>
      <c r="D96" s="30">
        <v>0.0</v>
      </c>
      <c r="E96" s="31">
        <f t="shared" si="19"/>
        <v>0</v>
      </c>
      <c r="F96" s="32">
        <f t="shared" si="20"/>
        <v>0</v>
      </c>
      <c r="G96" s="67">
        <v>32.41296518607443</v>
      </c>
      <c r="H96" s="24" t="s">
        <v>31</v>
      </c>
      <c r="I96" s="25">
        <f>IFERROR(VLOOKUP(H96,Volume_caminhao,2,0),0)</f>
        <v>833</v>
      </c>
      <c r="J96" s="25">
        <f t="shared" si="2"/>
        <v>49980</v>
      </c>
      <c r="K96" s="24">
        <f t="shared" si="3"/>
        <v>27000</v>
      </c>
      <c r="L96" s="25">
        <v>0.0</v>
      </c>
      <c r="M96" s="24">
        <f t="shared" si="4"/>
        <v>0</v>
      </c>
      <c r="N96" s="24">
        <f t="shared" si="5"/>
        <v>0</v>
      </c>
      <c r="O96" s="26">
        <v>0.12</v>
      </c>
      <c r="P96" s="24">
        <f t="shared" si="6"/>
        <v>0</v>
      </c>
      <c r="Q96" s="24">
        <f t="shared" si="7"/>
        <v>0</v>
      </c>
      <c r="R96" s="23">
        <f t="shared" si="16"/>
        <v>0</v>
      </c>
      <c r="S96" s="33"/>
      <c r="T96" s="33"/>
      <c r="U96" s="33">
        <f t="shared" si="17"/>
        <v>0</v>
      </c>
      <c r="V96" s="23">
        <v>35.413</v>
      </c>
      <c r="W96" s="23">
        <f t="shared" si="8"/>
        <v>3.000034814</v>
      </c>
      <c r="X96" s="23">
        <f t="shared" si="9"/>
        <v>0</v>
      </c>
      <c r="Y96" s="33">
        <f t="shared" si="10"/>
        <v>0</v>
      </c>
      <c r="Z96" s="33">
        <f t="shared" si="21"/>
        <v>59487.377</v>
      </c>
      <c r="AA96" s="27">
        <f t="shared" si="11"/>
        <v>2</v>
      </c>
      <c r="AB96" s="34">
        <f t="shared" si="12"/>
        <v>0</v>
      </c>
    </row>
    <row r="97" ht="14.25" customHeight="1">
      <c r="A97" s="29">
        <f t="shared" si="13"/>
        <v>45745</v>
      </c>
      <c r="B97" s="30" t="str">
        <f t="shared" si="1"/>
        <v>Saturday</v>
      </c>
      <c r="C97" s="30">
        <f t="shared" si="14"/>
        <v>0</v>
      </c>
      <c r="D97" s="30"/>
      <c r="E97" s="31">
        <f t="shared" si="19"/>
        <v>0</v>
      </c>
      <c r="F97" s="32">
        <f t="shared" si="20"/>
        <v>0</v>
      </c>
      <c r="G97" s="67">
        <v>32.41296518607443</v>
      </c>
      <c r="H97" s="24" t="s">
        <v>31</v>
      </c>
      <c r="I97" s="25">
        <f>IFERROR(VLOOKUP(H97,Volume_caminhao,2,0),0)</f>
        <v>833</v>
      </c>
      <c r="J97" s="25">
        <f t="shared" si="2"/>
        <v>49980</v>
      </c>
      <c r="K97" s="24">
        <f t="shared" si="3"/>
        <v>27000</v>
      </c>
      <c r="L97" s="25">
        <v>0.0</v>
      </c>
      <c r="M97" s="24">
        <f t="shared" si="4"/>
        <v>0</v>
      </c>
      <c r="N97" s="24">
        <f t="shared" si="5"/>
        <v>0</v>
      </c>
      <c r="O97" s="26">
        <v>0.12</v>
      </c>
      <c r="P97" s="24">
        <f t="shared" si="6"/>
        <v>0</v>
      </c>
      <c r="Q97" s="24">
        <f t="shared" si="7"/>
        <v>0</v>
      </c>
      <c r="R97" s="23">
        <f t="shared" si="16"/>
        <v>0</v>
      </c>
      <c r="S97" s="33"/>
      <c r="T97" s="33"/>
      <c r="U97" s="33">
        <f t="shared" si="17"/>
        <v>0</v>
      </c>
      <c r="V97" s="23">
        <v>35.413</v>
      </c>
      <c r="W97" s="23">
        <f t="shared" si="8"/>
        <v>3.000034814</v>
      </c>
      <c r="X97" s="23">
        <f t="shared" si="9"/>
        <v>0</v>
      </c>
      <c r="Y97" s="33">
        <f t="shared" si="10"/>
        <v>0</v>
      </c>
      <c r="Z97" s="33">
        <f t="shared" si="21"/>
        <v>59487.377</v>
      </c>
      <c r="AA97" s="27">
        <f t="shared" si="11"/>
        <v>2</v>
      </c>
      <c r="AB97" s="34">
        <f t="shared" si="12"/>
        <v>0</v>
      </c>
    </row>
    <row r="98" ht="14.25" customHeight="1">
      <c r="A98" s="29">
        <f t="shared" si="13"/>
        <v>45746</v>
      </c>
      <c r="B98" s="30" t="str">
        <f t="shared" si="1"/>
        <v>Sunday</v>
      </c>
      <c r="C98" s="30">
        <f t="shared" si="14"/>
        <v>0</v>
      </c>
      <c r="D98" s="30"/>
      <c r="E98" s="31">
        <f t="shared" si="19"/>
        <v>0</v>
      </c>
      <c r="F98" s="32">
        <f t="shared" si="20"/>
        <v>0</v>
      </c>
      <c r="G98" s="67">
        <v>32.41296518607443</v>
      </c>
      <c r="H98" s="24" t="s">
        <v>31</v>
      </c>
      <c r="I98" s="25">
        <f>IFERROR(VLOOKUP(H98,Volume_caminhao,2,0),0)</f>
        <v>833</v>
      </c>
      <c r="J98" s="25">
        <f t="shared" si="2"/>
        <v>49980</v>
      </c>
      <c r="K98" s="24">
        <f t="shared" si="3"/>
        <v>27000</v>
      </c>
      <c r="L98" s="25">
        <v>0.0</v>
      </c>
      <c r="M98" s="24">
        <f t="shared" si="4"/>
        <v>0</v>
      </c>
      <c r="N98" s="24">
        <f t="shared" si="5"/>
        <v>0</v>
      </c>
      <c r="O98" s="26">
        <v>0.12</v>
      </c>
      <c r="P98" s="24">
        <f t="shared" si="6"/>
        <v>0</v>
      </c>
      <c r="Q98" s="24">
        <f t="shared" si="7"/>
        <v>0</v>
      </c>
      <c r="R98" s="23">
        <f t="shared" si="16"/>
        <v>0</v>
      </c>
      <c r="S98" s="33"/>
      <c r="T98" s="33"/>
      <c r="U98" s="33">
        <f t="shared" si="17"/>
        <v>0</v>
      </c>
      <c r="V98" s="23">
        <v>35.413</v>
      </c>
      <c r="W98" s="23">
        <f t="shared" si="8"/>
        <v>3.000034814</v>
      </c>
      <c r="X98" s="23">
        <f t="shared" si="9"/>
        <v>0</v>
      </c>
      <c r="Y98" s="33">
        <f t="shared" si="10"/>
        <v>0</v>
      </c>
      <c r="Z98" s="33">
        <f t="shared" si="21"/>
        <v>59487.377</v>
      </c>
      <c r="AA98" s="27">
        <f t="shared" si="11"/>
        <v>2</v>
      </c>
      <c r="AB98" s="34">
        <f t="shared" si="12"/>
        <v>0</v>
      </c>
    </row>
    <row r="99" ht="14.25" customHeight="1">
      <c r="A99" s="29">
        <f t="shared" si="13"/>
        <v>45747</v>
      </c>
      <c r="B99" s="30" t="str">
        <f t="shared" si="1"/>
        <v>Monday</v>
      </c>
      <c r="C99" s="36">
        <f t="shared" si="14"/>
        <v>2</v>
      </c>
      <c r="D99" s="30"/>
      <c r="E99" s="31">
        <f t="shared" si="19"/>
        <v>1666</v>
      </c>
      <c r="F99" s="32">
        <f t="shared" si="20"/>
        <v>14994</v>
      </c>
      <c r="G99" s="67">
        <v>32.41296518607443</v>
      </c>
      <c r="H99" s="24" t="s">
        <v>31</v>
      </c>
      <c r="I99" s="25">
        <f>IFERROR(VLOOKUP(H99,Volume_caminhao,2,0),0)</f>
        <v>833</v>
      </c>
      <c r="J99" s="25">
        <f t="shared" si="2"/>
        <v>49980</v>
      </c>
      <c r="K99" s="24">
        <f t="shared" si="3"/>
        <v>27000</v>
      </c>
      <c r="L99" s="25">
        <v>0.0</v>
      </c>
      <c r="M99" s="24">
        <f t="shared" si="4"/>
        <v>0</v>
      </c>
      <c r="N99" s="24">
        <f t="shared" si="5"/>
        <v>0</v>
      </c>
      <c r="O99" s="26">
        <v>0.12</v>
      </c>
      <c r="P99" s="24">
        <f t="shared" si="6"/>
        <v>0</v>
      </c>
      <c r="Q99" s="24">
        <f t="shared" si="7"/>
        <v>0</v>
      </c>
      <c r="R99" s="23">
        <f t="shared" si="16"/>
        <v>54000</v>
      </c>
      <c r="S99" s="33"/>
      <c r="T99" s="33"/>
      <c r="U99" s="33">
        <f t="shared" si="17"/>
        <v>5487.377</v>
      </c>
      <c r="V99" s="23">
        <v>35.413</v>
      </c>
      <c r="W99" s="23">
        <f t="shared" si="8"/>
        <v>3.000034814</v>
      </c>
      <c r="X99" s="23">
        <f t="shared" si="9"/>
        <v>4998.058</v>
      </c>
      <c r="Y99" s="33">
        <f t="shared" si="10"/>
        <v>58998.058</v>
      </c>
      <c r="Z99" s="33">
        <f t="shared" si="21"/>
        <v>64485.435</v>
      </c>
      <c r="AA99" s="27">
        <f t="shared" si="11"/>
        <v>2</v>
      </c>
      <c r="AB99" s="38">
        <f t="shared" si="12"/>
        <v>-2</v>
      </c>
    </row>
    <row r="100" ht="14.25" customHeight="1">
      <c r="A100" s="50">
        <f t="shared" si="13"/>
        <v>45748</v>
      </c>
      <c r="B100" s="51" t="str">
        <f t="shared" si="1"/>
        <v>Tuesday</v>
      </c>
      <c r="C100" s="30">
        <f t="shared" si="14"/>
        <v>0</v>
      </c>
      <c r="D100" s="51">
        <v>0.0</v>
      </c>
      <c r="E100" s="31">
        <f t="shared" si="19"/>
        <v>0</v>
      </c>
      <c r="F100" s="32">
        <f t="shared" si="20"/>
        <v>0</v>
      </c>
      <c r="G100" s="67">
        <v>32.41296518607443</v>
      </c>
      <c r="H100" s="24" t="s">
        <v>31</v>
      </c>
      <c r="I100" s="25">
        <f>IFERROR(VLOOKUP(H100,Volume_caminhao,2,0),0)</f>
        <v>833</v>
      </c>
      <c r="J100" s="25">
        <f t="shared" si="2"/>
        <v>49980</v>
      </c>
      <c r="K100" s="24">
        <f t="shared" si="3"/>
        <v>27000</v>
      </c>
      <c r="L100" s="25">
        <v>0.0</v>
      </c>
      <c r="M100" s="24">
        <f t="shared" si="4"/>
        <v>0</v>
      </c>
      <c r="N100" s="24">
        <f t="shared" si="5"/>
        <v>0</v>
      </c>
      <c r="O100" s="26">
        <v>0.12</v>
      </c>
      <c r="P100" s="24">
        <f t="shared" si="6"/>
        <v>0</v>
      </c>
      <c r="Q100" s="24">
        <f t="shared" si="7"/>
        <v>0</v>
      </c>
      <c r="R100" s="23">
        <f t="shared" si="16"/>
        <v>0</v>
      </c>
      <c r="S100" s="57"/>
      <c r="T100" s="57"/>
      <c r="U100" s="33">
        <f t="shared" si="17"/>
        <v>0</v>
      </c>
      <c r="V100" s="23">
        <v>35.413</v>
      </c>
      <c r="W100" s="23">
        <f t="shared" si="8"/>
        <v>3.000034814</v>
      </c>
      <c r="X100" s="23">
        <f t="shared" si="9"/>
        <v>0</v>
      </c>
      <c r="Y100" s="33">
        <f t="shared" si="10"/>
        <v>0</v>
      </c>
      <c r="Z100" s="57">
        <f t="shared" si="21"/>
        <v>64485.435</v>
      </c>
      <c r="AA100" s="27">
        <f t="shared" si="11"/>
        <v>2</v>
      </c>
      <c r="AB100" s="34">
        <f t="shared" si="12"/>
        <v>0</v>
      </c>
    </row>
    <row r="101" ht="14.25" customHeight="1">
      <c r="A101" s="50">
        <f t="shared" si="13"/>
        <v>45749</v>
      </c>
      <c r="B101" s="51" t="str">
        <f t="shared" si="1"/>
        <v>Wednesday</v>
      </c>
      <c r="C101" s="30">
        <f t="shared" si="14"/>
        <v>0</v>
      </c>
      <c r="D101" s="51">
        <v>0.0</v>
      </c>
      <c r="E101" s="31">
        <f t="shared" si="19"/>
        <v>0</v>
      </c>
      <c r="F101" s="32">
        <f t="shared" si="20"/>
        <v>0</v>
      </c>
      <c r="G101" s="67">
        <v>32.41296518607443</v>
      </c>
      <c r="H101" s="24" t="s">
        <v>31</v>
      </c>
      <c r="I101" s="25">
        <f>IFERROR(VLOOKUP(H101,Volume_caminhao,2,0),0)</f>
        <v>833</v>
      </c>
      <c r="J101" s="25">
        <f t="shared" si="2"/>
        <v>49980</v>
      </c>
      <c r="K101" s="24">
        <f t="shared" si="3"/>
        <v>27000</v>
      </c>
      <c r="L101" s="25">
        <v>0.0</v>
      </c>
      <c r="M101" s="24">
        <f t="shared" si="4"/>
        <v>0</v>
      </c>
      <c r="N101" s="24">
        <f t="shared" si="5"/>
        <v>0</v>
      </c>
      <c r="O101" s="26">
        <v>0.12</v>
      </c>
      <c r="P101" s="24">
        <f t="shared" si="6"/>
        <v>0</v>
      </c>
      <c r="Q101" s="24">
        <f t="shared" si="7"/>
        <v>0</v>
      </c>
      <c r="R101" s="23">
        <f t="shared" si="16"/>
        <v>0</v>
      </c>
      <c r="S101" s="57"/>
      <c r="T101" s="57"/>
      <c r="U101" s="33">
        <f t="shared" si="17"/>
        <v>0</v>
      </c>
      <c r="V101" s="23">
        <v>35.413</v>
      </c>
      <c r="W101" s="23">
        <f t="shared" si="8"/>
        <v>3.000034814</v>
      </c>
      <c r="X101" s="23">
        <f t="shared" si="9"/>
        <v>0</v>
      </c>
      <c r="Y101" s="33">
        <f t="shared" si="10"/>
        <v>0</v>
      </c>
      <c r="Z101" s="57">
        <f t="shared" si="21"/>
        <v>64485.435</v>
      </c>
      <c r="AA101" s="27">
        <f t="shared" si="11"/>
        <v>2</v>
      </c>
      <c r="AB101" s="34">
        <f t="shared" si="12"/>
        <v>0</v>
      </c>
    </row>
    <row r="102" ht="14.25" customHeight="1">
      <c r="A102" s="50">
        <f t="shared" si="13"/>
        <v>45750</v>
      </c>
      <c r="B102" s="51" t="str">
        <f t="shared" si="1"/>
        <v>Thursday</v>
      </c>
      <c r="C102" s="30">
        <f t="shared" si="14"/>
        <v>0</v>
      </c>
      <c r="D102" s="51">
        <v>0.0</v>
      </c>
      <c r="E102" s="31">
        <f t="shared" si="19"/>
        <v>0</v>
      </c>
      <c r="F102" s="32">
        <f t="shared" si="20"/>
        <v>0</v>
      </c>
      <c r="G102" s="67">
        <v>32.41296518607443</v>
      </c>
      <c r="H102" s="24" t="s">
        <v>31</v>
      </c>
      <c r="I102" s="25">
        <f>IFERROR(VLOOKUP(H102,Volume_caminhao,2,0),0)</f>
        <v>833</v>
      </c>
      <c r="J102" s="25">
        <f t="shared" si="2"/>
        <v>49980</v>
      </c>
      <c r="K102" s="24">
        <f t="shared" si="3"/>
        <v>27000</v>
      </c>
      <c r="L102" s="25">
        <v>0.0</v>
      </c>
      <c r="M102" s="24">
        <f t="shared" si="4"/>
        <v>0</v>
      </c>
      <c r="N102" s="24">
        <f t="shared" si="5"/>
        <v>0</v>
      </c>
      <c r="O102" s="26">
        <v>0.12</v>
      </c>
      <c r="P102" s="24">
        <f t="shared" si="6"/>
        <v>0</v>
      </c>
      <c r="Q102" s="24">
        <f t="shared" si="7"/>
        <v>0</v>
      </c>
      <c r="R102" s="23">
        <f t="shared" si="16"/>
        <v>0</v>
      </c>
      <c r="S102" s="57"/>
      <c r="T102" s="57"/>
      <c r="U102" s="33">
        <f t="shared" si="17"/>
        <v>0</v>
      </c>
      <c r="V102" s="23">
        <v>35.413</v>
      </c>
      <c r="W102" s="23">
        <f t="shared" si="8"/>
        <v>3.000034814</v>
      </c>
      <c r="X102" s="23">
        <f t="shared" si="9"/>
        <v>0</v>
      </c>
      <c r="Y102" s="33">
        <f t="shared" si="10"/>
        <v>0</v>
      </c>
      <c r="Z102" s="57">
        <f t="shared" si="21"/>
        <v>64485.435</v>
      </c>
      <c r="AA102" s="27">
        <f t="shared" si="11"/>
        <v>2</v>
      </c>
      <c r="AB102" s="34">
        <f t="shared" si="12"/>
        <v>0</v>
      </c>
    </row>
    <row r="103" ht="14.25" customHeight="1">
      <c r="A103" s="50">
        <f t="shared" si="13"/>
        <v>45751</v>
      </c>
      <c r="B103" s="51" t="str">
        <f t="shared" si="1"/>
        <v>Friday</v>
      </c>
      <c r="C103" s="30">
        <f t="shared" si="14"/>
        <v>0</v>
      </c>
      <c r="D103" s="51">
        <v>0.0</v>
      </c>
      <c r="E103" s="31">
        <f t="shared" si="19"/>
        <v>0</v>
      </c>
      <c r="F103" s="32">
        <f t="shared" si="20"/>
        <v>0</v>
      </c>
      <c r="G103" s="67">
        <v>32.41296518607443</v>
      </c>
      <c r="H103" s="24" t="s">
        <v>31</v>
      </c>
      <c r="I103" s="25">
        <f>IFERROR(VLOOKUP(H103,Volume_caminhao,2,0),0)</f>
        <v>833</v>
      </c>
      <c r="J103" s="25">
        <f t="shared" si="2"/>
        <v>49980</v>
      </c>
      <c r="K103" s="24">
        <f t="shared" si="3"/>
        <v>27000</v>
      </c>
      <c r="L103" s="25">
        <v>0.0</v>
      </c>
      <c r="M103" s="24">
        <f t="shared" si="4"/>
        <v>0</v>
      </c>
      <c r="N103" s="24">
        <f t="shared" si="5"/>
        <v>0</v>
      </c>
      <c r="O103" s="26">
        <v>0.12</v>
      </c>
      <c r="P103" s="24">
        <f t="shared" si="6"/>
        <v>0</v>
      </c>
      <c r="Q103" s="24">
        <f t="shared" si="7"/>
        <v>0</v>
      </c>
      <c r="R103" s="23">
        <f t="shared" si="16"/>
        <v>0</v>
      </c>
      <c r="S103" s="57"/>
      <c r="T103" s="57"/>
      <c r="U103" s="33">
        <f t="shared" si="17"/>
        <v>0</v>
      </c>
      <c r="V103" s="23">
        <v>35.413</v>
      </c>
      <c r="W103" s="23">
        <f t="shared" si="8"/>
        <v>3.000034814</v>
      </c>
      <c r="X103" s="23">
        <f t="shared" si="9"/>
        <v>0</v>
      </c>
      <c r="Y103" s="33">
        <f t="shared" si="10"/>
        <v>0</v>
      </c>
      <c r="Z103" s="57">
        <f t="shared" si="21"/>
        <v>64485.435</v>
      </c>
      <c r="AA103" s="27">
        <f t="shared" si="11"/>
        <v>2</v>
      </c>
      <c r="AB103" s="34">
        <f t="shared" si="12"/>
        <v>0</v>
      </c>
    </row>
    <row r="104" ht="14.25" customHeight="1">
      <c r="A104" s="50">
        <f t="shared" si="13"/>
        <v>45752</v>
      </c>
      <c r="B104" s="51" t="str">
        <f t="shared" si="1"/>
        <v>Saturday</v>
      </c>
      <c r="C104" s="30">
        <f t="shared" si="14"/>
        <v>0</v>
      </c>
      <c r="D104" s="51"/>
      <c r="E104" s="31">
        <f t="shared" si="19"/>
        <v>0</v>
      </c>
      <c r="F104" s="32">
        <f t="shared" si="20"/>
        <v>0</v>
      </c>
      <c r="G104" s="67">
        <v>32.41296518607443</v>
      </c>
      <c r="H104" s="24" t="s">
        <v>31</v>
      </c>
      <c r="I104" s="25">
        <f>IFERROR(VLOOKUP(H104,Volume_caminhao,2,0),0)</f>
        <v>833</v>
      </c>
      <c r="J104" s="25">
        <f t="shared" si="2"/>
        <v>49980</v>
      </c>
      <c r="K104" s="24">
        <f t="shared" si="3"/>
        <v>27000</v>
      </c>
      <c r="L104" s="25">
        <v>0.0</v>
      </c>
      <c r="M104" s="24">
        <f t="shared" si="4"/>
        <v>0</v>
      </c>
      <c r="N104" s="24">
        <f t="shared" si="5"/>
        <v>0</v>
      </c>
      <c r="O104" s="26">
        <v>0.12</v>
      </c>
      <c r="P104" s="24">
        <f t="shared" si="6"/>
        <v>0</v>
      </c>
      <c r="Q104" s="24">
        <f t="shared" si="7"/>
        <v>0</v>
      </c>
      <c r="R104" s="23">
        <f t="shared" si="16"/>
        <v>0</v>
      </c>
      <c r="S104" s="57"/>
      <c r="T104" s="57"/>
      <c r="U104" s="33">
        <f t="shared" si="17"/>
        <v>0</v>
      </c>
      <c r="V104" s="23">
        <v>35.413</v>
      </c>
      <c r="W104" s="23">
        <f t="shared" si="8"/>
        <v>3.000034814</v>
      </c>
      <c r="X104" s="23">
        <f t="shared" si="9"/>
        <v>0</v>
      </c>
      <c r="Y104" s="33">
        <f t="shared" si="10"/>
        <v>0</v>
      </c>
      <c r="Z104" s="57">
        <f t="shared" si="21"/>
        <v>64485.435</v>
      </c>
      <c r="AA104" s="27">
        <f t="shared" si="11"/>
        <v>2</v>
      </c>
      <c r="AB104" s="34">
        <f t="shared" si="12"/>
        <v>0</v>
      </c>
    </row>
    <row r="105" ht="14.25" customHeight="1">
      <c r="A105" s="50">
        <f t="shared" si="13"/>
        <v>45753</v>
      </c>
      <c r="B105" s="51" t="str">
        <f t="shared" si="1"/>
        <v>Sunday</v>
      </c>
      <c r="C105" s="30">
        <f t="shared" si="14"/>
        <v>0</v>
      </c>
      <c r="D105" s="51"/>
      <c r="E105" s="31">
        <f t="shared" si="19"/>
        <v>0</v>
      </c>
      <c r="F105" s="32">
        <f t="shared" si="20"/>
        <v>0</v>
      </c>
      <c r="G105" s="67">
        <v>32.41296518607443</v>
      </c>
      <c r="H105" s="24" t="s">
        <v>31</v>
      </c>
      <c r="I105" s="25">
        <f>IFERROR(VLOOKUP(H105,Volume_caminhao,2,0),0)</f>
        <v>833</v>
      </c>
      <c r="J105" s="25">
        <f t="shared" si="2"/>
        <v>49980</v>
      </c>
      <c r="K105" s="24">
        <f t="shared" si="3"/>
        <v>27000</v>
      </c>
      <c r="L105" s="25">
        <v>0.0</v>
      </c>
      <c r="M105" s="24">
        <f t="shared" si="4"/>
        <v>0</v>
      </c>
      <c r="N105" s="24">
        <f t="shared" si="5"/>
        <v>0</v>
      </c>
      <c r="O105" s="26">
        <v>0.12</v>
      </c>
      <c r="P105" s="24">
        <f t="shared" si="6"/>
        <v>0</v>
      </c>
      <c r="Q105" s="24">
        <f t="shared" si="7"/>
        <v>0</v>
      </c>
      <c r="R105" s="23">
        <f t="shared" si="16"/>
        <v>0</v>
      </c>
      <c r="S105" s="57"/>
      <c r="T105" s="57"/>
      <c r="U105" s="33">
        <f t="shared" si="17"/>
        <v>0</v>
      </c>
      <c r="V105" s="23">
        <v>35.413</v>
      </c>
      <c r="W105" s="23">
        <f t="shared" si="8"/>
        <v>3.000034814</v>
      </c>
      <c r="X105" s="23">
        <f t="shared" si="9"/>
        <v>0</v>
      </c>
      <c r="Y105" s="33">
        <f t="shared" si="10"/>
        <v>0</v>
      </c>
      <c r="Z105" s="57">
        <f t="shared" si="21"/>
        <v>64485.435</v>
      </c>
      <c r="AA105" s="27">
        <f t="shared" si="11"/>
        <v>2</v>
      </c>
      <c r="AB105" s="34">
        <f t="shared" si="12"/>
        <v>0</v>
      </c>
    </row>
    <row r="106" ht="14.25" customHeight="1">
      <c r="A106" s="50">
        <f t="shared" si="13"/>
        <v>45754</v>
      </c>
      <c r="B106" s="51" t="str">
        <f t="shared" si="1"/>
        <v>Monday</v>
      </c>
      <c r="C106" s="36">
        <f t="shared" si="14"/>
        <v>2</v>
      </c>
      <c r="D106" s="51"/>
      <c r="E106" s="31">
        <f t="shared" si="19"/>
        <v>1666</v>
      </c>
      <c r="F106" s="32">
        <f t="shared" si="20"/>
        <v>1666</v>
      </c>
      <c r="G106" s="67">
        <v>32.41296518607443</v>
      </c>
      <c r="H106" s="24" t="s">
        <v>31</v>
      </c>
      <c r="I106" s="25">
        <f>IFERROR(VLOOKUP(H106,Volume_caminhao,2,0),0)</f>
        <v>833</v>
      </c>
      <c r="J106" s="25">
        <f t="shared" si="2"/>
        <v>49980</v>
      </c>
      <c r="K106" s="24">
        <f t="shared" si="3"/>
        <v>27000</v>
      </c>
      <c r="L106" s="25">
        <v>0.0</v>
      </c>
      <c r="M106" s="24">
        <f t="shared" si="4"/>
        <v>0</v>
      </c>
      <c r="N106" s="24">
        <f t="shared" si="5"/>
        <v>0</v>
      </c>
      <c r="O106" s="26">
        <v>0.12</v>
      </c>
      <c r="P106" s="24">
        <f t="shared" si="6"/>
        <v>0</v>
      </c>
      <c r="Q106" s="24">
        <f t="shared" si="7"/>
        <v>0</v>
      </c>
      <c r="R106" s="23">
        <f t="shared" si="16"/>
        <v>54000</v>
      </c>
      <c r="S106" s="57"/>
      <c r="T106" s="57"/>
      <c r="U106" s="33">
        <f t="shared" si="17"/>
        <v>10485.435</v>
      </c>
      <c r="V106" s="23">
        <v>35.413</v>
      </c>
      <c r="W106" s="23">
        <f t="shared" si="8"/>
        <v>3.000034814</v>
      </c>
      <c r="X106" s="23">
        <f t="shared" si="9"/>
        <v>4998.058</v>
      </c>
      <c r="Y106" s="33">
        <f t="shared" si="10"/>
        <v>58998.058</v>
      </c>
      <c r="Z106" s="57">
        <f t="shared" si="21"/>
        <v>69483.493</v>
      </c>
      <c r="AA106" s="27">
        <f t="shared" si="11"/>
        <v>2</v>
      </c>
      <c r="AB106" s="38">
        <f t="shared" si="12"/>
        <v>-2</v>
      </c>
    </row>
    <row r="107" ht="14.25" customHeight="1">
      <c r="A107" s="50">
        <f t="shared" si="13"/>
        <v>45755</v>
      </c>
      <c r="B107" s="51" t="str">
        <f t="shared" si="1"/>
        <v>Tuesday</v>
      </c>
      <c r="C107" s="30">
        <f t="shared" si="14"/>
        <v>0</v>
      </c>
      <c r="D107" s="51">
        <v>0.0</v>
      </c>
      <c r="E107" s="31">
        <f t="shared" si="19"/>
        <v>0</v>
      </c>
      <c r="F107" s="32">
        <f t="shared" si="20"/>
        <v>0</v>
      </c>
      <c r="G107" s="67">
        <v>32.41296518607443</v>
      </c>
      <c r="H107" s="24" t="s">
        <v>31</v>
      </c>
      <c r="I107" s="25">
        <f>IFERROR(VLOOKUP(H107,Volume_caminhao,2,0),0)</f>
        <v>833</v>
      </c>
      <c r="J107" s="25">
        <f t="shared" si="2"/>
        <v>49980</v>
      </c>
      <c r="K107" s="24">
        <f t="shared" si="3"/>
        <v>27000</v>
      </c>
      <c r="L107" s="25">
        <v>0.0</v>
      </c>
      <c r="M107" s="24">
        <f t="shared" si="4"/>
        <v>0</v>
      </c>
      <c r="N107" s="24">
        <f t="shared" si="5"/>
        <v>0</v>
      </c>
      <c r="O107" s="26">
        <v>0.12</v>
      </c>
      <c r="P107" s="24">
        <f t="shared" si="6"/>
        <v>0</v>
      </c>
      <c r="Q107" s="24">
        <f t="shared" si="7"/>
        <v>0</v>
      </c>
      <c r="R107" s="23">
        <f t="shared" si="16"/>
        <v>0</v>
      </c>
      <c r="S107" s="57"/>
      <c r="T107" s="57"/>
      <c r="U107" s="33">
        <f t="shared" si="17"/>
        <v>0</v>
      </c>
      <c r="V107" s="23">
        <v>35.413</v>
      </c>
      <c r="W107" s="23">
        <f t="shared" si="8"/>
        <v>3.000034814</v>
      </c>
      <c r="X107" s="23">
        <f t="shared" si="9"/>
        <v>0</v>
      </c>
      <c r="Y107" s="33">
        <f t="shared" si="10"/>
        <v>0</v>
      </c>
      <c r="Z107" s="57">
        <f t="shared" si="21"/>
        <v>69483.493</v>
      </c>
      <c r="AA107" s="27">
        <f t="shared" si="11"/>
        <v>2</v>
      </c>
      <c r="AB107" s="34">
        <f t="shared" si="12"/>
        <v>0</v>
      </c>
    </row>
    <row r="108" ht="14.25" customHeight="1">
      <c r="A108" s="50">
        <f t="shared" si="13"/>
        <v>45756</v>
      </c>
      <c r="B108" s="51" t="str">
        <f t="shared" si="1"/>
        <v>Wednesday</v>
      </c>
      <c r="C108" s="30">
        <f t="shared" si="14"/>
        <v>0</v>
      </c>
      <c r="D108" s="51">
        <v>0.0</v>
      </c>
      <c r="E108" s="31">
        <f t="shared" si="19"/>
        <v>0</v>
      </c>
      <c r="F108" s="32">
        <f t="shared" si="20"/>
        <v>0</v>
      </c>
      <c r="G108" s="67">
        <v>32.41296518607443</v>
      </c>
      <c r="H108" s="24" t="s">
        <v>31</v>
      </c>
      <c r="I108" s="25">
        <f>IFERROR(VLOOKUP(H108,Volume_caminhao,2,0),0)</f>
        <v>833</v>
      </c>
      <c r="J108" s="25">
        <f t="shared" si="2"/>
        <v>49980</v>
      </c>
      <c r="K108" s="24">
        <f t="shared" si="3"/>
        <v>27000</v>
      </c>
      <c r="L108" s="25">
        <v>0.0</v>
      </c>
      <c r="M108" s="24">
        <f t="shared" si="4"/>
        <v>0</v>
      </c>
      <c r="N108" s="24">
        <f t="shared" si="5"/>
        <v>0</v>
      </c>
      <c r="O108" s="26">
        <v>0.12</v>
      </c>
      <c r="P108" s="24">
        <f t="shared" si="6"/>
        <v>0</v>
      </c>
      <c r="Q108" s="24">
        <f t="shared" si="7"/>
        <v>0</v>
      </c>
      <c r="R108" s="23">
        <f t="shared" si="16"/>
        <v>0</v>
      </c>
      <c r="S108" s="57"/>
      <c r="T108" s="57"/>
      <c r="U108" s="33">
        <f t="shared" si="17"/>
        <v>0</v>
      </c>
      <c r="V108" s="23">
        <v>35.413</v>
      </c>
      <c r="W108" s="23">
        <f t="shared" si="8"/>
        <v>3.000034814</v>
      </c>
      <c r="X108" s="23">
        <f t="shared" si="9"/>
        <v>0</v>
      </c>
      <c r="Y108" s="33">
        <f t="shared" si="10"/>
        <v>0</v>
      </c>
      <c r="Z108" s="57">
        <f t="shared" si="21"/>
        <v>69483.493</v>
      </c>
      <c r="AA108" s="27">
        <f t="shared" si="11"/>
        <v>2</v>
      </c>
      <c r="AB108" s="34">
        <f t="shared" si="12"/>
        <v>0</v>
      </c>
    </row>
    <row r="109" ht="14.25" customHeight="1">
      <c r="A109" s="39">
        <f t="shared" si="13"/>
        <v>45757</v>
      </c>
      <c r="B109" s="40" t="str">
        <f t="shared" si="1"/>
        <v>Thursday</v>
      </c>
      <c r="C109" s="30">
        <f t="shared" si="14"/>
        <v>0</v>
      </c>
      <c r="D109" s="40">
        <v>0.0</v>
      </c>
      <c r="E109" s="31">
        <f t="shared" si="19"/>
        <v>0</v>
      </c>
      <c r="F109" s="32">
        <f t="shared" si="20"/>
        <v>0</v>
      </c>
      <c r="G109" s="67">
        <v>32.41296518607443</v>
      </c>
      <c r="H109" s="24" t="s">
        <v>31</v>
      </c>
      <c r="I109" s="25">
        <f>IFERROR(VLOOKUP(H109,Volume_caminhao,2,0),0)</f>
        <v>833</v>
      </c>
      <c r="J109" s="25">
        <f t="shared" si="2"/>
        <v>49980</v>
      </c>
      <c r="K109" s="24">
        <f t="shared" si="3"/>
        <v>27000</v>
      </c>
      <c r="L109" s="25">
        <v>0.0</v>
      </c>
      <c r="M109" s="24">
        <f t="shared" si="4"/>
        <v>0</v>
      </c>
      <c r="N109" s="24">
        <f t="shared" si="5"/>
        <v>0</v>
      </c>
      <c r="O109" s="26">
        <v>0.12</v>
      </c>
      <c r="P109" s="24">
        <f t="shared" si="6"/>
        <v>0</v>
      </c>
      <c r="Q109" s="24">
        <f t="shared" si="7"/>
        <v>0</v>
      </c>
      <c r="R109" s="23">
        <f t="shared" si="16"/>
        <v>0</v>
      </c>
      <c r="S109" s="42"/>
      <c r="T109" s="42" t="str">
        <f>T78</f>
        <v/>
      </c>
      <c r="U109" s="33">
        <f t="shared" si="17"/>
        <v>0</v>
      </c>
      <c r="V109" s="23">
        <v>35.413</v>
      </c>
      <c r="W109" s="23">
        <f t="shared" si="8"/>
        <v>3.000034814</v>
      </c>
      <c r="X109" s="23">
        <f t="shared" si="9"/>
        <v>0</v>
      </c>
      <c r="Y109" s="33">
        <f t="shared" si="10"/>
        <v>0</v>
      </c>
      <c r="Z109" s="42">
        <f t="shared" si="21"/>
        <v>69483.493</v>
      </c>
      <c r="AA109" s="27">
        <f t="shared" si="11"/>
        <v>2</v>
      </c>
      <c r="AB109" s="34">
        <f t="shared" si="12"/>
        <v>0</v>
      </c>
      <c r="AC109" s="43"/>
      <c r="AD109" s="43"/>
      <c r="AE109" s="43"/>
      <c r="AF109" s="43"/>
      <c r="AG109" s="43"/>
      <c r="AH109" s="43"/>
    </row>
    <row r="110" ht="14.25" customHeight="1">
      <c r="A110" s="50">
        <f t="shared" si="13"/>
        <v>45758</v>
      </c>
      <c r="B110" s="51" t="str">
        <f t="shared" si="1"/>
        <v>Friday</v>
      </c>
      <c r="C110" s="30">
        <f t="shared" si="14"/>
        <v>0</v>
      </c>
      <c r="D110" s="51">
        <v>0.0</v>
      </c>
      <c r="E110" s="31">
        <f t="shared" si="19"/>
        <v>0</v>
      </c>
      <c r="F110" s="32">
        <f t="shared" si="20"/>
        <v>0</v>
      </c>
      <c r="G110" s="67">
        <v>32.41296518607443</v>
      </c>
      <c r="H110" s="24" t="s">
        <v>31</v>
      </c>
      <c r="I110" s="25">
        <f>IFERROR(VLOOKUP(H110,Volume_caminhao,2,0),0)</f>
        <v>833</v>
      </c>
      <c r="J110" s="25">
        <f t="shared" si="2"/>
        <v>49980</v>
      </c>
      <c r="K110" s="24">
        <f t="shared" si="3"/>
        <v>27000</v>
      </c>
      <c r="L110" s="25">
        <v>0.0</v>
      </c>
      <c r="M110" s="24">
        <f t="shared" si="4"/>
        <v>0</v>
      </c>
      <c r="N110" s="24">
        <f t="shared" si="5"/>
        <v>0</v>
      </c>
      <c r="O110" s="26">
        <v>0.12</v>
      </c>
      <c r="P110" s="24">
        <f t="shared" si="6"/>
        <v>0</v>
      </c>
      <c r="Q110" s="24">
        <f t="shared" si="7"/>
        <v>0</v>
      </c>
      <c r="R110" s="23">
        <f t="shared" si="16"/>
        <v>0</v>
      </c>
      <c r="S110" s="57"/>
      <c r="T110" s="57"/>
      <c r="U110" s="33">
        <f t="shared" si="17"/>
        <v>0</v>
      </c>
      <c r="V110" s="23">
        <v>35.413</v>
      </c>
      <c r="W110" s="23">
        <f t="shared" si="8"/>
        <v>3.000034814</v>
      </c>
      <c r="X110" s="23">
        <f t="shared" si="9"/>
        <v>0</v>
      </c>
      <c r="Y110" s="33">
        <f t="shared" si="10"/>
        <v>0</v>
      </c>
      <c r="Z110" s="57">
        <f t="shared" si="21"/>
        <v>69483.493</v>
      </c>
      <c r="AA110" s="27">
        <f t="shared" si="11"/>
        <v>2</v>
      </c>
      <c r="AB110" s="34">
        <f t="shared" si="12"/>
        <v>0</v>
      </c>
    </row>
    <row r="111" ht="14.25" customHeight="1">
      <c r="A111" s="50">
        <f t="shared" si="13"/>
        <v>45759</v>
      </c>
      <c r="B111" s="51" t="str">
        <f t="shared" si="1"/>
        <v>Saturday</v>
      </c>
      <c r="C111" s="30">
        <f t="shared" si="14"/>
        <v>0</v>
      </c>
      <c r="D111" s="51"/>
      <c r="E111" s="31">
        <f t="shared" si="19"/>
        <v>0</v>
      </c>
      <c r="F111" s="32">
        <f t="shared" si="20"/>
        <v>0</v>
      </c>
      <c r="G111" s="67">
        <v>32.41296518607443</v>
      </c>
      <c r="H111" s="24" t="s">
        <v>31</v>
      </c>
      <c r="I111" s="25">
        <f>IFERROR(VLOOKUP(H111,Volume_caminhao,2,0),0)</f>
        <v>833</v>
      </c>
      <c r="J111" s="25">
        <f t="shared" si="2"/>
        <v>49980</v>
      </c>
      <c r="K111" s="24">
        <f t="shared" si="3"/>
        <v>27000</v>
      </c>
      <c r="L111" s="25">
        <v>0.0</v>
      </c>
      <c r="M111" s="24">
        <f t="shared" si="4"/>
        <v>0</v>
      </c>
      <c r="N111" s="24">
        <f t="shared" si="5"/>
        <v>0</v>
      </c>
      <c r="O111" s="26">
        <v>0.12</v>
      </c>
      <c r="P111" s="24">
        <f t="shared" si="6"/>
        <v>0</v>
      </c>
      <c r="Q111" s="24">
        <f t="shared" si="7"/>
        <v>0</v>
      </c>
      <c r="R111" s="23">
        <f t="shared" si="16"/>
        <v>0</v>
      </c>
      <c r="S111" s="57"/>
      <c r="T111" s="57"/>
      <c r="U111" s="33">
        <f t="shared" si="17"/>
        <v>0</v>
      </c>
      <c r="V111" s="23">
        <v>35.413</v>
      </c>
      <c r="W111" s="23">
        <f t="shared" si="8"/>
        <v>3.000034814</v>
      </c>
      <c r="X111" s="23">
        <f t="shared" si="9"/>
        <v>0</v>
      </c>
      <c r="Y111" s="33">
        <f t="shared" si="10"/>
        <v>0</v>
      </c>
      <c r="Z111" s="57">
        <f t="shared" si="21"/>
        <v>69483.493</v>
      </c>
      <c r="AA111" s="27">
        <f t="shared" si="11"/>
        <v>2</v>
      </c>
      <c r="AB111" s="34">
        <f t="shared" si="12"/>
        <v>0</v>
      </c>
    </row>
    <row r="112" ht="14.25" customHeight="1">
      <c r="A112" s="50">
        <f t="shared" si="13"/>
        <v>45760</v>
      </c>
      <c r="B112" s="51" t="str">
        <f t="shared" si="1"/>
        <v>Sunday</v>
      </c>
      <c r="C112" s="30">
        <f t="shared" si="14"/>
        <v>0</v>
      </c>
      <c r="D112" s="51"/>
      <c r="E112" s="31">
        <f t="shared" si="19"/>
        <v>0</v>
      </c>
      <c r="F112" s="32">
        <f t="shared" si="20"/>
        <v>0</v>
      </c>
      <c r="G112" s="67">
        <v>32.41296518607443</v>
      </c>
      <c r="H112" s="24" t="s">
        <v>31</v>
      </c>
      <c r="I112" s="25">
        <f>IFERROR(VLOOKUP(H112,Volume_caminhao,2,0),0)</f>
        <v>833</v>
      </c>
      <c r="J112" s="25">
        <f t="shared" si="2"/>
        <v>49980</v>
      </c>
      <c r="K112" s="24">
        <f t="shared" si="3"/>
        <v>27000</v>
      </c>
      <c r="L112" s="25">
        <v>0.0</v>
      </c>
      <c r="M112" s="24">
        <f t="shared" si="4"/>
        <v>0</v>
      </c>
      <c r="N112" s="24">
        <f t="shared" si="5"/>
        <v>0</v>
      </c>
      <c r="O112" s="26">
        <v>0.12</v>
      </c>
      <c r="P112" s="24">
        <f t="shared" si="6"/>
        <v>0</v>
      </c>
      <c r="Q112" s="24">
        <f t="shared" si="7"/>
        <v>0</v>
      </c>
      <c r="R112" s="23">
        <f t="shared" si="16"/>
        <v>0</v>
      </c>
      <c r="S112" s="57"/>
      <c r="T112" s="57"/>
      <c r="U112" s="33">
        <f t="shared" si="17"/>
        <v>0</v>
      </c>
      <c r="V112" s="23">
        <v>35.413</v>
      </c>
      <c r="W112" s="23">
        <f t="shared" si="8"/>
        <v>3.000034814</v>
      </c>
      <c r="X112" s="23">
        <f t="shared" si="9"/>
        <v>0</v>
      </c>
      <c r="Y112" s="33">
        <f t="shared" si="10"/>
        <v>0</v>
      </c>
      <c r="Z112" s="57">
        <f t="shared" si="21"/>
        <v>69483.493</v>
      </c>
      <c r="AA112" s="27">
        <f t="shared" si="11"/>
        <v>2</v>
      </c>
      <c r="AB112" s="34">
        <f t="shared" si="12"/>
        <v>0</v>
      </c>
    </row>
    <row r="113" ht="14.25" customHeight="1">
      <c r="A113" s="50">
        <f t="shared" si="13"/>
        <v>45761</v>
      </c>
      <c r="B113" s="51" t="str">
        <f t="shared" si="1"/>
        <v>Monday</v>
      </c>
      <c r="C113" s="36">
        <f t="shared" si="14"/>
        <v>2</v>
      </c>
      <c r="D113" s="51"/>
      <c r="E113" s="31">
        <f t="shared" si="19"/>
        <v>1666</v>
      </c>
      <c r="F113" s="32">
        <f t="shared" si="20"/>
        <v>3332</v>
      </c>
      <c r="G113" s="67">
        <v>32.41296518607443</v>
      </c>
      <c r="H113" s="24" t="s">
        <v>31</v>
      </c>
      <c r="I113" s="25">
        <f>IFERROR(VLOOKUP(H113,Volume_caminhao,2,0),0)</f>
        <v>833</v>
      </c>
      <c r="J113" s="25">
        <f t="shared" si="2"/>
        <v>49980</v>
      </c>
      <c r="K113" s="24">
        <f t="shared" si="3"/>
        <v>27000</v>
      </c>
      <c r="L113" s="25">
        <v>0.0</v>
      </c>
      <c r="M113" s="24">
        <f t="shared" si="4"/>
        <v>0</v>
      </c>
      <c r="N113" s="24">
        <f t="shared" si="5"/>
        <v>0</v>
      </c>
      <c r="O113" s="26">
        <v>0.12</v>
      </c>
      <c r="P113" s="24">
        <f t="shared" si="6"/>
        <v>0</v>
      </c>
      <c r="Q113" s="24">
        <f t="shared" si="7"/>
        <v>0</v>
      </c>
      <c r="R113" s="23">
        <f t="shared" si="16"/>
        <v>54000</v>
      </c>
      <c r="S113" s="57"/>
      <c r="T113" s="57"/>
      <c r="U113" s="33">
        <f t="shared" si="17"/>
        <v>15483.493</v>
      </c>
      <c r="V113" s="23">
        <v>35.413</v>
      </c>
      <c r="W113" s="23">
        <f t="shared" si="8"/>
        <v>3.000034814</v>
      </c>
      <c r="X113" s="23">
        <f t="shared" si="9"/>
        <v>4998.058</v>
      </c>
      <c r="Y113" s="33">
        <f t="shared" si="10"/>
        <v>58998.058</v>
      </c>
      <c r="Z113" s="57">
        <f t="shared" si="21"/>
        <v>74481.551</v>
      </c>
      <c r="AA113" s="27">
        <f t="shared" si="11"/>
        <v>2</v>
      </c>
      <c r="AB113" s="38">
        <f t="shared" si="12"/>
        <v>-2</v>
      </c>
    </row>
    <row r="114" ht="14.25" customHeight="1">
      <c r="A114" s="50">
        <f t="shared" si="13"/>
        <v>45762</v>
      </c>
      <c r="B114" s="51" t="str">
        <f t="shared" si="1"/>
        <v>Tuesday</v>
      </c>
      <c r="C114" s="30">
        <f t="shared" si="14"/>
        <v>0</v>
      </c>
      <c r="D114" s="51">
        <v>0.0</v>
      </c>
      <c r="E114" s="31">
        <f t="shared" si="19"/>
        <v>0</v>
      </c>
      <c r="F114" s="32">
        <f t="shared" si="20"/>
        <v>0</v>
      </c>
      <c r="G114" s="67">
        <v>32.41296518607443</v>
      </c>
      <c r="H114" s="24" t="s">
        <v>31</v>
      </c>
      <c r="I114" s="25">
        <f>IFERROR(VLOOKUP(H114,Volume_caminhao,2,0),0)</f>
        <v>833</v>
      </c>
      <c r="J114" s="25">
        <f t="shared" si="2"/>
        <v>49980</v>
      </c>
      <c r="K114" s="24">
        <f t="shared" si="3"/>
        <v>27000</v>
      </c>
      <c r="L114" s="25">
        <v>0.0</v>
      </c>
      <c r="M114" s="24">
        <f t="shared" si="4"/>
        <v>0</v>
      </c>
      <c r="N114" s="24">
        <f t="shared" si="5"/>
        <v>0</v>
      </c>
      <c r="O114" s="26">
        <v>0.12</v>
      </c>
      <c r="P114" s="24">
        <f t="shared" si="6"/>
        <v>0</v>
      </c>
      <c r="Q114" s="24">
        <f t="shared" si="7"/>
        <v>0</v>
      </c>
      <c r="R114" s="23">
        <f t="shared" si="16"/>
        <v>0</v>
      </c>
      <c r="S114" s="57"/>
      <c r="T114" s="57"/>
      <c r="U114" s="33">
        <f t="shared" si="17"/>
        <v>0</v>
      </c>
      <c r="V114" s="23">
        <v>35.413</v>
      </c>
      <c r="W114" s="23">
        <f t="shared" si="8"/>
        <v>3.000034814</v>
      </c>
      <c r="X114" s="23">
        <f t="shared" si="9"/>
        <v>0</v>
      </c>
      <c r="Y114" s="33">
        <f t="shared" si="10"/>
        <v>0</v>
      </c>
      <c r="Z114" s="57">
        <f t="shared" si="21"/>
        <v>74481.551</v>
      </c>
      <c r="AA114" s="27">
        <f t="shared" si="11"/>
        <v>2</v>
      </c>
      <c r="AB114" s="34">
        <f t="shared" si="12"/>
        <v>0</v>
      </c>
    </row>
    <row r="115" ht="14.25" customHeight="1">
      <c r="A115" s="50">
        <f t="shared" si="13"/>
        <v>45763</v>
      </c>
      <c r="B115" s="51" t="str">
        <f t="shared" si="1"/>
        <v>Wednesday</v>
      </c>
      <c r="C115" s="30">
        <f t="shared" si="14"/>
        <v>0</v>
      </c>
      <c r="D115" s="51">
        <v>0.0</v>
      </c>
      <c r="E115" s="31">
        <f t="shared" si="19"/>
        <v>0</v>
      </c>
      <c r="F115" s="32">
        <f t="shared" si="20"/>
        <v>0</v>
      </c>
      <c r="G115" s="67">
        <v>32.41296518607443</v>
      </c>
      <c r="H115" s="24" t="s">
        <v>31</v>
      </c>
      <c r="I115" s="25">
        <f>IFERROR(VLOOKUP(H115,Volume_caminhao,2,0),0)</f>
        <v>833</v>
      </c>
      <c r="J115" s="25">
        <f t="shared" si="2"/>
        <v>49980</v>
      </c>
      <c r="K115" s="24">
        <f t="shared" si="3"/>
        <v>27000</v>
      </c>
      <c r="L115" s="25">
        <v>0.0</v>
      </c>
      <c r="M115" s="24">
        <f t="shared" si="4"/>
        <v>0</v>
      </c>
      <c r="N115" s="24">
        <f t="shared" si="5"/>
        <v>0</v>
      </c>
      <c r="O115" s="26">
        <v>0.12</v>
      </c>
      <c r="P115" s="24">
        <f t="shared" si="6"/>
        <v>0</v>
      </c>
      <c r="Q115" s="24">
        <f t="shared" si="7"/>
        <v>0</v>
      </c>
      <c r="R115" s="23">
        <f t="shared" si="16"/>
        <v>0</v>
      </c>
      <c r="S115" s="57"/>
      <c r="T115" s="57"/>
      <c r="U115" s="33">
        <f t="shared" si="17"/>
        <v>0</v>
      </c>
      <c r="V115" s="23">
        <v>35.413</v>
      </c>
      <c r="W115" s="23">
        <f t="shared" si="8"/>
        <v>3.000034814</v>
      </c>
      <c r="X115" s="23">
        <f t="shared" si="9"/>
        <v>0</v>
      </c>
      <c r="Y115" s="33">
        <f t="shared" si="10"/>
        <v>0</v>
      </c>
      <c r="Z115" s="57">
        <f t="shared" si="21"/>
        <v>74481.551</v>
      </c>
      <c r="AA115" s="27">
        <f t="shared" si="11"/>
        <v>2</v>
      </c>
      <c r="AB115" s="34">
        <f t="shared" si="12"/>
        <v>0</v>
      </c>
    </row>
    <row r="116" ht="14.25" customHeight="1">
      <c r="A116" s="50">
        <f t="shared" si="13"/>
        <v>45764</v>
      </c>
      <c r="B116" s="51" t="str">
        <f t="shared" si="1"/>
        <v>Thursday</v>
      </c>
      <c r="C116" s="30">
        <f t="shared" si="14"/>
        <v>0</v>
      </c>
      <c r="D116" s="51">
        <v>0.0</v>
      </c>
      <c r="E116" s="31">
        <f t="shared" si="19"/>
        <v>0</v>
      </c>
      <c r="F116" s="32">
        <f t="shared" si="20"/>
        <v>0</v>
      </c>
      <c r="G116" s="67">
        <v>32.41296518607443</v>
      </c>
      <c r="H116" s="24" t="s">
        <v>31</v>
      </c>
      <c r="I116" s="25">
        <f>IFERROR(VLOOKUP(H116,Volume_caminhao,2,0),0)</f>
        <v>833</v>
      </c>
      <c r="J116" s="25">
        <f t="shared" si="2"/>
        <v>49980</v>
      </c>
      <c r="K116" s="24">
        <f t="shared" si="3"/>
        <v>27000</v>
      </c>
      <c r="L116" s="25">
        <v>0.0</v>
      </c>
      <c r="M116" s="24">
        <f t="shared" si="4"/>
        <v>0</v>
      </c>
      <c r="N116" s="24">
        <f t="shared" si="5"/>
        <v>0</v>
      </c>
      <c r="O116" s="26">
        <v>0.12</v>
      </c>
      <c r="P116" s="24">
        <f t="shared" si="6"/>
        <v>0</v>
      </c>
      <c r="Q116" s="24">
        <f t="shared" si="7"/>
        <v>0</v>
      </c>
      <c r="R116" s="23">
        <f t="shared" si="16"/>
        <v>0</v>
      </c>
      <c r="S116" s="57"/>
      <c r="T116" s="57"/>
      <c r="U116" s="33">
        <f t="shared" si="17"/>
        <v>0</v>
      </c>
      <c r="V116" s="23">
        <v>35.413</v>
      </c>
      <c r="W116" s="23">
        <f t="shared" si="8"/>
        <v>3.000034814</v>
      </c>
      <c r="X116" s="23">
        <f t="shared" si="9"/>
        <v>0</v>
      </c>
      <c r="Y116" s="33">
        <f t="shared" si="10"/>
        <v>0</v>
      </c>
      <c r="Z116" s="57">
        <f t="shared" si="21"/>
        <v>74481.551</v>
      </c>
      <c r="AA116" s="27">
        <f t="shared" si="11"/>
        <v>2</v>
      </c>
      <c r="AB116" s="34">
        <f t="shared" si="12"/>
        <v>0</v>
      </c>
    </row>
    <row r="117" ht="14.25" customHeight="1">
      <c r="A117" s="50">
        <f t="shared" si="13"/>
        <v>45765</v>
      </c>
      <c r="B117" s="51" t="str">
        <f t="shared" si="1"/>
        <v>Friday</v>
      </c>
      <c r="C117" s="30">
        <f t="shared" si="14"/>
        <v>0</v>
      </c>
      <c r="D117" s="51">
        <v>0.0</v>
      </c>
      <c r="E117" s="31">
        <f t="shared" si="19"/>
        <v>0</v>
      </c>
      <c r="F117" s="32">
        <f t="shared" si="20"/>
        <v>0</v>
      </c>
      <c r="G117" s="67">
        <v>32.41296518607443</v>
      </c>
      <c r="H117" s="24" t="s">
        <v>31</v>
      </c>
      <c r="I117" s="25">
        <f>IFERROR(VLOOKUP(H117,Volume_caminhao,2,0),0)</f>
        <v>833</v>
      </c>
      <c r="J117" s="25">
        <f t="shared" si="2"/>
        <v>49980</v>
      </c>
      <c r="K117" s="24">
        <f t="shared" si="3"/>
        <v>27000</v>
      </c>
      <c r="L117" s="25">
        <v>0.0</v>
      </c>
      <c r="M117" s="24">
        <f t="shared" si="4"/>
        <v>0</v>
      </c>
      <c r="N117" s="24">
        <f t="shared" si="5"/>
        <v>0</v>
      </c>
      <c r="O117" s="26">
        <v>0.12</v>
      </c>
      <c r="P117" s="24">
        <f t="shared" si="6"/>
        <v>0</v>
      </c>
      <c r="Q117" s="24">
        <f t="shared" si="7"/>
        <v>0</v>
      </c>
      <c r="R117" s="23">
        <f t="shared" si="16"/>
        <v>0</v>
      </c>
      <c r="S117" s="57"/>
      <c r="T117" s="57"/>
      <c r="U117" s="33">
        <f t="shared" si="17"/>
        <v>0</v>
      </c>
      <c r="V117" s="23">
        <v>35.413</v>
      </c>
      <c r="W117" s="23">
        <f t="shared" si="8"/>
        <v>3.000034814</v>
      </c>
      <c r="X117" s="23">
        <f t="shared" si="9"/>
        <v>0</v>
      </c>
      <c r="Y117" s="33">
        <f t="shared" si="10"/>
        <v>0</v>
      </c>
      <c r="Z117" s="57">
        <f t="shared" si="21"/>
        <v>74481.551</v>
      </c>
      <c r="AA117" s="27">
        <f t="shared" si="11"/>
        <v>2</v>
      </c>
      <c r="AB117" s="34">
        <f t="shared" si="12"/>
        <v>0</v>
      </c>
    </row>
    <row r="118" ht="14.25" customHeight="1">
      <c r="A118" s="50">
        <f t="shared" si="13"/>
        <v>45766</v>
      </c>
      <c r="B118" s="51" t="str">
        <f t="shared" si="1"/>
        <v>Saturday</v>
      </c>
      <c r="C118" s="30">
        <f t="shared" si="14"/>
        <v>0</v>
      </c>
      <c r="D118" s="51"/>
      <c r="E118" s="31">
        <f t="shared" si="19"/>
        <v>0</v>
      </c>
      <c r="F118" s="32">
        <f t="shared" si="20"/>
        <v>0</v>
      </c>
      <c r="G118" s="67">
        <v>32.41296518607443</v>
      </c>
      <c r="H118" s="24" t="s">
        <v>31</v>
      </c>
      <c r="I118" s="25">
        <f>IFERROR(VLOOKUP(H118,Volume_caminhao,2,0),0)</f>
        <v>833</v>
      </c>
      <c r="J118" s="25">
        <f t="shared" si="2"/>
        <v>49980</v>
      </c>
      <c r="K118" s="24">
        <f t="shared" si="3"/>
        <v>27000</v>
      </c>
      <c r="L118" s="25">
        <v>0.0</v>
      </c>
      <c r="M118" s="24">
        <f t="shared" si="4"/>
        <v>0</v>
      </c>
      <c r="N118" s="24">
        <f t="shared" si="5"/>
        <v>0</v>
      </c>
      <c r="O118" s="26">
        <v>0.12</v>
      </c>
      <c r="P118" s="24">
        <f t="shared" si="6"/>
        <v>0</v>
      </c>
      <c r="Q118" s="24">
        <f t="shared" si="7"/>
        <v>0</v>
      </c>
      <c r="R118" s="23">
        <f t="shared" si="16"/>
        <v>0</v>
      </c>
      <c r="S118" s="57"/>
      <c r="T118" s="57"/>
      <c r="U118" s="33">
        <f t="shared" si="17"/>
        <v>0</v>
      </c>
      <c r="V118" s="23">
        <v>35.413</v>
      </c>
      <c r="W118" s="23">
        <f t="shared" si="8"/>
        <v>3.000034814</v>
      </c>
      <c r="X118" s="23">
        <f t="shared" si="9"/>
        <v>0</v>
      </c>
      <c r="Y118" s="33">
        <f t="shared" si="10"/>
        <v>0</v>
      </c>
      <c r="Z118" s="57">
        <f t="shared" si="21"/>
        <v>74481.551</v>
      </c>
      <c r="AA118" s="27">
        <f t="shared" si="11"/>
        <v>2</v>
      </c>
      <c r="AB118" s="34">
        <f t="shared" si="12"/>
        <v>0</v>
      </c>
    </row>
    <row r="119" ht="14.25" customHeight="1">
      <c r="A119" s="50">
        <f t="shared" si="13"/>
        <v>45767</v>
      </c>
      <c r="B119" s="51" t="str">
        <f t="shared" si="1"/>
        <v>Sunday</v>
      </c>
      <c r="C119" s="30">
        <f t="shared" si="14"/>
        <v>0</v>
      </c>
      <c r="D119" s="51"/>
      <c r="E119" s="31">
        <f t="shared" si="19"/>
        <v>0</v>
      </c>
      <c r="F119" s="32">
        <f t="shared" si="20"/>
        <v>0</v>
      </c>
      <c r="G119" s="67">
        <v>32.41296518607443</v>
      </c>
      <c r="H119" s="24" t="s">
        <v>31</v>
      </c>
      <c r="I119" s="25">
        <f>IFERROR(VLOOKUP(H119,Volume_caminhao,2,0),0)</f>
        <v>833</v>
      </c>
      <c r="J119" s="25">
        <f t="shared" si="2"/>
        <v>49980</v>
      </c>
      <c r="K119" s="24">
        <f t="shared" si="3"/>
        <v>27000</v>
      </c>
      <c r="L119" s="25">
        <v>0.0</v>
      </c>
      <c r="M119" s="24">
        <f t="shared" si="4"/>
        <v>0</v>
      </c>
      <c r="N119" s="24">
        <f t="shared" si="5"/>
        <v>0</v>
      </c>
      <c r="O119" s="26">
        <v>0.12</v>
      </c>
      <c r="P119" s="24">
        <f t="shared" si="6"/>
        <v>0</v>
      </c>
      <c r="Q119" s="24">
        <f t="shared" si="7"/>
        <v>0</v>
      </c>
      <c r="R119" s="23">
        <f t="shared" si="16"/>
        <v>0</v>
      </c>
      <c r="S119" s="57"/>
      <c r="T119" s="57"/>
      <c r="U119" s="33">
        <f t="shared" si="17"/>
        <v>0</v>
      </c>
      <c r="V119" s="23">
        <v>35.413</v>
      </c>
      <c r="W119" s="23">
        <f t="shared" si="8"/>
        <v>3.000034814</v>
      </c>
      <c r="X119" s="23">
        <f t="shared" si="9"/>
        <v>0</v>
      </c>
      <c r="Y119" s="33">
        <f t="shared" si="10"/>
        <v>0</v>
      </c>
      <c r="Z119" s="57">
        <f t="shared" si="21"/>
        <v>74481.551</v>
      </c>
      <c r="AA119" s="27">
        <f t="shared" si="11"/>
        <v>2</v>
      </c>
      <c r="AB119" s="34">
        <f t="shared" si="12"/>
        <v>0</v>
      </c>
    </row>
    <row r="120" ht="14.25" customHeight="1">
      <c r="A120" s="50">
        <f t="shared" si="13"/>
        <v>45768</v>
      </c>
      <c r="B120" s="51" t="str">
        <f t="shared" si="1"/>
        <v>Monday</v>
      </c>
      <c r="C120" s="36">
        <f t="shared" si="14"/>
        <v>2</v>
      </c>
      <c r="D120" s="51"/>
      <c r="E120" s="31">
        <f t="shared" si="19"/>
        <v>1666</v>
      </c>
      <c r="F120" s="32">
        <f t="shared" si="20"/>
        <v>6664</v>
      </c>
      <c r="G120" s="67">
        <v>32.41296518607443</v>
      </c>
      <c r="H120" s="24" t="s">
        <v>31</v>
      </c>
      <c r="I120" s="25">
        <f>IFERROR(VLOOKUP(H120,Volume_caminhao,2,0),0)</f>
        <v>833</v>
      </c>
      <c r="J120" s="25">
        <f t="shared" si="2"/>
        <v>49980</v>
      </c>
      <c r="K120" s="24">
        <f t="shared" si="3"/>
        <v>27000</v>
      </c>
      <c r="L120" s="25">
        <v>0.0</v>
      </c>
      <c r="M120" s="24">
        <f t="shared" si="4"/>
        <v>0</v>
      </c>
      <c r="N120" s="24">
        <f t="shared" si="5"/>
        <v>0</v>
      </c>
      <c r="O120" s="26">
        <v>0.12</v>
      </c>
      <c r="P120" s="24">
        <f t="shared" si="6"/>
        <v>0</v>
      </c>
      <c r="Q120" s="24">
        <f t="shared" si="7"/>
        <v>0</v>
      </c>
      <c r="R120" s="23">
        <f t="shared" si="16"/>
        <v>54000</v>
      </c>
      <c r="S120" s="57"/>
      <c r="T120" s="57"/>
      <c r="U120" s="33">
        <f t="shared" si="17"/>
        <v>20481.551</v>
      </c>
      <c r="V120" s="23">
        <v>35.413</v>
      </c>
      <c r="W120" s="23">
        <f t="shared" si="8"/>
        <v>3.000034814</v>
      </c>
      <c r="X120" s="23">
        <f t="shared" si="9"/>
        <v>4998.058</v>
      </c>
      <c r="Y120" s="33">
        <f t="shared" si="10"/>
        <v>58998.058</v>
      </c>
      <c r="Z120" s="57">
        <f t="shared" si="21"/>
        <v>79479.609</v>
      </c>
      <c r="AA120" s="27">
        <f t="shared" si="11"/>
        <v>2</v>
      </c>
      <c r="AB120" s="38">
        <f t="shared" si="12"/>
        <v>-2</v>
      </c>
    </row>
    <row r="121" ht="14.25" customHeight="1">
      <c r="A121" s="50">
        <f t="shared" si="13"/>
        <v>45769</v>
      </c>
      <c r="B121" s="51" t="str">
        <f t="shared" si="1"/>
        <v>Tuesday</v>
      </c>
      <c r="C121" s="30">
        <f t="shared" si="14"/>
        <v>0</v>
      </c>
      <c r="D121" s="51">
        <v>0.0</v>
      </c>
      <c r="E121" s="31">
        <f t="shared" si="19"/>
        <v>0</v>
      </c>
      <c r="F121" s="32">
        <f t="shared" si="20"/>
        <v>0</v>
      </c>
      <c r="G121" s="67">
        <v>32.41296518607443</v>
      </c>
      <c r="H121" s="24" t="s">
        <v>31</v>
      </c>
      <c r="I121" s="25">
        <f>IFERROR(VLOOKUP(H121,Volume_caminhao,2,0),0)</f>
        <v>833</v>
      </c>
      <c r="J121" s="25">
        <f t="shared" si="2"/>
        <v>49980</v>
      </c>
      <c r="K121" s="24">
        <f t="shared" si="3"/>
        <v>27000</v>
      </c>
      <c r="L121" s="25">
        <v>0.0</v>
      </c>
      <c r="M121" s="24">
        <f t="shared" si="4"/>
        <v>0</v>
      </c>
      <c r="N121" s="24">
        <f t="shared" si="5"/>
        <v>0</v>
      </c>
      <c r="O121" s="26">
        <v>0.12</v>
      </c>
      <c r="P121" s="24">
        <f t="shared" si="6"/>
        <v>0</v>
      </c>
      <c r="Q121" s="24">
        <f t="shared" si="7"/>
        <v>0</v>
      </c>
      <c r="R121" s="23">
        <f t="shared" si="16"/>
        <v>0</v>
      </c>
      <c r="S121" s="57"/>
      <c r="T121" s="57"/>
      <c r="U121" s="33">
        <f t="shared" si="17"/>
        <v>0</v>
      </c>
      <c r="V121" s="23">
        <v>35.413</v>
      </c>
      <c r="W121" s="23">
        <f t="shared" si="8"/>
        <v>3.000034814</v>
      </c>
      <c r="X121" s="23">
        <f t="shared" si="9"/>
        <v>0</v>
      </c>
      <c r="Y121" s="33">
        <f t="shared" si="10"/>
        <v>0</v>
      </c>
      <c r="Z121" s="57">
        <f t="shared" si="21"/>
        <v>79479.609</v>
      </c>
      <c r="AA121" s="27">
        <f t="shared" si="11"/>
        <v>2</v>
      </c>
      <c r="AB121" s="34">
        <f t="shared" si="12"/>
        <v>0</v>
      </c>
    </row>
    <row r="122" ht="14.25" customHeight="1">
      <c r="A122" s="50">
        <f t="shared" si="13"/>
        <v>45770</v>
      </c>
      <c r="B122" s="51" t="str">
        <f t="shared" si="1"/>
        <v>Wednesday</v>
      </c>
      <c r="C122" s="30">
        <f t="shared" si="14"/>
        <v>0</v>
      </c>
      <c r="D122" s="51">
        <v>0.0</v>
      </c>
      <c r="E122" s="31">
        <f t="shared" si="19"/>
        <v>0</v>
      </c>
      <c r="F122" s="32">
        <f t="shared" si="20"/>
        <v>0</v>
      </c>
      <c r="G122" s="67">
        <v>32.41296518607443</v>
      </c>
      <c r="H122" s="24" t="s">
        <v>31</v>
      </c>
      <c r="I122" s="25">
        <f>IFERROR(VLOOKUP(H122,Volume_caminhao,2,0),0)</f>
        <v>833</v>
      </c>
      <c r="J122" s="25">
        <f t="shared" si="2"/>
        <v>49980</v>
      </c>
      <c r="K122" s="24">
        <f t="shared" si="3"/>
        <v>27000</v>
      </c>
      <c r="L122" s="25">
        <v>0.0</v>
      </c>
      <c r="M122" s="24">
        <f t="shared" si="4"/>
        <v>0</v>
      </c>
      <c r="N122" s="24">
        <f t="shared" si="5"/>
        <v>0</v>
      </c>
      <c r="O122" s="26">
        <v>0.12</v>
      </c>
      <c r="P122" s="24">
        <f t="shared" si="6"/>
        <v>0</v>
      </c>
      <c r="Q122" s="24">
        <f t="shared" si="7"/>
        <v>0</v>
      </c>
      <c r="R122" s="23">
        <f t="shared" si="16"/>
        <v>0</v>
      </c>
      <c r="S122" s="57"/>
      <c r="T122" s="57"/>
      <c r="U122" s="33">
        <f t="shared" si="17"/>
        <v>0</v>
      </c>
      <c r="V122" s="23">
        <v>35.413</v>
      </c>
      <c r="W122" s="23">
        <f t="shared" si="8"/>
        <v>3.000034814</v>
      </c>
      <c r="X122" s="23">
        <f t="shared" si="9"/>
        <v>0</v>
      </c>
      <c r="Y122" s="33">
        <f t="shared" si="10"/>
        <v>0</v>
      </c>
      <c r="Z122" s="57">
        <f t="shared" si="21"/>
        <v>79479.609</v>
      </c>
      <c r="AA122" s="27">
        <f t="shared" si="11"/>
        <v>2</v>
      </c>
      <c r="AB122" s="34">
        <f t="shared" si="12"/>
        <v>0</v>
      </c>
    </row>
    <row r="123" ht="14.25" customHeight="1">
      <c r="A123" s="50">
        <f t="shared" si="13"/>
        <v>45771</v>
      </c>
      <c r="B123" s="51" t="str">
        <f t="shared" si="1"/>
        <v>Thursday</v>
      </c>
      <c r="C123" s="30">
        <f t="shared" si="14"/>
        <v>0</v>
      </c>
      <c r="D123" s="51">
        <v>0.0</v>
      </c>
      <c r="E123" s="31">
        <f t="shared" si="19"/>
        <v>0</v>
      </c>
      <c r="F123" s="32">
        <f t="shared" si="20"/>
        <v>0</v>
      </c>
      <c r="G123" s="67">
        <v>32.41296518607443</v>
      </c>
      <c r="H123" s="24" t="s">
        <v>31</v>
      </c>
      <c r="I123" s="25">
        <f>IFERROR(VLOOKUP(H123,Volume_caminhao,2,0),0)</f>
        <v>833</v>
      </c>
      <c r="J123" s="25">
        <f t="shared" si="2"/>
        <v>49980</v>
      </c>
      <c r="K123" s="24">
        <f t="shared" si="3"/>
        <v>27000</v>
      </c>
      <c r="L123" s="25">
        <v>0.0</v>
      </c>
      <c r="M123" s="24">
        <f t="shared" si="4"/>
        <v>0</v>
      </c>
      <c r="N123" s="24">
        <f t="shared" si="5"/>
        <v>0</v>
      </c>
      <c r="O123" s="26">
        <v>0.12</v>
      </c>
      <c r="P123" s="24">
        <f t="shared" si="6"/>
        <v>0</v>
      </c>
      <c r="Q123" s="24">
        <f t="shared" si="7"/>
        <v>0</v>
      </c>
      <c r="R123" s="23">
        <f t="shared" si="16"/>
        <v>0</v>
      </c>
      <c r="S123" s="57"/>
      <c r="T123" s="57"/>
      <c r="U123" s="33">
        <f t="shared" si="17"/>
        <v>0</v>
      </c>
      <c r="V123" s="23">
        <v>35.413</v>
      </c>
      <c r="W123" s="23">
        <f t="shared" si="8"/>
        <v>3.000034814</v>
      </c>
      <c r="X123" s="23">
        <f t="shared" si="9"/>
        <v>0</v>
      </c>
      <c r="Y123" s="33">
        <f t="shared" si="10"/>
        <v>0</v>
      </c>
      <c r="Z123" s="57">
        <f t="shared" si="21"/>
        <v>79479.609</v>
      </c>
      <c r="AA123" s="27">
        <f t="shared" si="11"/>
        <v>2</v>
      </c>
      <c r="AB123" s="34">
        <f t="shared" si="12"/>
        <v>0</v>
      </c>
    </row>
    <row r="124" ht="14.25" customHeight="1">
      <c r="A124" s="50">
        <f t="shared" si="13"/>
        <v>45772</v>
      </c>
      <c r="B124" s="51" t="str">
        <f t="shared" si="1"/>
        <v>Friday</v>
      </c>
      <c r="C124" s="30">
        <f t="shared" si="14"/>
        <v>0</v>
      </c>
      <c r="D124" s="51">
        <v>0.0</v>
      </c>
      <c r="E124" s="31">
        <f t="shared" si="19"/>
        <v>0</v>
      </c>
      <c r="F124" s="32">
        <f t="shared" si="20"/>
        <v>0</v>
      </c>
      <c r="G124" s="67">
        <v>32.41296518607443</v>
      </c>
      <c r="H124" s="24" t="s">
        <v>31</v>
      </c>
      <c r="I124" s="25">
        <f>IFERROR(VLOOKUP(H124,Volume_caminhao,2,0),0)</f>
        <v>833</v>
      </c>
      <c r="J124" s="25">
        <f t="shared" si="2"/>
        <v>49980</v>
      </c>
      <c r="K124" s="24">
        <f t="shared" si="3"/>
        <v>27000</v>
      </c>
      <c r="L124" s="25">
        <v>0.0</v>
      </c>
      <c r="M124" s="24">
        <f t="shared" si="4"/>
        <v>0</v>
      </c>
      <c r="N124" s="24">
        <f t="shared" si="5"/>
        <v>0</v>
      </c>
      <c r="O124" s="26">
        <v>0.12</v>
      </c>
      <c r="P124" s="24">
        <f t="shared" si="6"/>
        <v>0</v>
      </c>
      <c r="Q124" s="24">
        <f t="shared" si="7"/>
        <v>0</v>
      </c>
      <c r="R124" s="23">
        <f t="shared" si="16"/>
        <v>0</v>
      </c>
      <c r="S124" s="57"/>
      <c r="T124" s="57"/>
      <c r="U124" s="33">
        <f t="shared" si="17"/>
        <v>0</v>
      </c>
      <c r="V124" s="23">
        <v>35.413</v>
      </c>
      <c r="W124" s="23">
        <f t="shared" si="8"/>
        <v>3.000034814</v>
      </c>
      <c r="X124" s="23">
        <f t="shared" si="9"/>
        <v>0</v>
      </c>
      <c r="Y124" s="33">
        <f t="shared" si="10"/>
        <v>0</v>
      </c>
      <c r="Z124" s="57">
        <f t="shared" si="21"/>
        <v>79479.609</v>
      </c>
      <c r="AA124" s="27">
        <f t="shared" si="11"/>
        <v>2</v>
      </c>
      <c r="AB124" s="34">
        <f t="shared" si="12"/>
        <v>0</v>
      </c>
    </row>
    <row r="125" ht="14.25" customHeight="1">
      <c r="A125" s="50">
        <f t="shared" si="13"/>
        <v>45773</v>
      </c>
      <c r="B125" s="51" t="str">
        <f t="shared" si="1"/>
        <v>Saturday</v>
      </c>
      <c r="C125" s="30">
        <f t="shared" si="14"/>
        <v>0</v>
      </c>
      <c r="D125" s="51"/>
      <c r="E125" s="31">
        <f t="shared" si="19"/>
        <v>0</v>
      </c>
      <c r="F125" s="32">
        <f t="shared" si="20"/>
        <v>0</v>
      </c>
      <c r="G125" s="67">
        <v>32.41296518607443</v>
      </c>
      <c r="H125" s="24" t="s">
        <v>31</v>
      </c>
      <c r="I125" s="25">
        <f>IFERROR(VLOOKUP(H125,Volume_caminhao,2,0),0)</f>
        <v>833</v>
      </c>
      <c r="J125" s="25">
        <f t="shared" si="2"/>
        <v>49980</v>
      </c>
      <c r="K125" s="24">
        <f t="shared" si="3"/>
        <v>27000</v>
      </c>
      <c r="L125" s="25">
        <v>0.0</v>
      </c>
      <c r="M125" s="24">
        <f t="shared" si="4"/>
        <v>0</v>
      </c>
      <c r="N125" s="24">
        <f t="shared" si="5"/>
        <v>0</v>
      </c>
      <c r="O125" s="26">
        <v>0.12</v>
      </c>
      <c r="P125" s="24">
        <f t="shared" si="6"/>
        <v>0</v>
      </c>
      <c r="Q125" s="24">
        <f t="shared" si="7"/>
        <v>0</v>
      </c>
      <c r="R125" s="23">
        <f t="shared" si="16"/>
        <v>0</v>
      </c>
      <c r="S125" s="57"/>
      <c r="T125" s="57"/>
      <c r="U125" s="33">
        <f t="shared" si="17"/>
        <v>0</v>
      </c>
      <c r="V125" s="23">
        <v>35.413</v>
      </c>
      <c r="W125" s="23">
        <f t="shared" si="8"/>
        <v>3.000034814</v>
      </c>
      <c r="X125" s="23">
        <f t="shared" si="9"/>
        <v>0</v>
      </c>
      <c r="Y125" s="33">
        <f t="shared" si="10"/>
        <v>0</v>
      </c>
      <c r="Z125" s="57">
        <f t="shared" si="21"/>
        <v>79479.609</v>
      </c>
      <c r="AA125" s="27">
        <f t="shared" si="11"/>
        <v>2</v>
      </c>
      <c r="AB125" s="34">
        <f t="shared" si="12"/>
        <v>0</v>
      </c>
    </row>
    <row r="126" ht="14.25" customHeight="1">
      <c r="A126" s="50">
        <f t="shared" si="13"/>
        <v>45774</v>
      </c>
      <c r="B126" s="51" t="str">
        <f t="shared" si="1"/>
        <v>Sunday</v>
      </c>
      <c r="C126" s="30">
        <f t="shared" si="14"/>
        <v>0</v>
      </c>
      <c r="D126" s="51"/>
      <c r="E126" s="31">
        <f t="shared" si="19"/>
        <v>0</v>
      </c>
      <c r="F126" s="32">
        <f t="shared" si="20"/>
        <v>0</v>
      </c>
      <c r="G126" s="67">
        <v>32.41296518607443</v>
      </c>
      <c r="H126" s="24" t="s">
        <v>31</v>
      </c>
      <c r="I126" s="25">
        <f>IFERROR(VLOOKUP(H126,Volume_caminhao,2,0),0)</f>
        <v>833</v>
      </c>
      <c r="J126" s="25">
        <f t="shared" si="2"/>
        <v>49980</v>
      </c>
      <c r="K126" s="24">
        <f t="shared" si="3"/>
        <v>27000</v>
      </c>
      <c r="L126" s="25">
        <v>0.0</v>
      </c>
      <c r="M126" s="24">
        <f t="shared" si="4"/>
        <v>0</v>
      </c>
      <c r="N126" s="24">
        <f t="shared" si="5"/>
        <v>0</v>
      </c>
      <c r="O126" s="26">
        <v>0.12</v>
      </c>
      <c r="P126" s="24">
        <f t="shared" si="6"/>
        <v>0</v>
      </c>
      <c r="Q126" s="24">
        <f t="shared" si="7"/>
        <v>0</v>
      </c>
      <c r="R126" s="23">
        <f t="shared" si="16"/>
        <v>0</v>
      </c>
      <c r="S126" s="57"/>
      <c r="T126" s="57"/>
      <c r="U126" s="33">
        <f t="shared" si="17"/>
        <v>0</v>
      </c>
      <c r="V126" s="23">
        <v>35.413</v>
      </c>
      <c r="W126" s="23">
        <f t="shared" si="8"/>
        <v>3.000034814</v>
      </c>
      <c r="X126" s="23">
        <f t="shared" si="9"/>
        <v>0</v>
      </c>
      <c r="Y126" s="33">
        <f t="shared" si="10"/>
        <v>0</v>
      </c>
      <c r="Z126" s="57">
        <f t="shared" si="21"/>
        <v>79479.609</v>
      </c>
      <c r="AA126" s="27">
        <f t="shared" si="11"/>
        <v>2</v>
      </c>
      <c r="AB126" s="34">
        <f t="shared" si="12"/>
        <v>0</v>
      </c>
    </row>
    <row r="127" ht="14.25" customHeight="1">
      <c r="A127" s="50">
        <f t="shared" si="13"/>
        <v>45775</v>
      </c>
      <c r="B127" s="51" t="str">
        <f t="shared" si="1"/>
        <v>Monday</v>
      </c>
      <c r="C127" s="36">
        <f t="shared" si="14"/>
        <v>2</v>
      </c>
      <c r="D127" s="51"/>
      <c r="E127" s="31">
        <f t="shared" si="19"/>
        <v>1666</v>
      </c>
      <c r="F127" s="32">
        <f t="shared" si="20"/>
        <v>13328</v>
      </c>
      <c r="G127" s="67">
        <v>32.41296518607443</v>
      </c>
      <c r="H127" s="24" t="s">
        <v>31</v>
      </c>
      <c r="I127" s="25">
        <f>IFERROR(VLOOKUP(H127,Volume_caminhao,2,0),0)</f>
        <v>833</v>
      </c>
      <c r="J127" s="25">
        <f t="shared" si="2"/>
        <v>49980</v>
      </c>
      <c r="K127" s="24">
        <f t="shared" si="3"/>
        <v>27000</v>
      </c>
      <c r="L127" s="25">
        <v>0.0</v>
      </c>
      <c r="M127" s="24">
        <f t="shared" si="4"/>
        <v>0</v>
      </c>
      <c r="N127" s="24">
        <f t="shared" si="5"/>
        <v>0</v>
      </c>
      <c r="O127" s="26">
        <v>0.12</v>
      </c>
      <c r="P127" s="24">
        <f t="shared" si="6"/>
        <v>0</v>
      </c>
      <c r="Q127" s="24">
        <f t="shared" si="7"/>
        <v>0</v>
      </c>
      <c r="R127" s="23">
        <f t="shared" si="16"/>
        <v>54000</v>
      </c>
      <c r="S127" s="57"/>
      <c r="T127" s="57"/>
      <c r="U127" s="33">
        <f t="shared" si="17"/>
        <v>25479.609</v>
      </c>
      <c r="V127" s="23">
        <v>35.413</v>
      </c>
      <c r="W127" s="23">
        <f t="shared" si="8"/>
        <v>3.000034814</v>
      </c>
      <c r="X127" s="23">
        <f t="shared" si="9"/>
        <v>4998.058</v>
      </c>
      <c r="Y127" s="33">
        <f t="shared" si="10"/>
        <v>58998.058</v>
      </c>
      <c r="Z127" s="57">
        <f t="shared" si="21"/>
        <v>84477.667</v>
      </c>
      <c r="AA127" s="27">
        <f t="shared" si="11"/>
        <v>3</v>
      </c>
      <c r="AB127" s="38">
        <f t="shared" si="12"/>
        <v>-2</v>
      </c>
    </row>
    <row r="128" ht="14.25" customHeight="1">
      <c r="A128" s="50">
        <f t="shared" si="13"/>
        <v>45776</v>
      </c>
      <c r="B128" s="51" t="str">
        <f t="shared" si="1"/>
        <v>Tuesday</v>
      </c>
      <c r="C128" s="30">
        <f t="shared" si="14"/>
        <v>0</v>
      </c>
      <c r="D128" s="51">
        <v>0.0</v>
      </c>
      <c r="E128" s="31">
        <f t="shared" si="19"/>
        <v>0</v>
      </c>
      <c r="F128" s="32">
        <f t="shared" si="20"/>
        <v>0</v>
      </c>
      <c r="G128" s="67">
        <v>32.41296518607443</v>
      </c>
      <c r="H128" s="24" t="s">
        <v>31</v>
      </c>
      <c r="I128" s="25">
        <f>IFERROR(VLOOKUP(H128,Volume_caminhao,2,0),0)</f>
        <v>833</v>
      </c>
      <c r="J128" s="25">
        <f t="shared" si="2"/>
        <v>49980</v>
      </c>
      <c r="K128" s="24">
        <f t="shared" si="3"/>
        <v>27000</v>
      </c>
      <c r="L128" s="25">
        <v>0.0</v>
      </c>
      <c r="M128" s="24">
        <f t="shared" si="4"/>
        <v>0</v>
      </c>
      <c r="N128" s="24">
        <f t="shared" si="5"/>
        <v>0</v>
      </c>
      <c r="O128" s="26">
        <v>0.12</v>
      </c>
      <c r="P128" s="24">
        <f t="shared" si="6"/>
        <v>0</v>
      </c>
      <c r="Q128" s="24">
        <f t="shared" si="7"/>
        <v>0</v>
      </c>
      <c r="R128" s="23">
        <f t="shared" si="16"/>
        <v>0</v>
      </c>
      <c r="S128" s="57"/>
      <c r="T128" s="57"/>
      <c r="U128" s="33">
        <f t="shared" si="17"/>
        <v>0</v>
      </c>
      <c r="V128" s="23">
        <v>35.413</v>
      </c>
      <c r="W128" s="23">
        <f t="shared" si="8"/>
        <v>3.000034814</v>
      </c>
      <c r="X128" s="23">
        <f t="shared" si="9"/>
        <v>0</v>
      </c>
      <c r="Y128" s="33">
        <f t="shared" si="10"/>
        <v>0</v>
      </c>
      <c r="Z128" s="57">
        <f t="shared" si="21"/>
        <v>84477.667</v>
      </c>
      <c r="AA128" s="27">
        <f t="shared" si="11"/>
        <v>3</v>
      </c>
      <c r="AB128" s="34">
        <f t="shared" si="12"/>
        <v>0</v>
      </c>
    </row>
    <row r="129" ht="14.25" customHeight="1">
      <c r="A129" s="50">
        <f t="shared" si="13"/>
        <v>45777</v>
      </c>
      <c r="B129" s="51" t="str">
        <f t="shared" si="1"/>
        <v>Wednesday</v>
      </c>
      <c r="C129" s="30">
        <f t="shared" si="14"/>
        <v>0</v>
      </c>
      <c r="D129" s="51">
        <v>0.0</v>
      </c>
      <c r="E129" s="31">
        <f t="shared" si="19"/>
        <v>0</v>
      </c>
      <c r="F129" s="32">
        <f t="shared" si="20"/>
        <v>0</v>
      </c>
      <c r="G129" s="67">
        <v>32.41296518607443</v>
      </c>
      <c r="H129" s="24" t="s">
        <v>31</v>
      </c>
      <c r="I129" s="25">
        <f>IFERROR(VLOOKUP(H129,Volume_caminhao,2,0),0)</f>
        <v>833</v>
      </c>
      <c r="J129" s="25">
        <f t="shared" si="2"/>
        <v>49980</v>
      </c>
      <c r="K129" s="24">
        <f t="shared" si="3"/>
        <v>27000</v>
      </c>
      <c r="L129" s="25">
        <v>0.0</v>
      </c>
      <c r="M129" s="24">
        <f t="shared" si="4"/>
        <v>0</v>
      </c>
      <c r="N129" s="24">
        <f t="shared" si="5"/>
        <v>0</v>
      </c>
      <c r="O129" s="26">
        <v>0.12</v>
      </c>
      <c r="P129" s="24">
        <f t="shared" si="6"/>
        <v>0</v>
      </c>
      <c r="Q129" s="24">
        <f t="shared" si="7"/>
        <v>0</v>
      </c>
      <c r="R129" s="23">
        <f t="shared" si="16"/>
        <v>0</v>
      </c>
      <c r="S129" s="57"/>
      <c r="T129" s="57"/>
      <c r="U129" s="33">
        <f t="shared" si="17"/>
        <v>0</v>
      </c>
      <c r="V129" s="23">
        <v>35.413</v>
      </c>
      <c r="W129" s="23">
        <f t="shared" si="8"/>
        <v>3.000034814</v>
      </c>
      <c r="X129" s="23">
        <f t="shared" si="9"/>
        <v>0</v>
      </c>
      <c r="Y129" s="33">
        <f t="shared" si="10"/>
        <v>0</v>
      </c>
      <c r="Z129" s="57">
        <f t="shared" si="21"/>
        <v>84477.667</v>
      </c>
      <c r="AA129" s="27">
        <f t="shared" si="11"/>
        <v>3</v>
      </c>
      <c r="AB129" s="34">
        <f t="shared" si="12"/>
        <v>0</v>
      </c>
    </row>
    <row r="130" ht="14.25" customHeight="1">
      <c r="A130" s="29">
        <f t="shared" si="13"/>
        <v>45778</v>
      </c>
      <c r="B130" s="30" t="str">
        <f t="shared" si="1"/>
        <v>Thursday</v>
      </c>
      <c r="C130" s="30">
        <f t="shared" si="14"/>
        <v>0</v>
      </c>
      <c r="D130" s="30">
        <v>0.0</v>
      </c>
      <c r="E130" s="31">
        <f t="shared" si="19"/>
        <v>0</v>
      </c>
      <c r="F130" s="32">
        <f t="shared" si="20"/>
        <v>0</v>
      </c>
      <c r="G130" s="67">
        <v>32.41296518607443</v>
      </c>
      <c r="H130" s="24" t="s">
        <v>31</v>
      </c>
      <c r="I130" s="25">
        <f>IFERROR(VLOOKUP(H130,Volume_caminhao,2,0),0)</f>
        <v>833</v>
      </c>
      <c r="J130" s="25">
        <f t="shared" si="2"/>
        <v>49980</v>
      </c>
      <c r="K130" s="24">
        <f t="shared" si="3"/>
        <v>27000</v>
      </c>
      <c r="L130" s="25">
        <v>0.0</v>
      </c>
      <c r="M130" s="24">
        <f t="shared" si="4"/>
        <v>0</v>
      </c>
      <c r="N130" s="24">
        <f t="shared" si="5"/>
        <v>0</v>
      </c>
      <c r="O130" s="26">
        <v>0.12</v>
      </c>
      <c r="P130" s="24">
        <f t="shared" si="6"/>
        <v>0</v>
      </c>
      <c r="Q130" s="24">
        <f t="shared" si="7"/>
        <v>0</v>
      </c>
      <c r="R130" s="23">
        <f t="shared" si="16"/>
        <v>0</v>
      </c>
      <c r="S130" s="33"/>
      <c r="T130" s="33"/>
      <c r="U130" s="33">
        <f t="shared" si="17"/>
        <v>0</v>
      </c>
      <c r="V130" s="23">
        <v>35.413</v>
      </c>
      <c r="W130" s="23">
        <f t="shared" si="8"/>
        <v>3.000034814</v>
      </c>
      <c r="X130" s="23">
        <f t="shared" si="9"/>
        <v>0</v>
      </c>
      <c r="Y130" s="33">
        <f t="shared" si="10"/>
        <v>0</v>
      </c>
      <c r="Z130" s="33">
        <f t="shared" si="21"/>
        <v>84477.667</v>
      </c>
      <c r="AA130" s="27">
        <f t="shared" si="11"/>
        <v>3</v>
      </c>
      <c r="AB130" s="34">
        <f t="shared" si="12"/>
        <v>0</v>
      </c>
    </row>
    <row r="131" ht="14.25" customHeight="1">
      <c r="A131" s="29">
        <f t="shared" si="13"/>
        <v>45779</v>
      </c>
      <c r="B131" s="30" t="str">
        <f t="shared" si="1"/>
        <v>Friday</v>
      </c>
      <c r="C131" s="30">
        <f t="shared" si="14"/>
        <v>0</v>
      </c>
      <c r="D131" s="30">
        <v>0.0</v>
      </c>
      <c r="E131" s="31">
        <f t="shared" si="19"/>
        <v>0</v>
      </c>
      <c r="F131" s="32">
        <f t="shared" si="20"/>
        <v>0</v>
      </c>
      <c r="G131" s="67">
        <v>32.41296518607443</v>
      </c>
      <c r="H131" s="24" t="s">
        <v>31</v>
      </c>
      <c r="I131" s="25">
        <f>IFERROR(VLOOKUP(H131,Volume_caminhao,2,0),0)</f>
        <v>833</v>
      </c>
      <c r="J131" s="25">
        <f t="shared" si="2"/>
        <v>49980</v>
      </c>
      <c r="K131" s="24">
        <f t="shared" si="3"/>
        <v>27000</v>
      </c>
      <c r="L131" s="25">
        <v>0.0</v>
      </c>
      <c r="M131" s="24">
        <f t="shared" si="4"/>
        <v>0</v>
      </c>
      <c r="N131" s="24">
        <f t="shared" si="5"/>
        <v>0</v>
      </c>
      <c r="O131" s="26">
        <v>0.12</v>
      </c>
      <c r="P131" s="24">
        <f t="shared" si="6"/>
        <v>0</v>
      </c>
      <c r="Q131" s="24">
        <f t="shared" si="7"/>
        <v>0</v>
      </c>
      <c r="R131" s="23">
        <f t="shared" si="16"/>
        <v>0</v>
      </c>
      <c r="S131" s="33"/>
      <c r="T131" s="33"/>
      <c r="U131" s="33">
        <f t="shared" si="17"/>
        <v>0</v>
      </c>
      <c r="V131" s="23">
        <v>35.413</v>
      </c>
      <c r="W131" s="23">
        <f t="shared" si="8"/>
        <v>3.000034814</v>
      </c>
      <c r="X131" s="23">
        <f t="shared" si="9"/>
        <v>0</v>
      </c>
      <c r="Y131" s="33">
        <f t="shared" si="10"/>
        <v>0</v>
      </c>
      <c r="Z131" s="33">
        <f t="shared" si="21"/>
        <v>84477.667</v>
      </c>
      <c r="AA131" s="27">
        <f t="shared" si="11"/>
        <v>3</v>
      </c>
      <c r="AB131" s="34">
        <f t="shared" si="12"/>
        <v>0</v>
      </c>
    </row>
    <row r="132" ht="14.25" customHeight="1">
      <c r="A132" s="29">
        <f t="shared" si="13"/>
        <v>45780</v>
      </c>
      <c r="B132" s="30" t="str">
        <f t="shared" si="1"/>
        <v>Saturday</v>
      </c>
      <c r="C132" s="30">
        <f t="shared" si="14"/>
        <v>0</v>
      </c>
      <c r="D132" s="30"/>
      <c r="E132" s="31">
        <f t="shared" si="19"/>
        <v>0</v>
      </c>
      <c r="F132" s="32">
        <f t="shared" si="20"/>
        <v>0</v>
      </c>
      <c r="G132" s="67">
        <v>32.41296518607443</v>
      </c>
      <c r="H132" s="24" t="s">
        <v>31</v>
      </c>
      <c r="I132" s="25">
        <f>IFERROR(VLOOKUP(H132,Volume_caminhao,2,0),0)</f>
        <v>833</v>
      </c>
      <c r="J132" s="25">
        <f t="shared" si="2"/>
        <v>49980</v>
      </c>
      <c r="K132" s="24">
        <f t="shared" si="3"/>
        <v>27000</v>
      </c>
      <c r="L132" s="25">
        <v>0.0</v>
      </c>
      <c r="M132" s="24">
        <f t="shared" si="4"/>
        <v>0</v>
      </c>
      <c r="N132" s="24">
        <f t="shared" si="5"/>
        <v>0</v>
      </c>
      <c r="O132" s="26">
        <v>0.12</v>
      </c>
      <c r="P132" s="24">
        <f t="shared" si="6"/>
        <v>0</v>
      </c>
      <c r="Q132" s="24">
        <f t="shared" si="7"/>
        <v>0</v>
      </c>
      <c r="R132" s="23">
        <f t="shared" si="16"/>
        <v>0</v>
      </c>
      <c r="S132" s="33"/>
      <c r="T132" s="33"/>
      <c r="U132" s="33">
        <f t="shared" si="17"/>
        <v>0</v>
      </c>
      <c r="V132" s="23">
        <v>35.413</v>
      </c>
      <c r="W132" s="23">
        <f t="shared" si="8"/>
        <v>3.000034814</v>
      </c>
      <c r="X132" s="23">
        <f t="shared" si="9"/>
        <v>0</v>
      </c>
      <c r="Y132" s="33">
        <f t="shared" si="10"/>
        <v>0</v>
      </c>
      <c r="Z132" s="33">
        <f t="shared" si="21"/>
        <v>84477.667</v>
      </c>
      <c r="AA132" s="27">
        <f t="shared" si="11"/>
        <v>3</v>
      </c>
      <c r="AB132" s="34">
        <f t="shared" si="12"/>
        <v>0</v>
      </c>
    </row>
    <row r="133" ht="14.25" customHeight="1">
      <c r="A133" s="29">
        <f t="shared" si="13"/>
        <v>45781</v>
      </c>
      <c r="B133" s="30" t="str">
        <f t="shared" si="1"/>
        <v>Sunday</v>
      </c>
      <c r="C133" s="30">
        <f t="shared" si="14"/>
        <v>0</v>
      </c>
      <c r="D133" s="30"/>
      <c r="E133" s="31">
        <f t="shared" si="19"/>
        <v>0</v>
      </c>
      <c r="F133" s="32">
        <f t="shared" si="20"/>
        <v>0</v>
      </c>
      <c r="G133" s="67">
        <v>32.41296518607443</v>
      </c>
      <c r="H133" s="24" t="s">
        <v>31</v>
      </c>
      <c r="I133" s="25">
        <f>IFERROR(VLOOKUP(H133,Volume_caminhao,2,0),0)</f>
        <v>833</v>
      </c>
      <c r="J133" s="25">
        <f t="shared" si="2"/>
        <v>49980</v>
      </c>
      <c r="K133" s="24">
        <f t="shared" si="3"/>
        <v>27000</v>
      </c>
      <c r="L133" s="25">
        <v>0.0</v>
      </c>
      <c r="M133" s="24">
        <f t="shared" si="4"/>
        <v>0</v>
      </c>
      <c r="N133" s="24">
        <f t="shared" si="5"/>
        <v>0</v>
      </c>
      <c r="O133" s="26">
        <v>0.12</v>
      </c>
      <c r="P133" s="24">
        <f t="shared" si="6"/>
        <v>0</v>
      </c>
      <c r="Q133" s="24">
        <f t="shared" si="7"/>
        <v>0</v>
      </c>
      <c r="R133" s="23">
        <f t="shared" si="16"/>
        <v>0</v>
      </c>
      <c r="S133" s="33"/>
      <c r="T133" s="33"/>
      <c r="U133" s="33">
        <f t="shared" si="17"/>
        <v>0</v>
      </c>
      <c r="V133" s="23">
        <v>35.413</v>
      </c>
      <c r="W133" s="23">
        <f t="shared" si="8"/>
        <v>3.000034814</v>
      </c>
      <c r="X133" s="23">
        <f t="shared" si="9"/>
        <v>0</v>
      </c>
      <c r="Y133" s="33">
        <f t="shared" si="10"/>
        <v>0</v>
      </c>
      <c r="Z133" s="33">
        <f t="shared" si="21"/>
        <v>84477.667</v>
      </c>
      <c r="AA133" s="27">
        <f t="shared" si="11"/>
        <v>3</v>
      </c>
      <c r="AB133" s="34">
        <f t="shared" si="12"/>
        <v>0</v>
      </c>
    </row>
    <row r="134" ht="14.25" customHeight="1">
      <c r="A134" s="29">
        <f t="shared" si="13"/>
        <v>45782</v>
      </c>
      <c r="B134" s="30" t="str">
        <f t="shared" si="1"/>
        <v>Monday</v>
      </c>
      <c r="C134" s="36">
        <f t="shared" si="14"/>
        <v>3</v>
      </c>
      <c r="D134" s="30"/>
      <c r="E134" s="31">
        <f t="shared" si="19"/>
        <v>2499</v>
      </c>
      <c r="F134" s="32">
        <f t="shared" si="20"/>
        <v>2499</v>
      </c>
      <c r="G134" s="67">
        <v>32.41296518607443</v>
      </c>
      <c r="H134" s="24" t="s">
        <v>31</v>
      </c>
      <c r="I134" s="25">
        <f>IFERROR(VLOOKUP(H134,Volume_caminhao,2,0),0)</f>
        <v>833</v>
      </c>
      <c r="J134" s="25">
        <f t="shared" si="2"/>
        <v>49980</v>
      </c>
      <c r="K134" s="24">
        <f t="shared" si="3"/>
        <v>27000</v>
      </c>
      <c r="L134" s="25">
        <v>0.0</v>
      </c>
      <c r="M134" s="24">
        <f t="shared" si="4"/>
        <v>0</v>
      </c>
      <c r="N134" s="24">
        <f t="shared" si="5"/>
        <v>0</v>
      </c>
      <c r="O134" s="26">
        <v>0.12</v>
      </c>
      <c r="P134" s="24">
        <f t="shared" si="6"/>
        <v>0</v>
      </c>
      <c r="Q134" s="24">
        <f t="shared" si="7"/>
        <v>0</v>
      </c>
      <c r="R134" s="23">
        <f t="shared" si="16"/>
        <v>81000</v>
      </c>
      <c r="S134" s="33"/>
      <c r="T134" s="33"/>
      <c r="U134" s="33">
        <f t="shared" si="17"/>
        <v>3477.667</v>
      </c>
      <c r="V134" s="23">
        <v>35.413</v>
      </c>
      <c r="W134" s="23">
        <f t="shared" si="8"/>
        <v>3.000034814</v>
      </c>
      <c r="X134" s="23">
        <f t="shared" si="9"/>
        <v>7497.087</v>
      </c>
      <c r="Y134" s="33">
        <f t="shared" si="10"/>
        <v>88497.087</v>
      </c>
      <c r="Z134" s="33">
        <f t="shared" si="21"/>
        <v>91974.754</v>
      </c>
      <c r="AA134" s="27">
        <f t="shared" si="11"/>
        <v>3</v>
      </c>
      <c r="AB134" s="38">
        <f t="shared" si="12"/>
        <v>-3</v>
      </c>
    </row>
    <row r="135" ht="14.25" customHeight="1">
      <c r="A135" s="29">
        <f t="shared" si="13"/>
        <v>45783</v>
      </c>
      <c r="B135" s="30" t="str">
        <f t="shared" si="1"/>
        <v>Tuesday</v>
      </c>
      <c r="C135" s="30">
        <f t="shared" si="14"/>
        <v>0</v>
      </c>
      <c r="D135" s="30">
        <v>0.0</v>
      </c>
      <c r="E135" s="31">
        <f t="shared" si="19"/>
        <v>0</v>
      </c>
      <c r="F135" s="32">
        <f t="shared" si="20"/>
        <v>0</v>
      </c>
      <c r="G135" s="67">
        <v>32.41296518607443</v>
      </c>
      <c r="H135" s="24" t="s">
        <v>31</v>
      </c>
      <c r="I135" s="25">
        <f>IFERROR(VLOOKUP(H135,Volume_caminhao,2,0),0)</f>
        <v>833</v>
      </c>
      <c r="J135" s="25">
        <f t="shared" si="2"/>
        <v>49980</v>
      </c>
      <c r="K135" s="24">
        <f t="shared" si="3"/>
        <v>27000</v>
      </c>
      <c r="L135" s="25">
        <v>0.0</v>
      </c>
      <c r="M135" s="24">
        <f t="shared" si="4"/>
        <v>0</v>
      </c>
      <c r="N135" s="24">
        <f t="shared" si="5"/>
        <v>0</v>
      </c>
      <c r="O135" s="26">
        <v>0.12</v>
      </c>
      <c r="P135" s="24">
        <f t="shared" si="6"/>
        <v>0</v>
      </c>
      <c r="Q135" s="24">
        <f t="shared" si="7"/>
        <v>0</v>
      </c>
      <c r="R135" s="23">
        <f t="shared" si="16"/>
        <v>0</v>
      </c>
      <c r="S135" s="33"/>
      <c r="T135" s="33"/>
      <c r="U135" s="33">
        <f t="shared" si="17"/>
        <v>0</v>
      </c>
      <c r="V135" s="23">
        <v>35.413</v>
      </c>
      <c r="W135" s="23">
        <f t="shared" si="8"/>
        <v>3.000034814</v>
      </c>
      <c r="X135" s="23">
        <f t="shared" si="9"/>
        <v>0</v>
      </c>
      <c r="Y135" s="33">
        <f t="shared" si="10"/>
        <v>0</v>
      </c>
      <c r="Z135" s="33">
        <f t="shared" si="21"/>
        <v>91974.754</v>
      </c>
      <c r="AA135" s="27">
        <f t="shared" si="11"/>
        <v>3</v>
      </c>
      <c r="AB135" s="34">
        <f t="shared" si="12"/>
        <v>0</v>
      </c>
    </row>
    <row r="136" ht="14.25" customHeight="1">
      <c r="A136" s="29">
        <f t="shared" si="13"/>
        <v>45784</v>
      </c>
      <c r="B136" s="30" t="str">
        <f t="shared" si="1"/>
        <v>Wednesday</v>
      </c>
      <c r="C136" s="30">
        <f t="shared" si="14"/>
        <v>0</v>
      </c>
      <c r="D136" s="30">
        <v>0.0</v>
      </c>
      <c r="E136" s="31">
        <f t="shared" si="19"/>
        <v>0</v>
      </c>
      <c r="F136" s="32">
        <f t="shared" si="20"/>
        <v>0</v>
      </c>
      <c r="G136" s="67">
        <v>32.41296518607443</v>
      </c>
      <c r="H136" s="24" t="s">
        <v>31</v>
      </c>
      <c r="I136" s="25">
        <f>IFERROR(VLOOKUP(H136,Volume_caminhao,2,0),0)</f>
        <v>833</v>
      </c>
      <c r="J136" s="25">
        <f t="shared" si="2"/>
        <v>49980</v>
      </c>
      <c r="K136" s="24">
        <f t="shared" si="3"/>
        <v>27000</v>
      </c>
      <c r="L136" s="25">
        <v>0.0</v>
      </c>
      <c r="M136" s="24">
        <f t="shared" si="4"/>
        <v>0</v>
      </c>
      <c r="N136" s="24">
        <f t="shared" si="5"/>
        <v>0</v>
      </c>
      <c r="O136" s="26">
        <v>0.12</v>
      </c>
      <c r="P136" s="24">
        <f t="shared" si="6"/>
        <v>0</v>
      </c>
      <c r="Q136" s="24">
        <f t="shared" si="7"/>
        <v>0</v>
      </c>
      <c r="R136" s="23">
        <f t="shared" si="16"/>
        <v>0</v>
      </c>
      <c r="S136" s="33"/>
      <c r="T136" s="33"/>
      <c r="U136" s="33">
        <f t="shared" si="17"/>
        <v>0</v>
      </c>
      <c r="V136" s="23">
        <v>35.413</v>
      </c>
      <c r="W136" s="23">
        <f t="shared" si="8"/>
        <v>3.000034814</v>
      </c>
      <c r="X136" s="23">
        <f t="shared" si="9"/>
        <v>0</v>
      </c>
      <c r="Y136" s="33">
        <f t="shared" si="10"/>
        <v>0</v>
      </c>
      <c r="Z136" s="33">
        <f t="shared" si="21"/>
        <v>91974.754</v>
      </c>
      <c r="AA136" s="27">
        <f t="shared" si="11"/>
        <v>3</v>
      </c>
      <c r="AB136" s="34">
        <f t="shared" si="12"/>
        <v>0</v>
      </c>
    </row>
    <row r="137" ht="14.25" customHeight="1">
      <c r="A137" s="29">
        <f t="shared" si="13"/>
        <v>45785</v>
      </c>
      <c r="B137" s="30" t="str">
        <f t="shared" si="1"/>
        <v>Thursday</v>
      </c>
      <c r="C137" s="30">
        <f t="shared" si="14"/>
        <v>0</v>
      </c>
      <c r="D137" s="30">
        <v>0.0</v>
      </c>
      <c r="E137" s="31">
        <f t="shared" si="19"/>
        <v>0</v>
      </c>
      <c r="F137" s="32">
        <f t="shared" si="20"/>
        <v>0</v>
      </c>
      <c r="G137" s="67">
        <v>32.41296518607443</v>
      </c>
      <c r="H137" s="24" t="s">
        <v>31</v>
      </c>
      <c r="I137" s="25">
        <f>IFERROR(VLOOKUP(H137,Volume_caminhao,2,0),0)</f>
        <v>833</v>
      </c>
      <c r="J137" s="25">
        <f t="shared" si="2"/>
        <v>49980</v>
      </c>
      <c r="K137" s="24">
        <f t="shared" si="3"/>
        <v>27000</v>
      </c>
      <c r="L137" s="25">
        <v>0.0</v>
      </c>
      <c r="M137" s="24">
        <f t="shared" si="4"/>
        <v>0</v>
      </c>
      <c r="N137" s="24">
        <f t="shared" si="5"/>
        <v>0</v>
      </c>
      <c r="O137" s="26">
        <v>0.12</v>
      </c>
      <c r="P137" s="24">
        <f t="shared" si="6"/>
        <v>0</v>
      </c>
      <c r="Q137" s="24">
        <f t="shared" si="7"/>
        <v>0</v>
      </c>
      <c r="R137" s="23">
        <f t="shared" si="16"/>
        <v>0</v>
      </c>
      <c r="S137" s="33"/>
      <c r="T137" s="33"/>
      <c r="U137" s="33">
        <f t="shared" si="17"/>
        <v>0</v>
      </c>
      <c r="V137" s="23">
        <v>35.413</v>
      </c>
      <c r="W137" s="23">
        <f t="shared" si="8"/>
        <v>3.000034814</v>
      </c>
      <c r="X137" s="23">
        <f t="shared" si="9"/>
        <v>0</v>
      </c>
      <c r="Y137" s="33">
        <f t="shared" si="10"/>
        <v>0</v>
      </c>
      <c r="Z137" s="33">
        <f t="shared" si="21"/>
        <v>91974.754</v>
      </c>
      <c r="AA137" s="27">
        <f t="shared" si="11"/>
        <v>3</v>
      </c>
      <c r="AB137" s="34">
        <f t="shared" si="12"/>
        <v>0</v>
      </c>
    </row>
    <row r="138" ht="14.25" customHeight="1">
      <c r="A138" s="29">
        <f t="shared" si="13"/>
        <v>45786</v>
      </c>
      <c r="B138" s="30" t="str">
        <f t="shared" si="1"/>
        <v>Friday</v>
      </c>
      <c r="C138" s="30">
        <f t="shared" si="14"/>
        <v>0</v>
      </c>
      <c r="D138" s="30">
        <v>0.0</v>
      </c>
      <c r="E138" s="31">
        <f t="shared" si="19"/>
        <v>0</v>
      </c>
      <c r="F138" s="32">
        <f t="shared" si="20"/>
        <v>0</v>
      </c>
      <c r="G138" s="67">
        <v>32.41296518607443</v>
      </c>
      <c r="H138" s="24" t="s">
        <v>31</v>
      </c>
      <c r="I138" s="25">
        <f>IFERROR(VLOOKUP(H138,Volume_caminhao,2,0),0)</f>
        <v>833</v>
      </c>
      <c r="J138" s="25">
        <f t="shared" si="2"/>
        <v>49980</v>
      </c>
      <c r="K138" s="24">
        <f t="shared" si="3"/>
        <v>27000</v>
      </c>
      <c r="L138" s="25">
        <v>0.0</v>
      </c>
      <c r="M138" s="24">
        <f t="shared" si="4"/>
        <v>0</v>
      </c>
      <c r="N138" s="24">
        <f t="shared" si="5"/>
        <v>0</v>
      </c>
      <c r="O138" s="26">
        <v>0.12</v>
      </c>
      <c r="P138" s="24">
        <f t="shared" si="6"/>
        <v>0</v>
      </c>
      <c r="Q138" s="24">
        <f t="shared" si="7"/>
        <v>0</v>
      </c>
      <c r="R138" s="23">
        <f t="shared" si="16"/>
        <v>0</v>
      </c>
      <c r="S138" s="33"/>
      <c r="T138" s="33"/>
      <c r="U138" s="33">
        <f t="shared" si="17"/>
        <v>0</v>
      </c>
      <c r="V138" s="23">
        <v>35.413</v>
      </c>
      <c r="W138" s="23">
        <f t="shared" si="8"/>
        <v>3.000034814</v>
      </c>
      <c r="X138" s="23">
        <f t="shared" si="9"/>
        <v>0</v>
      </c>
      <c r="Y138" s="33">
        <f t="shared" si="10"/>
        <v>0</v>
      </c>
      <c r="Z138" s="33">
        <f t="shared" si="21"/>
        <v>91974.754</v>
      </c>
      <c r="AA138" s="27">
        <f t="shared" si="11"/>
        <v>3</v>
      </c>
      <c r="AB138" s="34">
        <f t="shared" si="12"/>
        <v>0</v>
      </c>
    </row>
    <row r="139" ht="14.25" customHeight="1">
      <c r="A139" s="29">
        <f t="shared" si="13"/>
        <v>45787</v>
      </c>
      <c r="B139" s="30" t="str">
        <f t="shared" si="1"/>
        <v>Saturday</v>
      </c>
      <c r="C139" s="30">
        <f t="shared" si="14"/>
        <v>0</v>
      </c>
      <c r="D139" s="30"/>
      <c r="E139" s="31">
        <f t="shared" si="19"/>
        <v>0</v>
      </c>
      <c r="F139" s="32">
        <f t="shared" si="20"/>
        <v>0</v>
      </c>
      <c r="G139" s="67">
        <v>32.41296518607443</v>
      </c>
      <c r="H139" s="24" t="s">
        <v>31</v>
      </c>
      <c r="I139" s="25">
        <f>IFERROR(VLOOKUP(H139,Volume_caminhao,2,0),0)</f>
        <v>833</v>
      </c>
      <c r="J139" s="25">
        <f t="shared" si="2"/>
        <v>49980</v>
      </c>
      <c r="K139" s="24">
        <f t="shared" si="3"/>
        <v>27000</v>
      </c>
      <c r="L139" s="25">
        <v>0.0</v>
      </c>
      <c r="M139" s="24">
        <f t="shared" si="4"/>
        <v>0</v>
      </c>
      <c r="N139" s="24">
        <f t="shared" si="5"/>
        <v>0</v>
      </c>
      <c r="O139" s="26">
        <v>0.12</v>
      </c>
      <c r="P139" s="24">
        <f t="shared" si="6"/>
        <v>0</v>
      </c>
      <c r="Q139" s="24">
        <f t="shared" si="7"/>
        <v>0</v>
      </c>
      <c r="R139" s="23">
        <f t="shared" si="16"/>
        <v>0</v>
      </c>
      <c r="S139" s="33"/>
      <c r="T139" s="33"/>
      <c r="U139" s="33">
        <f t="shared" si="17"/>
        <v>0</v>
      </c>
      <c r="V139" s="23">
        <v>35.413</v>
      </c>
      <c r="W139" s="23">
        <f t="shared" si="8"/>
        <v>3.000034814</v>
      </c>
      <c r="X139" s="23">
        <f t="shared" si="9"/>
        <v>0</v>
      </c>
      <c r="Y139" s="33">
        <f t="shared" si="10"/>
        <v>0</v>
      </c>
      <c r="Z139" s="33">
        <f t="shared" si="21"/>
        <v>91974.754</v>
      </c>
      <c r="AA139" s="27">
        <f t="shared" si="11"/>
        <v>3</v>
      </c>
      <c r="AB139" s="34">
        <f t="shared" si="12"/>
        <v>0</v>
      </c>
    </row>
    <row r="140" ht="14.25" customHeight="1">
      <c r="A140" s="29">
        <f t="shared" si="13"/>
        <v>45788</v>
      </c>
      <c r="B140" s="30" t="str">
        <f t="shared" si="1"/>
        <v>Sunday</v>
      </c>
      <c r="C140" s="30">
        <f t="shared" si="14"/>
        <v>0</v>
      </c>
      <c r="D140" s="30"/>
      <c r="E140" s="31">
        <f t="shared" si="19"/>
        <v>0</v>
      </c>
      <c r="F140" s="32">
        <f t="shared" si="20"/>
        <v>0</v>
      </c>
      <c r="G140" s="67">
        <v>32.41296518607443</v>
      </c>
      <c r="H140" s="24" t="s">
        <v>31</v>
      </c>
      <c r="I140" s="25">
        <f>IFERROR(VLOOKUP(H140,Volume_caminhao,2,0),0)</f>
        <v>833</v>
      </c>
      <c r="J140" s="25">
        <f t="shared" si="2"/>
        <v>49980</v>
      </c>
      <c r="K140" s="24">
        <f t="shared" si="3"/>
        <v>27000</v>
      </c>
      <c r="L140" s="25">
        <v>0.0</v>
      </c>
      <c r="M140" s="24">
        <f t="shared" si="4"/>
        <v>0</v>
      </c>
      <c r="N140" s="24">
        <f t="shared" si="5"/>
        <v>0</v>
      </c>
      <c r="O140" s="26">
        <v>0.12</v>
      </c>
      <c r="P140" s="24">
        <f t="shared" si="6"/>
        <v>0</v>
      </c>
      <c r="Q140" s="24">
        <f t="shared" si="7"/>
        <v>0</v>
      </c>
      <c r="R140" s="23">
        <f t="shared" si="16"/>
        <v>0</v>
      </c>
      <c r="S140" s="33"/>
      <c r="T140" s="33"/>
      <c r="U140" s="33">
        <f t="shared" si="17"/>
        <v>0</v>
      </c>
      <c r="V140" s="23">
        <v>35.413</v>
      </c>
      <c r="W140" s="23">
        <f t="shared" si="8"/>
        <v>3.000034814</v>
      </c>
      <c r="X140" s="23">
        <f t="shared" si="9"/>
        <v>0</v>
      </c>
      <c r="Y140" s="33">
        <f t="shared" si="10"/>
        <v>0</v>
      </c>
      <c r="Z140" s="33">
        <f t="shared" si="21"/>
        <v>91974.754</v>
      </c>
      <c r="AA140" s="27">
        <f t="shared" si="11"/>
        <v>3</v>
      </c>
      <c r="AB140" s="34">
        <f t="shared" si="12"/>
        <v>0</v>
      </c>
    </row>
    <row r="141" ht="14.25" customHeight="1">
      <c r="A141" s="39">
        <f t="shared" si="13"/>
        <v>45789</v>
      </c>
      <c r="B141" s="40" t="str">
        <f t="shared" si="1"/>
        <v>Monday</v>
      </c>
      <c r="C141" s="36">
        <f t="shared" si="14"/>
        <v>3</v>
      </c>
      <c r="D141" s="40"/>
      <c r="E141" s="31">
        <f t="shared" si="19"/>
        <v>2499</v>
      </c>
      <c r="F141" s="32">
        <f t="shared" si="20"/>
        <v>4998</v>
      </c>
      <c r="G141" s="67">
        <v>32.41296518607443</v>
      </c>
      <c r="H141" s="24" t="s">
        <v>31</v>
      </c>
      <c r="I141" s="25">
        <f>IFERROR(VLOOKUP(H141,Volume_caminhao,2,0),0)</f>
        <v>833</v>
      </c>
      <c r="J141" s="25">
        <f t="shared" si="2"/>
        <v>49980</v>
      </c>
      <c r="K141" s="24">
        <f t="shared" si="3"/>
        <v>27000</v>
      </c>
      <c r="L141" s="25">
        <v>0.0</v>
      </c>
      <c r="M141" s="24">
        <f t="shared" si="4"/>
        <v>0</v>
      </c>
      <c r="N141" s="24">
        <f t="shared" si="5"/>
        <v>0</v>
      </c>
      <c r="O141" s="26">
        <v>0.12</v>
      </c>
      <c r="P141" s="24">
        <f t="shared" si="6"/>
        <v>0</v>
      </c>
      <c r="Q141" s="24">
        <f t="shared" si="7"/>
        <v>0</v>
      </c>
      <c r="R141" s="23">
        <f t="shared" si="16"/>
        <v>81000</v>
      </c>
      <c r="S141" s="42"/>
      <c r="T141" s="42" t="str">
        <f>T109</f>
        <v/>
      </c>
      <c r="U141" s="33">
        <f t="shared" si="17"/>
        <v>10974.754</v>
      </c>
      <c r="V141" s="23">
        <v>35.413</v>
      </c>
      <c r="W141" s="23">
        <f t="shared" si="8"/>
        <v>3.000034814</v>
      </c>
      <c r="X141" s="23">
        <f t="shared" si="9"/>
        <v>7497.087</v>
      </c>
      <c r="Y141" s="33">
        <f t="shared" si="10"/>
        <v>88497.087</v>
      </c>
      <c r="Z141" s="42">
        <f t="shared" si="21"/>
        <v>99471.841</v>
      </c>
      <c r="AA141" s="27">
        <f t="shared" si="11"/>
        <v>3</v>
      </c>
      <c r="AB141" s="38">
        <f t="shared" si="12"/>
        <v>-3</v>
      </c>
      <c r="AC141" s="43"/>
      <c r="AD141" s="43"/>
      <c r="AE141" s="43"/>
      <c r="AF141" s="43"/>
      <c r="AG141" s="43"/>
      <c r="AH141" s="43"/>
    </row>
    <row r="142" ht="14.25" customHeight="1">
      <c r="A142" s="29">
        <f t="shared" si="13"/>
        <v>45790</v>
      </c>
      <c r="B142" s="30" t="str">
        <f t="shared" si="1"/>
        <v>Tuesday</v>
      </c>
      <c r="C142" s="30">
        <f t="shared" si="14"/>
        <v>0</v>
      </c>
      <c r="D142" s="30">
        <v>0.0</v>
      </c>
      <c r="E142" s="31">
        <f t="shared" si="19"/>
        <v>0</v>
      </c>
      <c r="F142" s="32">
        <f t="shared" si="20"/>
        <v>0</v>
      </c>
      <c r="G142" s="67">
        <v>32.41296518607443</v>
      </c>
      <c r="H142" s="24" t="s">
        <v>31</v>
      </c>
      <c r="I142" s="25">
        <f>IFERROR(VLOOKUP(H142,Volume_caminhao,2,0),0)</f>
        <v>833</v>
      </c>
      <c r="J142" s="25">
        <f t="shared" si="2"/>
        <v>49980</v>
      </c>
      <c r="K142" s="24">
        <f t="shared" si="3"/>
        <v>27000</v>
      </c>
      <c r="L142" s="25">
        <v>0.0</v>
      </c>
      <c r="M142" s="24">
        <f t="shared" si="4"/>
        <v>0</v>
      </c>
      <c r="N142" s="24">
        <f t="shared" si="5"/>
        <v>0</v>
      </c>
      <c r="O142" s="26">
        <v>0.12</v>
      </c>
      <c r="P142" s="24">
        <f t="shared" si="6"/>
        <v>0</v>
      </c>
      <c r="Q142" s="24">
        <f t="shared" si="7"/>
        <v>0</v>
      </c>
      <c r="R142" s="23">
        <f t="shared" si="16"/>
        <v>0</v>
      </c>
      <c r="S142" s="33"/>
      <c r="T142" s="33"/>
      <c r="U142" s="33">
        <f t="shared" si="17"/>
        <v>0</v>
      </c>
      <c r="V142" s="23">
        <v>35.413</v>
      </c>
      <c r="W142" s="23">
        <f t="shared" si="8"/>
        <v>3.000034814</v>
      </c>
      <c r="X142" s="23">
        <f t="shared" si="9"/>
        <v>0</v>
      </c>
      <c r="Y142" s="33">
        <f t="shared" si="10"/>
        <v>0</v>
      </c>
      <c r="Z142" s="33">
        <f t="shared" si="21"/>
        <v>99471.841</v>
      </c>
      <c r="AA142" s="27">
        <f t="shared" si="11"/>
        <v>3</v>
      </c>
      <c r="AB142" s="34">
        <f t="shared" si="12"/>
        <v>0</v>
      </c>
    </row>
    <row r="143" ht="14.25" customHeight="1">
      <c r="A143" s="29">
        <f t="shared" si="13"/>
        <v>45791</v>
      </c>
      <c r="B143" s="30" t="str">
        <f t="shared" si="1"/>
        <v>Wednesday</v>
      </c>
      <c r="C143" s="30">
        <f t="shared" si="14"/>
        <v>0</v>
      </c>
      <c r="D143" s="30">
        <v>0.0</v>
      </c>
      <c r="E143" s="31">
        <f t="shared" si="19"/>
        <v>0</v>
      </c>
      <c r="F143" s="32">
        <f t="shared" si="20"/>
        <v>0</v>
      </c>
      <c r="G143" s="67">
        <v>32.41296518607443</v>
      </c>
      <c r="H143" s="24" t="s">
        <v>31</v>
      </c>
      <c r="I143" s="25">
        <f>IFERROR(VLOOKUP(H143,Volume_caminhao,2,0),0)</f>
        <v>833</v>
      </c>
      <c r="J143" s="25">
        <f t="shared" si="2"/>
        <v>49980</v>
      </c>
      <c r="K143" s="24">
        <f t="shared" si="3"/>
        <v>27000</v>
      </c>
      <c r="L143" s="25">
        <v>0.0</v>
      </c>
      <c r="M143" s="24">
        <f t="shared" si="4"/>
        <v>0</v>
      </c>
      <c r="N143" s="24">
        <f t="shared" si="5"/>
        <v>0</v>
      </c>
      <c r="O143" s="26">
        <v>0.12</v>
      </c>
      <c r="P143" s="24">
        <f t="shared" si="6"/>
        <v>0</v>
      </c>
      <c r="Q143" s="24">
        <f t="shared" si="7"/>
        <v>0</v>
      </c>
      <c r="R143" s="23">
        <f t="shared" si="16"/>
        <v>0</v>
      </c>
      <c r="S143" s="33"/>
      <c r="T143" s="33"/>
      <c r="U143" s="33">
        <f t="shared" si="17"/>
        <v>0</v>
      </c>
      <c r="V143" s="23">
        <v>35.413</v>
      </c>
      <c r="W143" s="23">
        <f t="shared" si="8"/>
        <v>3.000034814</v>
      </c>
      <c r="X143" s="23">
        <f t="shared" si="9"/>
        <v>0</v>
      </c>
      <c r="Y143" s="33">
        <f t="shared" si="10"/>
        <v>0</v>
      </c>
      <c r="Z143" s="33">
        <f t="shared" si="21"/>
        <v>99471.841</v>
      </c>
      <c r="AA143" s="27">
        <f t="shared" si="11"/>
        <v>3</v>
      </c>
      <c r="AB143" s="34">
        <f t="shared" si="12"/>
        <v>0</v>
      </c>
    </row>
    <row r="144" ht="14.25" customHeight="1">
      <c r="A144" s="29">
        <f t="shared" si="13"/>
        <v>45792</v>
      </c>
      <c r="B144" s="30" t="str">
        <f t="shared" si="1"/>
        <v>Thursday</v>
      </c>
      <c r="C144" s="30">
        <f t="shared" si="14"/>
        <v>0</v>
      </c>
      <c r="D144" s="30">
        <v>0.0</v>
      </c>
      <c r="E144" s="31">
        <f t="shared" si="19"/>
        <v>0</v>
      </c>
      <c r="F144" s="32">
        <f t="shared" si="20"/>
        <v>0</v>
      </c>
      <c r="G144" s="67">
        <v>32.41296518607443</v>
      </c>
      <c r="H144" s="24" t="s">
        <v>31</v>
      </c>
      <c r="I144" s="25">
        <f>IFERROR(VLOOKUP(H144,Volume_caminhao,2,0),0)</f>
        <v>833</v>
      </c>
      <c r="J144" s="25">
        <f t="shared" si="2"/>
        <v>49980</v>
      </c>
      <c r="K144" s="24">
        <f t="shared" si="3"/>
        <v>27000</v>
      </c>
      <c r="L144" s="25">
        <v>0.0</v>
      </c>
      <c r="M144" s="24">
        <f t="shared" si="4"/>
        <v>0</v>
      </c>
      <c r="N144" s="24">
        <f t="shared" si="5"/>
        <v>0</v>
      </c>
      <c r="O144" s="26">
        <v>0.12</v>
      </c>
      <c r="P144" s="24">
        <f t="shared" si="6"/>
        <v>0</v>
      </c>
      <c r="Q144" s="24">
        <f t="shared" si="7"/>
        <v>0</v>
      </c>
      <c r="R144" s="23">
        <f t="shared" si="16"/>
        <v>0</v>
      </c>
      <c r="S144" s="33"/>
      <c r="T144" s="33"/>
      <c r="U144" s="33">
        <f t="shared" si="17"/>
        <v>0</v>
      </c>
      <c r="V144" s="23">
        <v>35.413</v>
      </c>
      <c r="W144" s="23">
        <f t="shared" si="8"/>
        <v>3.000034814</v>
      </c>
      <c r="X144" s="23">
        <f t="shared" si="9"/>
        <v>0</v>
      </c>
      <c r="Y144" s="33">
        <f t="shared" si="10"/>
        <v>0</v>
      </c>
      <c r="Z144" s="33">
        <f t="shared" si="21"/>
        <v>99471.841</v>
      </c>
      <c r="AA144" s="27">
        <f t="shared" si="11"/>
        <v>3</v>
      </c>
      <c r="AB144" s="34">
        <f t="shared" si="12"/>
        <v>0</v>
      </c>
    </row>
    <row r="145" ht="14.25" customHeight="1">
      <c r="A145" s="29">
        <f t="shared" si="13"/>
        <v>45793</v>
      </c>
      <c r="B145" s="30" t="str">
        <f t="shared" si="1"/>
        <v>Friday</v>
      </c>
      <c r="C145" s="30">
        <f t="shared" si="14"/>
        <v>0</v>
      </c>
      <c r="D145" s="30">
        <v>0.0</v>
      </c>
      <c r="E145" s="31">
        <f t="shared" si="19"/>
        <v>0</v>
      </c>
      <c r="F145" s="32">
        <f t="shared" si="20"/>
        <v>0</v>
      </c>
      <c r="G145" s="67">
        <v>32.41296518607443</v>
      </c>
      <c r="H145" s="24" t="s">
        <v>31</v>
      </c>
      <c r="I145" s="25">
        <f>IFERROR(VLOOKUP(H145,Volume_caminhao,2,0),0)</f>
        <v>833</v>
      </c>
      <c r="J145" s="25">
        <f t="shared" si="2"/>
        <v>49980</v>
      </c>
      <c r="K145" s="24">
        <f t="shared" si="3"/>
        <v>27000</v>
      </c>
      <c r="L145" s="25">
        <v>0.0</v>
      </c>
      <c r="M145" s="24">
        <f t="shared" si="4"/>
        <v>0</v>
      </c>
      <c r="N145" s="24">
        <f t="shared" si="5"/>
        <v>0</v>
      </c>
      <c r="O145" s="26">
        <v>0.12</v>
      </c>
      <c r="P145" s="24">
        <f t="shared" si="6"/>
        <v>0</v>
      </c>
      <c r="Q145" s="24">
        <f t="shared" si="7"/>
        <v>0</v>
      </c>
      <c r="R145" s="23">
        <f t="shared" si="16"/>
        <v>0</v>
      </c>
      <c r="S145" s="33"/>
      <c r="T145" s="33"/>
      <c r="U145" s="33">
        <f t="shared" si="17"/>
        <v>0</v>
      </c>
      <c r="V145" s="23">
        <v>35.413</v>
      </c>
      <c r="W145" s="23">
        <f t="shared" si="8"/>
        <v>3.000034814</v>
      </c>
      <c r="X145" s="23">
        <f t="shared" si="9"/>
        <v>0</v>
      </c>
      <c r="Y145" s="33">
        <f t="shared" si="10"/>
        <v>0</v>
      </c>
      <c r="Z145" s="33">
        <f t="shared" si="21"/>
        <v>99471.841</v>
      </c>
      <c r="AA145" s="27">
        <f t="shared" si="11"/>
        <v>3</v>
      </c>
      <c r="AB145" s="34">
        <f t="shared" si="12"/>
        <v>0</v>
      </c>
    </row>
    <row r="146" ht="14.25" customHeight="1">
      <c r="A146" s="29">
        <f t="shared" si="13"/>
        <v>45794</v>
      </c>
      <c r="B146" s="30" t="str">
        <f t="shared" si="1"/>
        <v>Saturday</v>
      </c>
      <c r="C146" s="30">
        <f t="shared" si="14"/>
        <v>0</v>
      </c>
      <c r="D146" s="30"/>
      <c r="E146" s="31">
        <f t="shared" si="19"/>
        <v>0</v>
      </c>
      <c r="F146" s="32">
        <f t="shared" si="20"/>
        <v>0</v>
      </c>
      <c r="G146" s="67">
        <v>32.41296518607443</v>
      </c>
      <c r="H146" s="24" t="s">
        <v>31</v>
      </c>
      <c r="I146" s="25">
        <f>IFERROR(VLOOKUP(H146,Volume_caminhao,2,0),0)</f>
        <v>833</v>
      </c>
      <c r="J146" s="25">
        <f t="shared" si="2"/>
        <v>49980</v>
      </c>
      <c r="K146" s="24">
        <f t="shared" si="3"/>
        <v>27000</v>
      </c>
      <c r="L146" s="25">
        <v>0.0</v>
      </c>
      <c r="M146" s="24">
        <f t="shared" si="4"/>
        <v>0</v>
      </c>
      <c r="N146" s="24">
        <f t="shared" si="5"/>
        <v>0</v>
      </c>
      <c r="O146" s="26">
        <v>0.12</v>
      </c>
      <c r="P146" s="24">
        <f t="shared" si="6"/>
        <v>0</v>
      </c>
      <c r="Q146" s="24">
        <f t="shared" si="7"/>
        <v>0</v>
      </c>
      <c r="R146" s="23">
        <f t="shared" si="16"/>
        <v>0</v>
      </c>
      <c r="S146" s="33"/>
      <c r="T146" s="33"/>
      <c r="U146" s="33">
        <f t="shared" si="17"/>
        <v>0</v>
      </c>
      <c r="V146" s="23">
        <v>35.413</v>
      </c>
      <c r="W146" s="23">
        <f t="shared" si="8"/>
        <v>3.000034814</v>
      </c>
      <c r="X146" s="23">
        <f t="shared" si="9"/>
        <v>0</v>
      </c>
      <c r="Y146" s="33">
        <f t="shared" si="10"/>
        <v>0</v>
      </c>
      <c r="Z146" s="33">
        <f t="shared" si="21"/>
        <v>99471.841</v>
      </c>
      <c r="AA146" s="27">
        <f t="shared" si="11"/>
        <v>3</v>
      </c>
      <c r="AB146" s="34">
        <f t="shared" si="12"/>
        <v>0</v>
      </c>
    </row>
    <row r="147" ht="14.25" customHeight="1">
      <c r="A147" s="29">
        <f t="shared" si="13"/>
        <v>45795</v>
      </c>
      <c r="B147" s="30" t="str">
        <f t="shared" si="1"/>
        <v>Sunday</v>
      </c>
      <c r="C147" s="30">
        <f t="shared" si="14"/>
        <v>0</v>
      </c>
      <c r="D147" s="30"/>
      <c r="E147" s="31">
        <f t="shared" si="19"/>
        <v>0</v>
      </c>
      <c r="F147" s="32">
        <f t="shared" si="20"/>
        <v>0</v>
      </c>
      <c r="G147" s="67">
        <v>32.41296518607443</v>
      </c>
      <c r="H147" s="24" t="s">
        <v>31</v>
      </c>
      <c r="I147" s="25">
        <f>IFERROR(VLOOKUP(H147,Volume_caminhao,2,0),0)</f>
        <v>833</v>
      </c>
      <c r="J147" s="25">
        <f t="shared" si="2"/>
        <v>49980</v>
      </c>
      <c r="K147" s="24">
        <f t="shared" si="3"/>
        <v>27000</v>
      </c>
      <c r="L147" s="25">
        <v>0.0</v>
      </c>
      <c r="M147" s="24">
        <f t="shared" si="4"/>
        <v>0</v>
      </c>
      <c r="N147" s="24">
        <f t="shared" si="5"/>
        <v>0</v>
      </c>
      <c r="O147" s="26">
        <v>0.12</v>
      </c>
      <c r="P147" s="24">
        <f t="shared" si="6"/>
        <v>0</v>
      </c>
      <c r="Q147" s="24">
        <f t="shared" si="7"/>
        <v>0</v>
      </c>
      <c r="R147" s="23">
        <f t="shared" si="16"/>
        <v>0</v>
      </c>
      <c r="S147" s="33"/>
      <c r="T147" s="33"/>
      <c r="U147" s="33">
        <f t="shared" si="17"/>
        <v>0</v>
      </c>
      <c r="V147" s="23">
        <v>35.413</v>
      </c>
      <c r="W147" s="23">
        <f t="shared" si="8"/>
        <v>3.000034814</v>
      </c>
      <c r="X147" s="23">
        <f t="shared" si="9"/>
        <v>0</v>
      </c>
      <c r="Y147" s="33">
        <f t="shared" si="10"/>
        <v>0</v>
      </c>
      <c r="Z147" s="33">
        <f t="shared" si="21"/>
        <v>99471.841</v>
      </c>
      <c r="AA147" s="27">
        <f t="shared" si="11"/>
        <v>3</v>
      </c>
      <c r="AB147" s="34">
        <f t="shared" si="12"/>
        <v>0</v>
      </c>
    </row>
    <row r="148" ht="14.25" customHeight="1">
      <c r="A148" s="29">
        <f t="shared" si="13"/>
        <v>45796</v>
      </c>
      <c r="B148" s="30" t="str">
        <f t="shared" si="1"/>
        <v>Monday</v>
      </c>
      <c r="C148" s="36">
        <f t="shared" si="14"/>
        <v>3</v>
      </c>
      <c r="D148" s="30"/>
      <c r="E148" s="31">
        <f t="shared" si="19"/>
        <v>2499</v>
      </c>
      <c r="F148" s="32">
        <f t="shared" si="20"/>
        <v>9996</v>
      </c>
      <c r="G148" s="67">
        <v>32.41296518607443</v>
      </c>
      <c r="H148" s="24" t="s">
        <v>31</v>
      </c>
      <c r="I148" s="25">
        <f>IFERROR(VLOOKUP(H148,Volume_caminhao,2,0),0)</f>
        <v>833</v>
      </c>
      <c r="J148" s="25">
        <f t="shared" si="2"/>
        <v>49980</v>
      </c>
      <c r="K148" s="24">
        <f t="shared" si="3"/>
        <v>27000</v>
      </c>
      <c r="L148" s="25">
        <v>0.0</v>
      </c>
      <c r="M148" s="24">
        <f t="shared" si="4"/>
        <v>0</v>
      </c>
      <c r="N148" s="24">
        <f t="shared" si="5"/>
        <v>0</v>
      </c>
      <c r="O148" s="26">
        <v>0.12</v>
      </c>
      <c r="P148" s="24">
        <f t="shared" si="6"/>
        <v>0</v>
      </c>
      <c r="Q148" s="24">
        <f t="shared" si="7"/>
        <v>0</v>
      </c>
      <c r="R148" s="23">
        <f t="shared" si="16"/>
        <v>81000</v>
      </c>
      <c r="S148" s="33"/>
      <c r="T148" s="33"/>
      <c r="U148" s="33">
        <f t="shared" si="17"/>
        <v>18471.841</v>
      </c>
      <c r="V148" s="23">
        <v>35.413</v>
      </c>
      <c r="W148" s="23">
        <f t="shared" si="8"/>
        <v>3.000034814</v>
      </c>
      <c r="X148" s="23">
        <f t="shared" si="9"/>
        <v>7497.087</v>
      </c>
      <c r="Y148" s="33">
        <f t="shared" si="10"/>
        <v>88497.087</v>
      </c>
      <c r="Z148" s="33">
        <f t="shared" si="21"/>
        <v>106968.928</v>
      </c>
      <c r="AA148" s="27">
        <f t="shared" si="11"/>
        <v>3</v>
      </c>
      <c r="AB148" s="38">
        <f t="shared" si="12"/>
        <v>-3</v>
      </c>
    </row>
    <row r="149" ht="14.25" customHeight="1">
      <c r="A149" s="29">
        <f t="shared" si="13"/>
        <v>45797</v>
      </c>
      <c r="B149" s="30" t="str">
        <f t="shared" si="1"/>
        <v>Tuesday</v>
      </c>
      <c r="C149" s="30">
        <f t="shared" si="14"/>
        <v>0</v>
      </c>
      <c r="D149" s="30">
        <v>0.0</v>
      </c>
      <c r="E149" s="31">
        <f t="shared" si="19"/>
        <v>0</v>
      </c>
      <c r="F149" s="32">
        <f t="shared" si="20"/>
        <v>0</v>
      </c>
      <c r="G149" s="67">
        <v>32.41296518607443</v>
      </c>
      <c r="H149" s="24" t="s">
        <v>31</v>
      </c>
      <c r="I149" s="25">
        <f>IFERROR(VLOOKUP(H149,Volume_caminhao,2,0),0)</f>
        <v>833</v>
      </c>
      <c r="J149" s="25">
        <f t="shared" si="2"/>
        <v>49980</v>
      </c>
      <c r="K149" s="24">
        <f t="shared" si="3"/>
        <v>27000</v>
      </c>
      <c r="L149" s="25">
        <v>0.0</v>
      </c>
      <c r="M149" s="24">
        <f t="shared" si="4"/>
        <v>0</v>
      </c>
      <c r="N149" s="24">
        <f t="shared" si="5"/>
        <v>0</v>
      </c>
      <c r="O149" s="26">
        <v>0.12</v>
      </c>
      <c r="P149" s="24">
        <f t="shared" si="6"/>
        <v>0</v>
      </c>
      <c r="Q149" s="24">
        <f t="shared" si="7"/>
        <v>0</v>
      </c>
      <c r="R149" s="23">
        <f t="shared" si="16"/>
        <v>0</v>
      </c>
      <c r="S149" s="33"/>
      <c r="T149" s="33"/>
      <c r="U149" s="33">
        <f t="shared" si="17"/>
        <v>0</v>
      </c>
      <c r="V149" s="23">
        <v>35.413</v>
      </c>
      <c r="W149" s="23">
        <f t="shared" si="8"/>
        <v>3.000034814</v>
      </c>
      <c r="X149" s="23">
        <f t="shared" si="9"/>
        <v>0</v>
      </c>
      <c r="Y149" s="33">
        <f t="shared" si="10"/>
        <v>0</v>
      </c>
      <c r="Z149" s="33">
        <f t="shared" si="21"/>
        <v>106968.928</v>
      </c>
      <c r="AA149" s="27">
        <f t="shared" si="11"/>
        <v>3</v>
      </c>
      <c r="AB149" s="34">
        <f t="shared" si="12"/>
        <v>0</v>
      </c>
    </row>
    <row r="150" ht="14.25" customHeight="1">
      <c r="A150" s="29">
        <f t="shared" si="13"/>
        <v>45798</v>
      </c>
      <c r="B150" s="30" t="str">
        <f t="shared" si="1"/>
        <v>Wednesday</v>
      </c>
      <c r="C150" s="30">
        <f t="shared" si="14"/>
        <v>0</v>
      </c>
      <c r="D150" s="30">
        <v>0.0</v>
      </c>
      <c r="E150" s="31">
        <f t="shared" si="19"/>
        <v>0</v>
      </c>
      <c r="F150" s="32">
        <f t="shared" si="20"/>
        <v>0</v>
      </c>
      <c r="G150" s="67">
        <v>32.41296518607443</v>
      </c>
      <c r="H150" s="24" t="s">
        <v>31</v>
      </c>
      <c r="I150" s="25">
        <f>IFERROR(VLOOKUP(H150,Volume_caminhao,2,0),0)</f>
        <v>833</v>
      </c>
      <c r="J150" s="25">
        <f t="shared" si="2"/>
        <v>49980</v>
      </c>
      <c r="K150" s="24">
        <f t="shared" si="3"/>
        <v>27000</v>
      </c>
      <c r="L150" s="25">
        <v>0.0</v>
      </c>
      <c r="M150" s="24">
        <f t="shared" si="4"/>
        <v>0</v>
      </c>
      <c r="N150" s="24">
        <f t="shared" si="5"/>
        <v>0</v>
      </c>
      <c r="O150" s="26">
        <v>0.12</v>
      </c>
      <c r="P150" s="24">
        <f t="shared" si="6"/>
        <v>0</v>
      </c>
      <c r="Q150" s="24">
        <f t="shared" si="7"/>
        <v>0</v>
      </c>
      <c r="R150" s="23">
        <f t="shared" si="16"/>
        <v>0</v>
      </c>
      <c r="S150" s="33"/>
      <c r="T150" s="33"/>
      <c r="U150" s="33">
        <f t="shared" si="17"/>
        <v>0</v>
      </c>
      <c r="V150" s="23">
        <v>35.413</v>
      </c>
      <c r="W150" s="23">
        <f t="shared" si="8"/>
        <v>3.000034814</v>
      </c>
      <c r="X150" s="23">
        <f t="shared" si="9"/>
        <v>0</v>
      </c>
      <c r="Y150" s="33">
        <f t="shared" si="10"/>
        <v>0</v>
      </c>
      <c r="Z150" s="33">
        <f t="shared" si="21"/>
        <v>106968.928</v>
      </c>
      <c r="AA150" s="27">
        <f t="shared" si="11"/>
        <v>3</v>
      </c>
      <c r="AB150" s="34">
        <f t="shared" si="12"/>
        <v>0</v>
      </c>
    </row>
    <row r="151" ht="14.25" customHeight="1">
      <c r="A151" s="29">
        <f t="shared" si="13"/>
        <v>45799</v>
      </c>
      <c r="B151" s="30" t="str">
        <f t="shared" si="1"/>
        <v>Thursday</v>
      </c>
      <c r="C151" s="30">
        <f t="shared" si="14"/>
        <v>0</v>
      </c>
      <c r="D151" s="30">
        <v>0.0</v>
      </c>
      <c r="E151" s="31">
        <f t="shared" si="19"/>
        <v>0</v>
      </c>
      <c r="F151" s="32">
        <f t="shared" si="20"/>
        <v>0</v>
      </c>
      <c r="G151" s="67">
        <v>32.41296518607443</v>
      </c>
      <c r="H151" s="24" t="s">
        <v>31</v>
      </c>
      <c r="I151" s="25">
        <f>IFERROR(VLOOKUP(H151,Volume_caminhao,2,0),0)</f>
        <v>833</v>
      </c>
      <c r="J151" s="25">
        <f t="shared" si="2"/>
        <v>49980</v>
      </c>
      <c r="K151" s="24">
        <f t="shared" si="3"/>
        <v>27000</v>
      </c>
      <c r="L151" s="25">
        <v>0.0</v>
      </c>
      <c r="M151" s="24">
        <f t="shared" si="4"/>
        <v>0</v>
      </c>
      <c r="N151" s="24">
        <f t="shared" si="5"/>
        <v>0</v>
      </c>
      <c r="O151" s="26">
        <v>0.12</v>
      </c>
      <c r="P151" s="24">
        <f t="shared" si="6"/>
        <v>0</v>
      </c>
      <c r="Q151" s="24">
        <f t="shared" si="7"/>
        <v>0</v>
      </c>
      <c r="R151" s="23">
        <f t="shared" si="16"/>
        <v>0</v>
      </c>
      <c r="S151" s="33"/>
      <c r="T151" s="33"/>
      <c r="U151" s="33">
        <f t="shared" si="17"/>
        <v>0</v>
      </c>
      <c r="V151" s="23">
        <v>35.413</v>
      </c>
      <c r="W151" s="23">
        <f t="shared" si="8"/>
        <v>3.000034814</v>
      </c>
      <c r="X151" s="23">
        <f t="shared" si="9"/>
        <v>0</v>
      </c>
      <c r="Y151" s="33">
        <f t="shared" si="10"/>
        <v>0</v>
      </c>
      <c r="Z151" s="33">
        <f t="shared" si="21"/>
        <v>106968.928</v>
      </c>
      <c r="AA151" s="27">
        <f t="shared" si="11"/>
        <v>3</v>
      </c>
      <c r="AB151" s="34">
        <f t="shared" si="12"/>
        <v>0</v>
      </c>
    </row>
    <row r="152" ht="14.25" customHeight="1">
      <c r="A152" s="29">
        <f t="shared" si="13"/>
        <v>45800</v>
      </c>
      <c r="B152" s="30" t="str">
        <f t="shared" si="1"/>
        <v>Friday</v>
      </c>
      <c r="C152" s="30">
        <f t="shared" si="14"/>
        <v>0</v>
      </c>
      <c r="D152" s="30">
        <v>0.0</v>
      </c>
      <c r="E152" s="31">
        <f t="shared" si="19"/>
        <v>0</v>
      </c>
      <c r="F152" s="32">
        <f t="shared" si="20"/>
        <v>0</v>
      </c>
      <c r="G152" s="67">
        <v>32.41296518607443</v>
      </c>
      <c r="H152" s="24" t="s">
        <v>31</v>
      </c>
      <c r="I152" s="25">
        <f>IFERROR(VLOOKUP(H152,Volume_caminhao,2,0),0)</f>
        <v>833</v>
      </c>
      <c r="J152" s="25">
        <f t="shared" si="2"/>
        <v>49980</v>
      </c>
      <c r="K152" s="24">
        <f t="shared" si="3"/>
        <v>27000</v>
      </c>
      <c r="L152" s="25">
        <v>0.0</v>
      </c>
      <c r="M152" s="24">
        <f t="shared" si="4"/>
        <v>0</v>
      </c>
      <c r="N152" s="24">
        <f t="shared" si="5"/>
        <v>0</v>
      </c>
      <c r="O152" s="26">
        <v>0.12</v>
      </c>
      <c r="P152" s="24">
        <f t="shared" si="6"/>
        <v>0</v>
      </c>
      <c r="Q152" s="24">
        <f t="shared" si="7"/>
        <v>0</v>
      </c>
      <c r="R152" s="23">
        <f t="shared" si="16"/>
        <v>0</v>
      </c>
      <c r="S152" s="33"/>
      <c r="T152" s="33"/>
      <c r="U152" s="33">
        <f t="shared" si="17"/>
        <v>0</v>
      </c>
      <c r="V152" s="23">
        <v>35.413</v>
      </c>
      <c r="W152" s="23">
        <f t="shared" si="8"/>
        <v>3.000034814</v>
      </c>
      <c r="X152" s="23">
        <f t="shared" si="9"/>
        <v>0</v>
      </c>
      <c r="Y152" s="33">
        <f t="shared" si="10"/>
        <v>0</v>
      </c>
      <c r="Z152" s="33">
        <f t="shared" si="21"/>
        <v>106968.928</v>
      </c>
      <c r="AA152" s="27">
        <f t="shared" si="11"/>
        <v>3</v>
      </c>
      <c r="AB152" s="34">
        <f t="shared" si="12"/>
        <v>0</v>
      </c>
    </row>
    <row r="153" ht="14.25" customHeight="1">
      <c r="A153" s="29">
        <f t="shared" si="13"/>
        <v>45801</v>
      </c>
      <c r="B153" s="30" t="str">
        <f t="shared" si="1"/>
        <v>Saturday</v>
      </c>
      <c r="C153" s="30">
        <f t="shared" si="14"/>
        <v>0</v>
      </c>
      <c r="D153" s="30"/>
      <c r="E153" s="31">
        <f t="shared" si="19"/>
        <v>0</v>
      </c>
      <c r="F153" s="32">
        <f t="shared" si="20"/>
        <v>0</v>
      </c>
      <c r="G153" s="67">
        <v>32.41296518607443</v>
      </c>
      <c r="H153" s="24" t="s">
        <v>31</v>
      </c>
      <c r="I153" s="25">
        <f>IFERROR(VLOOKUP(H153,Volume_caminhao,2,0),0)</f>
        <v>833</v>
      </c>
      <c r="J153" s="25">
        <f t="shared" si="2"/>
        <v>49980</v>
      </c>
      <c r="K153" s="24">
        <f t="shared" si="3"/>
        <v>27000</v>
      </c>
      <c r="L153" s="25">
        <v>0.0</v>
      </c>
      <c r="M153" s="24">
        <f t="shared" si="4"/>
        <v>0</v>
      </c>
      <c r="N153" s="24">
        <f t="shared" si="5"/>
        <v>0</v>
      </c>
      <c r="O153" s="26">
        <v>0.12</v>
      </c>
      <c r="P153" s="24">
        <f t="shared" si="6"/>
        <v>0</v>
      </c>
      <c r="Q153" s="24">
        <f t="shared" si="7"/>
        <v>0</v>
      </c>
      <c r="R153" s="23">
        <f t="shared" si="16"/>
        <v>0</v>
      </c>
      <c r="S153" s="33"/>
      <c r="T153" s="33"/>
      <c r="U153" s="33">
        <f t="shared" si="17"/>
        <v>0</v>
      </c>
      <c r="V153" s="23">
        <v>35.413</v>
      </c>
      <c r="W153" s="23">
        <f t="shared" si="8"/>
        <v>3.000034814</v>
      </c>
      <c r="X153" s="23">
        <f t="shared" si="9"/>
        <v>0</v>
      </c>
      <c r="Y153" s="33">
        <f t="shared" si="10"/>
        <v>0</v>
      </c>
      <c r="Z153" s="33">
        <f t="shared" si="21"/>
        <v>106968.928</v>
      </c>
      <c r="AA153" s="27">
        <f t="shared" si="11"/>
        <v>3</v>
      </c>
      <c r="AB153" s="34">
        <f t="shared" si="12"/>
        <v>0</v>
      </c>
    </row>
    <row r="154" ht="14.25" customHeight="1">
      <c r="A154" s="29">
        <f t="shared" si="13"/>
        <v>45802</v>
      </c>
      <c r="B154" s="30" t="str">
        <f t="shared" si="1"/>
        <v>Sunday</v>
      </c>
      <c r="C154" s="30">
        <f t="shared" si="14"/>
        <v>0</v>
      </c>
      <c r="D154" s="30"/>
      <c r="E154" s="31">
        <f t="shared" si="19"/>
        <v>0</v>
      </c>
      <c r="F154" s="32">
        <f t="shared" si="20"/>
        <v>0</v>
      </c>
      <c r="G154" s="67">
        <v>32.41296518607443</v>
      </c>
      <c r="H154" s="24" t="s">
        <v>31</v>
      </c>
      <c r="I154" s="25">
        <f>IFERROR(VLOOKUP(H154,Volume_caminhao,2,0),0)</f>
        <v>833</v>
      </c>
      <c r="J154" s="25">
        <f t="shared" si="2"/>
        <v>49980</v>
      </c>
      <c r="K154" s="24">
        <f t="shared" si="3"/>
        <v>27000</v>
      </c>
      <c r="L154" s="25">
        <v>0.0</v>
      </c>
      <c r="M154" s="24">
        <f t="shared" si="4"/>
        <v>0</v>
      </c>
      <c r="N154" s="24">
        <f t="shared" si="5"/>
        <v>0</v>
      </c>
      <c r="O154" s="26">
        <v>0.12</v>
      </c>
      <c r="P154" s="24">
        <f t="shared" si="6"/>
        <v>0</v>
      </c>
      <c r="Q154" s="24">
        <f t="shared" si="7"/>
        <v>0</v>
      </c>
      <c r="R154" s="23">
        <f t="shared" si="16"/>
        <v>0</v>
      </c>
      <c r="S154" s="33"/>
      <c r="T154" s="33"/>
      <c r="U154" s="33">
        <f t="shared" si="17"/>
        <v>0</v>
      </c>
      <c r="V154" s="23">
        <v>35.413</v>
      </c>
      <c r="W154" s="23">
        <f t="shared" si="8"/>
        <v>3.000034814</v>
      </c>
      <c r="X154" s="23">
        <f t="shared" si="9"/>
        <v>0</v>
      </c>
      <c r="Y154" s="33">
        <f t="shared" si="10"/>
        <v>0</v>
      </c>
      <c r="Z154" s="33">
        <f t="shared" si="21"/>
        <v>106968.928</v>
      </c>
      <c r="AA154" s="27">
        <f t="shared" si="11"/>
        <v>3</v>
      </c>
      <c r="AB154" s="34">
        <f t="shared" si="12"/>
        <v>0</v>
      </c>
    </row>
    <row r="155" ht="14.25" customHeight="1">
      <c r="A155" s="29">
        <f t="shared" si="13"/>
        <v>45803</v>
      </c>
      <c r="B155" s="30" t="str">
        <f t="shared" si="1"/>
        <v>Monday</v>
      </c>
      <c r="C155" s="36">
        <f t="shared" si="14"/>
        <v>3</v>
      </c>
      <c r="D155" s="30"/>
      <c r="E155" s="31">
        <f t="shared" si="19"/>
        <v>2499</v>
      </c>
      <c r="F155" s="32">
        <f t="shared" si="20"/>
        <v>19992</v>
      </c>
      <c r="G155" s="67">
        <v>32.41296518607443</v>
      </c>
      <c r="H155" s="24" t="s">
        <v>31</v>
      </c>
      <c r="I155" s="25">
        <f>IFERROR(VLOOKUP(H155,Volume_caminhao,2,0),0)</f>
        <v>833</v>
      </c>
      <c r="J155" s="25">
        <f t="shared" si="2"/>
        <v>49980</v>
      </c>
      <c r="K155" s="24">
        <f t="shared" si="3"/>
        <v>27000</v>
      </c>
      <c r="L155" s="25">
        <v>0.0</v>
      </c>
      <c r="M155" s="24">
        <f t="shared" si="4"/>
        <v>0</v>
      </c>
      <c r="N155" s="24">
        <f t="shared" si="5"/>
        <v>0</v>
      </c>
      <c r="O155" s="26">
        <v>0.12</v>
      </c>
      <c r="P155" s="24">
        <f t="shared" si="6"/>
        <v>0</v>
      </c>
      <c r="Q155" s="24">
        <f t="shared" si="7"/>
        <v>0</v>
      </c>
      <c r="R155" s="23">
        <f t="shared" si="16"/>
        <v>81000</v>
      </c>
      <c r="S155" s="33"/>
      <c r="T155" s="33"/>
      <c r="U155" s="33">
        <f t="shared" si="17"/>
        <v>25968.928</v>
      </c>
      <c r="V155" s="23">
        <v>35.413</v>
      </c>
      <c r="W155" s="23">
        <f t="shared" si="8"/>
        <v>3.000034814</v>
      </c>
      <c r="X155" s="23">
        <f t="shared" si="9"/>
        <v>7497.087</v>
      </c>
      <c r="Y155" s="33">
        <f t="shared" si="10"/>
        <v>88497.087</v>
      </c>
      <c r="Z155" s="33">
        <f t="shared" si="21"/>
        <v>114466.015</v>
      </c>
      <c r="AA155" s="27">
        <f t="shared" si="11"/>
        <v>4</v>
      </c>
      <c r="AB155" s="38">
        <f t="shared" si="12"/>
        <v>-2</v>
      </c>
    </row>
    <row r="156" ht="14.25" customHeight="1">
      <c r="A156" s="29">
        <f t="shared" si="13"/>
        <v>45804</v>
      </c>
      <c r="B156" s="30" t="str">
        <f t="shared" si="1"/>
        <v>Tuesday</v>
      </c>
      <c r="C156" s="30">
        <f t="shared" si="14"/>
        <v>0</v>
      </c>
      <c r="D156" s="30">
        <v>0.0</v>
      </c>
      <c r="E156" s="31">
        <f t="shared" si="19"/>
        <v>0</v>
      </c>
      <c r="F156" s="32">
        <f t="shared" si="20"/>
        <v>0</v>
      </c>
      <c r="G156" s="67">
        <v>32.41296518607443</v>
      </c>
      <c r="H156" s="24" t="s">
        <v>31</v>
      </c>
      <c r="I156" s="25">
        <f>IFERROR(VLOOKUP(H156,Volume_caminhao,2,0),0)</f>
        <v>833</v>
      </c>
      <c r="J156" s="25">
        <f t="shared" si="2"/>
        <v>49980</v>
      </c>
      <c r="K156" s="24">
        <f t="shared" si="3"/>
        <v>27000</v>
      </c>
      <c r="L156" s="25">
        <v>0.0</v>
      </c>
      <c r="M156" s="24">
        <f t="shared" si="4"/>
        <v>0</v>
      </c>
      <c r="N156" s="24">
        <f t="shared" si="5"/>
        <v>0</v>
      </c>
      <c r="O156" s="26">
        <v>0.12</v>
      </c>
      <c r="P156" s="24">
        <f t="shared" si="6"/>
        <v>0</v>
      </c>
      <c r="Q156" s="24">
        <f t="shared" si="7"/>
        <v>0</v>
      </c>
      <c r="R156" s="23">
        <f t="shared" si="16"/>
        <v>0</v>
      </c>
      <c r="S156" s="33"/>
      <c r="T156" s="33"/>
      <c r="U156" s="33">
        <f t="shared" si="17"/>
        <v>0</v>
      </c>
      <c r="V156" s="23">
        <v>35.413</v>
      </c>
      <c r="W156" s="23">
        <f t="shared" si="8"/>
        <v>3.000034814</v>
      </c>
      <c r="X156" s="23">
        <f t="shared" si="9"/>
        <v>0</v>
      </c>
      <c r="Y156" s="33">
        <f t="shared" si="10"/>
        <v>0</v>
      </c>
      <c r="Z156" s="33">
        <f t="shared" si="21"/>
        <v>114466.015</v>
      </c>
      <c r="AA156" s="27">
        <f t="shared" si="11"/>
        <v>4</v>
      </c>
      <c r="AB156" s="34">
        <f t="shared" si="12"/>
        <v>1</v>
      </c>
    </row>
    <row r="157" ht="14.25" customHeight="1">
      <c r="A157" s="29">
        <f t="shared" si="13"/>
        <v>45805</v>
      </c>
      <c r="B157" s="30" t="str">
        <f t="shared" si="1"/>
        <v>Wednesday</v>
      </c>
      <c r="C157" s="30">
        <f t="shared" si="14"/>
        <v>0</v>
      </c>
      <c r="D157" s="30">
        <v>0.0</v>
      </c>
      <c r="E157" s="31">
        <f t="shared" si="19"/>
        <v>0</v>
      </c>
      <c r="F157" s="32">
        <f t="shared" si="20"/>
        <v>0</v>
      </c>
      <c r="G157" s="67">
        <v>32.41296518607443</v>
      </c>
      <c r="H157" s="24" t="s">
        <v>31</v>
      </c>
      <c r="I157" s="25">
        <f>IFERROR(VLOOKUP(H157,Volume_caminhao,2,0),0)</f>
        <v>833</v>
      </c>
      <c r="J157" s="25">
        <f t="shared" si="2"/>
        <v>49980</v>
      </c>
      <c r="K157" s="24">
        <f t="shared" si="3"/>
        <v>27000</v>
      </c>
      <c r="L157" s="25">
        <v>0.0</v>
      </c>
      <c r="M157" s="24">
        <f t="shared" si="4"/>
        <v>0</v>
      </c>
      <c r="N157" s="24">
        <f t="shared" si="5"/>
        <v>0</v>
      </c>
      <c r="O157" s="26">
        <v>0.12</v>
      </c>
      <c r="P157" s="24">
        <f t="shared" si="6"/>
        <v>0</v>
      </c>
      <c r="Q157" s="24">
        <f t="shared" si="7"/>
        <v>0</v>
      </c>
      <c r="R157" s="23">
        <f t="shared" si="16"/>
        <v>0</v>
      </c>
      <c r="S157" s="33"/>
      <c r="T157" s="33"/>
      <c r="U157" s="33">
        <f t="shared" si="17"/>
        <v>0</v>
      </c>
      <c r="V157" s="23">
        <v>35.413</v>
      </c>
      <c r="W157" s="23">
        <f t="shared" si="8"/>
        <v>3.000034814</v>
      </c>
      <c r="X157" s="23">
        <f t="shared" si="9"/>
        <v>0</v>
      </c>
      <c r="Y157" s="33">
        <f t="shared" si="10"/>
        <v>0</v>
      </c>
      <c r="Z157" s="33">
        <f t="shared" si="21"/>
        <v>114466.015</v>
      </c>
      <c r="AA157" s="27">
        <f t="shared" si="11"/>
        <v>4</v>
      </c>
      <c r="AB157" s="34">
        <f t="shared" si="12"/>
        <v>1</v>
      </c>
    </row>
    <row r="158" ht="14.25" customHeight="1">
      <c r="A158" s="29">
        <f t="shared" si="13"/>
        <v>45806</v>
      </c>
      <c r="B158" s="30" t="str">
        <f t="shared" si="1"/>
        <v>Thursday</v>
      </c>
      <c r="C158" s="30">
        <f t="shared" si="14"/>
        <v>0</v>
      </c>
      <c r="D158" s="30">
        <v>0.0</v>
      </c>
      <c r="E158" s="31">
        <f t="shared" si="19"/>
        <v>0</v>
      </c>
      <c r="F158" s="32">
        <f t="shared" si="20"/>
        <v>0</v>
      </c>
      <c r="G158" s="67">
        <v>32.41296518607443</v>
      </c>
      <c r="H158" s="24" t="s">
        <v>31</v>
      </c>
      <c r="I158" s="25">
        <f>IFERROR(VLOOKUP(H158,Volume_caminhao,2,0),0)</f>
        <v>833</v>
      </c>
      <c r="J158" s="25">
        <f t="shared" si="2"/>
        <v>49980</v>
      </c>
      <c r="K158" s="24">
        <f t="shared" si="3"/>
        <v>27000</v>
      </c>
      <c r="L158" s="25">
        <v>0.0</v>
      </c>
      <c r="M158" s="24">
        <f t="shared" si="4"/>
        <v>0</v>
      </c>
      <c r="N158" s="24">
        <f t="shared" si="5"/>
        <v>0</v>
      </c>
      <c r="O158" s="26">
        <v>0.12</v>
      </c>
      <c r="P158" s="24">
        <f t="shared" si="6"/>
        <v>0</v>
      </c>
      <c r="Q158" s="24">
        <f t="shared" si="7"/>
        <v>0</v>
      </c>
      <c r="R158" s="23">
        <f t="shared" si="16"/>
        <v>0</v>
      </c>
      <c r="S158" s="33"/>
      <c r="T158" s="33"/>
      <c r="U158" s="33">
        <f t="shared" si="17"/>
        <v>0</v>
      </c>
      <c r="V158" s="23">
        <v>35.413</v>
      </c>
      <c r="W158" s="23">
        <f t="shared" si="8"/>
        <v>3.000034814</v>
      </c>
      <c r="X158" s="23">
        <f t="shared" si="9"/>
        <v>0</v>
      </c>
      <c r="Y158" s="33">
        <f t="shared" si="10"/>
        <v>0</v>
      </c>
      <c r="Z158" s="33">
        <f t="shared" si="21"/>
        <v>114466.015</v>
      </c>
      <c r="AA158" s="27">
        <f t="shared" si="11"/>
        <v>4</v>
      </c>
      <c r="AB158" s="34">
        <f t="shared" si="12"/>
        <v>1</v>
      </c>
    </row>
    <row r="159" ht="14.25" customHeight="1">
      <c r="A159" s="29">
        <f t="shared" si="13"/>
        <v>45807</v>
      </c>
      <c r="B159" s="30" t="str">
        <f t="shared" si="1"/>
        <v>Friday</v>
      </c>
      <c r="C159" s="30">
        <f t="shared" si="14"/>
        <v>0</v>
      </c>
      <c r="D159" s="30">
        <v>0.0</v>
      </c>
      <c r="E159" s="31">
        <f t="shared" si="19"/>
        <v>0</v>
      </c>
      <c r="F159" s="32">
        <f t="shared" si="20"/>
        <v>0</v>
      </c>
      <c r="G159" s="67">
        <v>32.41296518607443</v>
      </c>
      <c r="H159" s="24" t="s">
        <v>31</v>
      </c>
      <c r="I159" s="25">
        <f>IFERROR(VLOOKUP(H159,Volume_caminhao,2,0),0)</f>
        <v>833</v>
      </c>
      <c r="J159" s="25">
        <f t="shared" si="2"/>
        <v>49980</v>
      </c>
      <c r="K159" s="24">
        <f t="shared" si="3"/>
        <v>27000</v>
      </c>
      <c r="L159" s="25">
        <v>0.0</v>
      </c>
      <c r="M159" s="24">
        <f t="shared" si="4"/>
        <v>0</v>
      </c>
      <c r="N159" s="24">
        <f t="shared" si="5"/>
        <v>0</v>
      </c>
      <c r="O159" s="26">
        <v>0.12</v>
      </c>
      <c r="P159" s="24">
        <f t="shared" si="6"/>
        <v>0</v>
      </c>
      <c r="Q159" s="24">
        <f t="shared" si="7"/>
        <v>0</v>
      </c>
      <c r="R159" s="23">
        <f t="shared" si="16"/>
        <v>0</v>
      </c>
      <c r="S159" s="33"/>
      <c r="T159" s="33"/>
      <c r="U159" s="33">
        <f t="shared" si="17"/>
        <v>0</v>
      </c>
      <c r="V159" s="23">
        <v>35.413</v>
      </c>
      <c r="W159" s="23">
        <f t="shared" si="8"/>
        <v>3.000034814</v>
      </c>
      <c r="X159" s="23">
        <f t="shared" si="9"/>
        <v>0</v>
      </c>
      <c r="Y159" s="33">
        <f t="shared" si="10"/>
        <v>0</v>
      </c>
      <c r="Z159" s="33">
        <f t="shared" si="21"/>
        <v>114466.015</v>
      </c>
      <c r="AA159" s="27">
        <f t="shared" si="11"/>
        <v>4</v>
      </c>
      <c r="AB159" s="34">
        <f t="shared" si="12"/>
        <v>1</v>
      </c>
    </row>
    <row r="160" ht="14.25" customHeight="1">
      <c r="A160" s="29">
        <f t="shared" si="13"/>
        <v>45808</v>
      </c>
      <c r="B160" s="30" t="str">
        <f t="shared" si="1"/>
        <v>Saturday</v>
      </c>
      <c r="C160" s="30">
        <f t="shared" si="14"/>
        <v>0</v>
      </c>
      <c r="D160" s="30"/>
      <c r="E160" s="31">
        <f t="shared" si="19"/>
        <v>0</v>
      </c>
      <c r="F160" s="32">
        <f t="shared" si="20"/>
        <v>0</v>
      </c>
      <c r="G160" s="67">
        <v>32.41296518607443</v>
      </c>
      <c r="H160" s="24" t="s">
        <v>31</v>
      </c>
      <c r="I160" s="25">
        <f>IFERROR(VLOOKUP(H160,Volume_caminhao,2,0),0)</f>
        <v>833</v>
      </c>
      <c r="J160" s="25">
        <f t="shared" si="2"/>
        <v>49980</v>
      </c>
      <c r="K160" s="24">
        <f t="shared" si="3"/>
        <v>27000</v>
      </c>
      <c r="L160" s="25">
        <v>0.0</v>
      </c>
      <c r="M160" s="24">
        <f t="shared" si="4"/>
        <v>0</v>
      </c>
      <c r="N160" s="24">
        <f t="shared" si="5"/>
        <v>0</v>
      </c>
      <c r="O160" s="26">
        <v>0.12</v>
      </c>
      <c r="P160" s="24">
        <f t="shared" si="6"/>
        <v>0</v>
      </c>
      <c r="Q160" s="24">
        <f t="shared" si="7"/>
        <v>0</v>
      </c>
      <c r="R160" s="23">
        <f t="shared" si="16"/>
        <v>0</v>
      </c>
      <c r="S160" s="33"/>
      <c r="T160" s="33"/>
      <c r="U160" s="33">
        <f t="shared" si="17"/>
        <v>0</v>
      </c>
      <c r="V160" s="23">
        <v>35.413</v>
      </c>
      <c r="W160" s="23">
        <f t="shared" si="8"/>
        <v>3.000034814</v>
      </c>
      <c r="X160" s="23">
        <f t="shared" si="9"/>
        <v>0</v>
      </c>
      <c r="Y160" s="33">
        <f t="shared" si="10"/>
        <v>0</v>
      </c>
      <c r="Z160" s="33">
        <f t="shared" si="21"/>
        <v>114466.015</v>
      </c>
      <c r="AA160" s="27">
        <f t="shared" si="11"/>
        <v>4</v>
      </c>
      <c r="AB160" s="34">
        <f t="shared" si="12"/>
        <v>1</v>
      </c>
    </row>
    <row r="161" ht="14.25" customHeight="1">
      <c r="A161" s="50">
        <f t="shared" si="13"/>
        <v>45809</v>
      </c>
      <c r="B161" s="51" t="str">
        <f t="shared" si="1"/>
        <v>Sunday</v>
      </c>
      <c r="C161" s="30">
        <f t="shared" si="14"/>
        <v>0</v>
      </c>
      <c r="D161" s="51"/>
      <c r="E161" s="31">
        <f t="shared" si="19"/>
        <v>0</v>
      </c>
      <c r="F161" s="32">
        <f t="shared" si="20"/>
        <v>0</v>
      </c>
      <c r="G161" s="67">
        <v>32.41296518607443</v>
      </c>
      <c r="H161" s="24" t="s">
        <v>31</v>
      </c>
      <c r="I161" s="25">
        <f>IFERROR(VLOOKUP(H161,Volume_caminhao,2,0),0)</f>
        <v>833</v>
      </c>
      <c r="J161" s="25">
        <f t="shared" si="2"/>
        <v>49980</v>
      </c>
      <c r="K161" s="24">
        <f t="shared" si="3"/>
        <v>27000</v>
      </c>
      <c r="L161" s="25">
        <v>0.0</v>
      </c>
      <c r="M161" s="24">
        <f t="shared" si="4"/>
        <v>0</v>
      </c>
      <c r="N161" s="24">
        <f t="shared" si="5"/>
        <v>0</v>
      </c>
      <c r="O161" s="26">
        <v>0.12</v>
      </c>
      <c r="P161" s="24">
        <f t="shared" si="6"/>
        <v>0</v>
      </c>
      <c r="Q161" s="24">
        <f t="shared" si="7"/>
        <v>0</v>
      </c>
      <c r="R161" s="23">
        <f t="shared" si="16"/>
        <v>0</v>
      </c>
      <c r="S161" s="57"/>
      <c r="T161" s="57"/>
      <c r="U161" s="33">
        <f t="shared" si="17"/>
        <v>0</v>
      </c>
      <c r="V161" s="23">
        <v>35.413</v>
      </c>
      <c r="W161" s="23">
        <f t="shared" si="8"/>
        <v>3.000034814</v>
      </c>
      <c r="X161" s="23">
        <f t="shared" si="9"/>
        <v>0</v>
      </c>
      <c r="Y161" s="33">
        <f t="shared" si="10"/>
        <v>0</v>
      </c>
      <c r="Z161" s="57">
        <f t="shared" si="21"/>
        <v>114466.015</v>
      </c>
      <c r="AA161" s="27">
        <f t="shared" si="11"/>
        <v>4</v>
      </c>
      <c r="AB161" s="34">
        <f t="shared" si="12"/>
        <v>1</v>
      </c>
    </row>
    <row r="162" ht="14.25" customHeight="1">
      <c r="A162" s="50">
        <f t="shared" si="13"/>
        <v>45810</v>
      </c>
      <c r="B162" s="51" t="str">
        <f t="shared" si="1"/>
        <v>Monday</v>
      </c>
      <c r="C162" s="36">
        <f t="shared" si="14"/>
        <v>4</v>
      </c>
      <c r="D162" s="51"/>
      <c r="E162" s="31">
        <f t="shared" si="19"/>
        <v>3332</v>
      </c>
      <c r="F162" s="32">
        <f t="shared" si="20"/>
        <v>3332</v>
      </c>
      <c r="G162" s="67">
        <v>32.41296518607443</v>
      </c>
      <c r="H162" s="24" t="s">
        <v>31</v>
      </c>
      <c r="I162" s="25">
        <f>IFERROR(VLOOKUP(H162,Volume_caminhao,2,0),0)</f>
        <v>833</v>
      </c>
      <c r="J162" s="25">
        <f t="shared" si="2"/>
        <v>49980</v>
      </c>
      <c r="K162" s="24">
        <f t="shared" si="3"/>
        <v>27000</v>
      </c>
      <c r="L162" s="25">
        <v>0.0</v>
      </c>
      <c r="M162" s="24">
        <f t="shared" si="4"/>
        <v>0</v>
      </c>
      <c r="N162" s="24">
        <f t="shared" si="5"/>
        <v>0</v>
      </c>
      <c r="O162" s="26">
        <v>0.12</v>
      </c>
      <c r="P162" s="24">
        <f t="shared" si="6"/>
        <v>0</v>
      </c>
      <c r="Q162" s="24">
        <f t="shared" si="7"/>
        <v>0</v>
      </c>
      <c r="R162" s="23">
        <f t="shared" si="16"/>
        <v>108000</v>
      </c>
      <c r="S162" s="57"/>
      <c r="T162" s="57"/>
      <c r="U162" s="33">
        <f t="shared" si="17"/>
        <v>6466.015</v>
      </c>
      <c r="V162" s="23">
        <v>35.413</v>
      </c>
      <c r="W162" s="23">
        <f t="shared" si="8"/>
        <v>3.000034814</v>
      </c>
      <c r="X162" s="23">
        <f t="shared" si="9"/>
        <v>9996.116</v>
      </c>
      <c r="Y162" s="33">
        <f t="shared" si="10"/>
        <v>117996.116</v>
      </c>
      <c r="Z162" s="57">
        <f t="shared" si="21"/>
        <v>124462.131</v>
      </c>
      <c r="AA162" s="27">
        <f t="shared" si="11"/>
        <v>4</v>
      </c>
      <c r="AB162" s="38">
        <f t="shared" si="12"/>
        <v>-3</v>
      </c>
    </row>
    <row r="163" ht="14.25" customHeight="1">
      <c r="A163" s="50">
        <f t="shared" si="13"/>
        <v>45811</v>
      </c>
      <c r="B163" s="51" t="str">
        <f t="shared" si="1"/>
        <v>Tuesday</v>
      </c>
      <c r="C163" s="30">
        <f t="shared" si="14"/>
        <v>0</v>
      </c>
      <c r="D163" s="51">
        <v>0.0</v>
      </c>
      <c r="E163" s="31">
        <f t="shared" si="19"/>
        <v>0</v>
      </c>
      <c r="F163" s="32">
        <f t="shared" si="20"/>
        <v>0</v>
      </c>
      <c r="G163" s="67">
        <v>32.41296518607443</v>
      </c>
      <c r="H163" s="24" t="s">
        <v>31</v>
      </c>
      <c r="I163" s="25">
        <f>IFERROR(VLOOKUP(H163,Volume_caminhao,2,0),0)</f>
        <v>833</v>
      </c>
      <c r="J163" s="25">
        <f t="shared" si="2"/>
        <v>49980</v>
      </c>
      <c r="K163" s="24">
        <f t="shared" si="3"/>
        <v>27000</v>
      </c>
      <c r="L163" s="25">
        <v>0.0</v>
      </c>
      <c r="M163" s="24">
        <f t="shared" si="4"/>
        <v>0</v>
      </c>
      <c r="N163" s="24">
        <f t="shared" si="5"/>
        <v>0</v>
      </c>
      <c r="O163" s="26">
        <v>0.12</v>
      </c>
      <c r="P163" s="24">
        <f t="shared" si="6"/>
        <v>0</v>
      </c>
      <c r="Q163" s="24">
        <f t="shared" si="7"/>
        <v>0</v>
      </c>
      <c r="R163" s="23">
        <f t="shared" si="16"/>
        <v>0</v>
      </c>
      <c r="S163" s="57"/>
      <c r="T163" s="57"/>
      <c r="U163" s="33">
        <f t="shared" si="17"/>
        <v>0</v>
      </c>
      <c r="V163" s="23">
        <v>35.413</v>
      </c>
      <c r="W163" s="23">
        <f t="shared" si="8"/>
        <v>3.000034814</v>
      </c>
      <c r="X163" s="23">
        <f t="shared" si="9"/>
        <v>0</v>
      </c>
      <c r="Y163" s="33">
        <f t="shared" si="10"/>
        <v>0</v>
      </c>
      <c r="Z163" s="57">
        <f t="shared" si="21"/>
        <v>124462.131</v>
      </c>
      <c r="AA163" s="27">
        <f t="shared" si="11"/>
        <v>4</v>
      </c>
      <c r="AB163" s="34">
        <f t="shared" si="12"/>
        <v>1</v>
      </c>
    </row>
    <row r="164" ht="14.25" customHeight="1">
      <c r="A164" s="50">
        <f t="shared" si="13"/>
        <v>45812</v>
      </c>
      <c r="B164" s="51" t="str">
        <f t="shared" si="1"/>
        <v>Wednesday</v>
      </c>
      <c r="C164" s="30">
        <f t="shared" si="14"/>
        <v>0</v>
      </c>
      <c r="D164" s="51">
        <v>0.0</v>
      </c>
      <c r="E164" s="31">
        <f t="shared" si="19"/>
        <v>0</v>
      </c>
      <c r="F164" s="32">
        <f t="shared" si="20"/>
        <v>0</v>
      </c>
      <c r="G164" s="67">
        <v>32.41296518607443</v>
      </c>
      <c r="H164" s="24" t="s">
        <v>31</v>
      </c>
      <c r="I164" s="25">
        <f>IFERROR(VLOOKUP(H164,Volume_caminhao,2,0),0)</f>
        <v>833</v>
      </c>
      <c r="J164" s="25">
        <f t="shared" si="2"/>
        <v>49980</v>
      </c>
      <c r="K164" s="24">
        <f t="shared" si="3"/>
        <v>27000</v>
      </c>
      <c r="L164" s="25">
        <v>0.0</v>
      </c>
      <c r="M164" s="24">
        <f t="shared" si="4"/>
        <v>0</v>
      </c>
      <c r="N164" s="24">
        <f t="shared" si="5"/>
        <v>0</v>
      </c>
      <c r="O164" s="26">
        <v>0.12</v>
      </c>
      <c r="P164" s="24">
        <f t="shared" si="6"/>
        <v>0</v>
      </c>
      <c r="Q164" s="24">
        <f t="shared" si="7"/>
        <v>0</v>
      </c>
      <c r="R164" s="23">
        <f t="shared" si="16"/>
        <v>0</v>
      </c>
      <c r="S164" s="57"/>
      <c r="T164" s="57"/>
      <c r="U164" s="33">
        <f t="shared" si="17"/>
        <v>0</v>
      </c>
      <c r="V164" s="23">
        <v>35.413</v>
      </c>
      <c r="W164" s="23">
        <f t="shared" si="8"/>
        <v>3.000034814</v>
      </c>
      <c r="X164" s="23">
        <f t="shared" si="9"/>
        <v>0</v>
      </c>
      <c r="Y164" s="33">
        <f t="shared" si="10"/>
        <v>0</v>
      </c>
      <c r="Z164" s="57">
        <f t="shared" si="21"/>
        <v>124462.131</v>
      </c>
      <c r="AA164" s="27">
        <f t="shared" si="11"/>
        <v>4</v>
      </c>
      <c r="AB164" s="34">
        <f t="shared" si="12"/>
        <v>1</v>
      </c>
    </row>
    <row r="165" ht="14.25" customHeight="1">
      <c r="A165" s="50">
        <f t="shared" si="13"/>
        <v>45813</v>
      </c>
      <c r="B165" s="51" t="str">
        <f t="shared" si="1"/>
        <v>Thursday</v>
      </c>
      <c r="C165" s="30">
        <f t="shared" si="14"/>
        <v>0</v>
      </c>
      <c r="D165" s="51">
        <v>0.0</v>
      </c>
      <c r="E165" s="31">
        <f t="shared" si="19"/>
        <v>0</v>
      </c>
      <c r="F165" s="32">
        <f t="shared" si="20"/>
        <v>0</v>
      </c>
      <c r="G165" s="67">
        <v>32.41296518607443</v>
      </c>
      <c r="H165" s="24" t="s">
        <v>31</v>
      </c>
      <c r="I165" s="25">
        <f>IFERROR(VLOOKUP(H165,Volume_caminhao,2,0),0)</f>
        <v>833</v>
      </c>
      <c r="J165" s="25">
        <f t="shared" si="2"/>
        <v>49980</v>
      </c>
      <c r="K165" s="24">
        <f t="shared" si="3"/>
        <v>27000</v>
      </c>
      <c r="L165" s="25">
        <v>0.0</v>
      </c>
      <c r="M165" s="24">
        <f t="shared" si="4"/>
        <v>0</v>
      </c>
      <c r="N165" s="24">
        <f t="shared" si="5"/>
        <v>0</v>
      </c>
      <c r="O165" s="26">
        <v>0.12</v>
      </c>
      <c r="P165" s="24">
        <f t="shared" si="6"/>
        <v>0</v>
      </c>
      <c r="Q165" s="24">
        <f t="shared" si="7"/>
        <v>0</v>
      </c>
      <c r="R165" s="23">
        <f t="shared" si="16"/>
        <v>0</v>
      </c>
      <c r="S165" s="57"/>
      <c r="T165" s="57"/>
      <c r="U165" s="33">
        <f t="shared" si="17"/>
        <v>0</v>
      </c>
      <c r="V165" s="23">
        <v>35.413</v>
      </c>
      <c r="W165" s="23">
        <f t="shared" si="8"/>
        <v>3.000034814</v>
      </c>
      <c r="X165" s="23">
        <f t="shared" si="9"/>
        <v>0</v>
      </c>
      <c r="Y165" s="33">
        <f t="shared" si="10"/>
        <v>0</v>
      </c>
      <c r="Z165" s="57">
        <f t="shared" si="21"/>
        <v>124462.131</v>
      </c>
      <c r="AA165" s="27">
        <f t="shared" si="11"/>
        <v>4</v>
      </c>
      <c r="AB165" s="34">
        <f t="shared" si="12"/>
        <v>1</v>
      </c>
    </row>
    <row r="166" ht="14.25" customHeight="1">
      <c r="A166" s="50">
        <f t="shared" si="13"/>
        <v>45814</v>
      </c>
      <c r="B166" s="51" t="str">
        <f t="shared" si="1"/>
        <v>Friday</v>
      </c>
      <c r="C166" s="30">
        <f t="shared" si="14"/>
        <v>0</v>
      </c>
      <c r="D166" s="51">
        <v>0.0</v>
      </c>
      <c r="E166" s="31">
        <f t="shared" si="19"/>
        <v>0</v>
      </c>
      <c r="F166" s="32">
        <f t="shared" si="20"/>
        <v>0</v>
      </c>
      <c r="G166" s="67">
        <v>32.41296518607443</v>
      </c>
      <c r="H166" s="24" t="s">
        <v>31</v>
      </c>
      <c r="I166" s="25">
        <f>IFERROR(VLOOKUP(H166,Volume_caminhao,2,0),0)</f>
        <v>833</v>
      </c>
      <c r="J166" s="25">
        <f t="shared" si="2"/>
        <v>49980</v>
      </c>
      <c r="K166" s="24">
        <f t="shared" si="3"/>
        <v>27000</v>
      </c>
      <c r="L166" s="25">
        <v>0.0</v>
      </c>
      <c r="M166" s="24">
        <f t="shared" si="4"/>
        <v>0</v>
      </c>
      <c r="N166" s="24">
        <f t="shared" si="5"/>
        <v>0</v>
      </c>
      <c r="O166" s="26">
        <v>0.12</v>
      </c>
      <c r="P166" s="24">
        <f t="shared" si="6"/>
        <v>0</v>
      </c>
      <c r="Q166" s="24">
        <f t="shared" si="7"/>
        <v>0</v>
      </c>
      <c r="R166" s="23">
        <f t="shared" si="16"/>
        <v>0</v>
      </c>
      <c r="S166" s="57"/>
      <c r="T166" s="57"/>
      <c r="U166" s="33">
        <f t="shared" si="17"/>
        <v>0</v>
      </c>
      <c r="V166" s="23">
        <v>35.413</v>
      </c>
      <c r="W166" s="23">
        <f t="shared" si="8"/>
        <v>3.000034814</v>
      </c>
      <c r="X166" s="23">
        <f t="shared" si="9"/>
        <v>0</v>
      </c>
      <c r="Y166" s="33">
        <f t="shared" si="10"/>
        <v>0</v>
      </c>
      <c r="Z166" s="57">
        <f t="shared" si="21"/>
        <v>124462.131</v>
      </c>
      <c r="AA166" s="27">
        <f t="shared" si="11"/>
        <v>4</v>
      </c>
      <c r="AB166" s="34">
        <f t="shared" si="12"/>
        <v>1</v>
      </c>
    </row>
    <row r="167" ht="14.25" customHeight="1">
      <c r="A167" s="50">
        <f t="shared" si="13"/>
        <v>45815</v>
      </c>
      <c r="B167" s="51" t="str">
        <f t="shared" si="1"/>
        <v>Saturday</v>
      </c>
      <c r="C167" s="30">
        <f t="shared" si="14"/>
        <v>0</v>
      </c>
      <c r="D167" s="51"/>
      <c r="E167" s="31">
        <f t="shared" si="19"/>
        <v>0</v>
      </c>
      <c r="F167" s="32">
        <f t="shared" si="20"/>
        <v>0</v>
      </c>
      <c r="G167" s="67">
        <v>32.41296518607443</v>
      </c>
      <c r="H167" s="24" t="s">
        <v>31</v>
      </c>
      <c r="I167" s="25">
        <f>IFERROR(VLOOKUP(H167,Volume_caminhao,2,0),0)</f>
        <v>833</v>
      </c>
      <c r="J167" s="25">
        <f t="shared" si="2"/>
        <v>49980</v>
      </c>
      <c r="K167" s="24">
        <f t="shared" si="3"/>
        <v>27000</v>
      </c>
      <c r="L167" s="25">
        <v>0.0</v>
      </c>
      <c r="M167" s="24">
        <f t="shared" si="4"/>
        <v>0</v>
      </c>
      <c r="N167" s="24">
        <f t="shared" si="5"/>
        <v>0</v>
      </c>
      <c r="O167" s="26">
        <v>0.12</v>
      </c>
      <c r="P167" s="24">
        <f t="shared" si="6"/>
        <v>0</v>
      </c>
      <c r="Q167" s="24">
        <f t="shared" si="7"/>
        <v>0</v>
      </c>
      <c r="R167" s="23">
        <f t="shared" si="16"/>
        <v>0</v>
      </c>
      <c r="S167" s="57"/>
      <c r="T167" s="57"/>
      <c r="U167" s="33">
        <f t="shared" si="17"/>
        <v>0</v>
      </c>
      <c r="V167" s="23">
        <v>35.413</v>
      </c>
      <c r="W167" s="23">
        <f t="shared" si="8"/>
        <v>3.000034814</v>
      </c>
      <c r="X167" s="23">
        <f t="shared" si="9"/>
        <v>0</v>
      </c>
      <c r="Y167" s="33">
        <f t="shared" si="10"/>
        <v>0</v>
      </c>
      <c r="Z167" s="57">
        <f t="shared" si="21"/>
        <v>124462.131</v>
      </c>
      <c r="AA167" s="27">
        <f t="shared" si="11"/>
        <v>4</v>
      </c>
      <c r="AB167" s="34">
        <f t="shared" si="12"/>
        <v>1</v>
      </c>
    </row>
    <row r="168" ht="14.25" customHeight="1">
      <c r="A168" s="50">
        <f t="shared" si="13"/>
        <v>45816</v>
      </c>
      <c r="B168" s="51" t="str">
        <f t="shared" si="1"/>
        <v>Sunday</v>
      </c>
      <c r="C168" s="30">
        <f t="shared" si="14"/>
        <v>0</v>
      </c>
      <c r="D168" s="51"/>
      <c r="E168" s="31">
        <f t="shared" si="19"/>
        <v>0</v>
      </c>
      <c r="F168" s="32">
        <f t="shared" si="20"/>
        <v>0</v>
      </c>
      <c r="G168" s="67">
        <v>32.41296518607443</v>
      </c>
      <c r="H168" s="24" t="s">
        <v>31</v>
      </c>
      <c r="I168" s="25">
        <f>IFERROR(VLOOKUP(H168,Volume_caminhao,2,0),0)</f>
        <v>833</v>
      </c>
      <c r="J168" s="25">
        <f t="shared" si="2"/>
        <v>49980</v>
      </c>
      <c r="K168" s="24">
        <f t="shared" si="3"/>
        <v>27000</v>
      </c>
      <c r="L168" s="25">
        <v>0.0</v>
      </c>
      <c r="M168" s="24">
        <f t="shared" si="4"/>
        <v>0</v>
      </c>
      <c r="N168" s="24">
        <f t="shared" si="5"/>
        <v>0</v>
      </c>
      <c r="O168" s="26">
        <v>0.12</v>
      </c>
      <c r="P168" s="24">
        <f t="shared" si="6"/>
        <v>0</v>
      </c>
      <c r="Q168" s="24">
        <f t="shared" si="7"/>
        <v>0</v>
      </c>
      <c r="R168" s="23">
        <f t="shared" si="16"/>
        <v>0</v>
      </c>
      <c r="S168" s="57"/>
      <c r="T168" s="57"/>
      <c r="U168" s="33">
        <f t="shared" si="17"/>
        <v>0</v>
      </c>
      <c r="V168" s="23">
        <v>35.413</v>
      </c>
      <c r="W168" s="23">
        <f t="shared" si="8"/>
        <v>3.000034814</v>
      </c>
      <c r="X168" s="23">
        <f t="shared" si="9"/>
        <v>0</v>
      </c>
      <c r="Y168" s="33">
        <f t="shared" si="10"/>
        <v>0</v>
      </c>
      <c r="Z168" s="57">
        <f t="shared" si="21"/>
        <v>124462.131</v>
      </c>
      <c r="AA168" s="27">
        <f t="shared" si="11"/>
        <v>4</v>
      </c>
      <c r="AB168" s="34">
        <f t="shared" si="12"/>
        <v>1</v>
      </c>
    </row>
    <row r="169" ht="13.5" customHeight="1">
      <c r="A169" s="50">
        <f t="shared" si="13"/>
        <v>45817</v>
      </c>
      <c r="B169" s="51" t="str">
        <f t="shared" si="1"/>
        <v>Monday</v>
      </c>
      <c r="C169" s="36">
        <f t="shared" si="14"/>
        <v>4</v>
      </c>
      <c r="D169" s="51"/>
      <c r="E169" s="31">
        <f t="shared" si="19"/>
        <v>3332</v>
      </c>
      <c r="F169" s="32">
        <f t="shared" si="20"/>
        <v>6664</v>
      </c>
      <c r="G169" s="67">
        <v>32.41296518607443</v>
      </c>
      <c r="H169" s="24" t="s">
        <v>31</v>
      </c>
      <c r="I169" s="25">
        <f>IFERROR(VLOOKUP(H169,Volume_caminhao,2,0),0)</f>
        <v>833</v>
      </c>
      <c r="J169" s="25">
        <f t="shared" si="2"/>
        <v>49980</v>
      </c>
      <c r="K169" s="24">
        <f t="shared" si="3"/>
        <v>27000</v>
      </c>
      <c r="L169" s="25">
        <v>0.0</v>
      </c>
      <c r="M169" s="24">
        <f t="shared" si="4"/>
        <v>0</v>
      </c>
      <c r="N169" s="24">
        <f t="shared" si="5"/>
        <v>0</v>
      </c>
      <c r="O169" s="26">
        <v>0.12</v>
      </c>
      <c r="P169" s="24">
        <f t="shared" si="6"/>
        <v>0</v>
      </c>
      <c r="Q169" s="24">
        <f t="shared" si="7"/>
        <v>0</v>
      </c>
      <c r="R169" s="23">
        <f t="shared" si="16"/>
        <v>108000</v>
      </c>
      <c r="S169" s="57"/>
      <c r="T169" s="57"/>
      <c r="U169" s="33">
        <f t="shared" si="17"/>
        <v>16462.131</v>
      </c>
      <c r="V169" s="23">
        <v>35.413</v>
      </c>
      <c r="W169" s="23">
        <f t="shared" si="8"/>
        <v>3.000034814</v>
      </c>
      <c r="X169" s="23">
        <f t="shared" si="9"/>
        <v>9996.116</v>
      </c>
      <c r="Y169" s="33">
        <f t="shared" si="10"/>
        <v>117996.116</v>
      </c>
      <c r="Z169" s="57">
        <f t="shared" si="21"/>
        <v>134458.247</v>
      </c>
      <c r="AA169" s="27">
        <f t="shared" si="11"/>
        <v>4</v>
      </c>
      <c r="AB169" s="38">
        <f t="shared" si="12"/>
        <v>-3</v>
      </c>
    </row>
    <row r="170" ht="14.25" customHeight="1">
      <c r="A170" s="39">
        <f t="shared" si="13"/>
        <v>45818</v>
      </c>
      <c r="B170" s="40" t="str">
        <f t="shared" si="1"/>
        <v>Tuesday</v>
      </c>
      <c r="C170" s="30">
        <f t="shared" si="14"/>
        <v>0</v>
      </c>
      <c r="D170" s="40">
        <v>0.0</v>
      </c>
      <c r="E170" s="31">
        <f t="shared" si="19"/>
        <v>0</v>
      </c>
      <c r="F170" s="32">
        <f t="shared" si="20"/>
        <v>0</v>
      </c>
      <c r="G170" s="67">
        <v>32.41296518607443</v>
      </c>
      <c r="H170" s="24" t="s">
        <v>31</v>
      </c>
      <c r="I170" s="25">
        <f>IFERROR(VLOOKUP(H170,Volume_caminhao,2,0),0)</f>
        <v>833</v>
      </c>
      <c r="J170" s="25">
        <f t="shared" si="2"/>
        <v>49980</v>
      </c>
      <c r="K170" s="24">
        <f t="shared" si="3"/>
        <v>27000</v>
      </c>
      <c r="L170" s="25">
        <v>0.0</v>
      </c>
      <c r="M170" s="24">
        <f t="shared" si="4"/>
        <v>0</v>
      </c>
      <c r="N170" s="24">
        <f t="shared" si="5"/>
        <v>0</v>
      </c>
      <c r="O170" s="26">
        <v>0.12</v>
      </c>
      <c r="P170" s="24">
        <f t="shared" si="6"/>
        <v>0</v>
      </c>
      <c r="Q170" s="24">
        <f t="shared" si="7"/>
        <v>0</v>
      </c>
      <c r="R170" s="23">
        <f t="shared" si="16"/>
        <v>0</v>
      </c>
      <c r="S170" s="42"/>
      <c r="T170" s="42" t="str">
        <f>T141</f>
        <v/>
      </c>
      <c r="U170" s="33">
        <f t="shared" si="17"/>
        <v>0</v>
      </c>
      <c r="V170" s="23">
        <v>35.413</v>
      </c>
      <c r="W170" s="23">
        <f t="shared" si="8"/>
        <v>3.000034814</v>
      </c>
      <c r="X170" s="23">
        <f t="shared" si="9"/>
        <v>0</v>
      </c>
      <c r="Y170" s="33">
        <f t="shared" si="10"/>
        <v>0</v>
      </c>
      <c r="Z170" s="42">
        <f t="shared" si="21"/>
        <v>134458.247</v>
      </c>
      <c r="AA170" s="27">
        <f t="shared" si="11"/>
        <v>4</v>
      </c>
      <c r="AB170" s="34">
        <f t="shared" si="12"/>
        <v>1</v>
      </c>
      <c r="AC170" s="43"/>
      <c r="AD170" s="59"/>
      <c r="AE170" s="43"/>
      <c r="AF170" s="43"/>
      <c r="AG170" s="43"/>
      <c r="AH170" s="43"/>
    </row>
    <row r="171" ht="14.25" customHeight="1">
      <c r="A171" s="50">
        <f t="shared" si="13"/>
        <v>45819</v>
      </c>
      <c r="B171" s="51" t="str">
        <f t="shared" si="1"/>
        <v>Wednesday</v>
      </c>
      <c r="C171" s="30">
        <f t="shared" si="14"/>
        <v>0</v>
      </c>
      <c r="D171" s="51">
        <v>0.0</v>
      </c>
      <c r="E171" s="31">
        <f t="shared" si="19"/>
        <v>0</v>
      </c>
      <c r="F171" s="32">
        <f t="shared" si="20"/>
        <v>0</v>
      </c>
      <c r="G171" s="67">
        <v>32.41296518607443</v>
      </c>
      <c r="H171" s="24" t="s">
        <v>31</v>
      </c>
      <c r="I171" s="25">
        <f>IFERROR(VLOOKUP(H171,Volume_caminhao,2,0),0)</f>
        <v>833</v>
      </c>
      <c r="J171" s="25">
        <f t="shared" si="2"/>
        <v>49980</v>
      </c>
      <c r="K171" s="24">
        <f t="shared" si="3"/>
        <v>27000</v>
      </c>
      <c r="L171" s="25">
        <v>0.0</v>
      </c>
      <c r="M171" s="24">
        <f t="shared" si="4"/>
        <v>0</v>
      </c>
      <c r="N171" s="24">
        <f t="shared" si="5"/>
        <v>0</v>
      </c>
      <c r="O171" s="26">
        <v>0.12</v>
      </c>
      <c r="P171" s="24">
        <f t="shared" si="6"/>
        <v>0</v>
      </c>
      <c r="Q171" s="24">
        <f t="shared" si="7"/>
        <v>0</v>
      </c>
      <c r="R171" s="23">
        <f t="shared" si="16"/>
        <v>0</v>
      </c>
      <c r="S171" s="57"/>
      <c r="T171" s="57"/>
      <c r="U171" s="33">
        <f t="shared" si="17"/>
        <v>0</v>
      </c>
      <c r="V171" s="23">
        <v>35.413</v>
      </c>
      <c r="W171" s="23">
        <f t="shared" si="8"/>
        <v>3.000034814</v>
      </c>
      <c r="X171" s="23">
        <f t="shared" si="9"/>
        <v>0</v>
      </c>
      <c r="Y171" s="33">
        <f t="shared" si="10"/>
        <v>0</v>
      </c>
      <c r="Z171" s="57">
        <f t="shared" si="21"/>
        <v>134458.247</v>
      </c>
      <c r="AA171" s="27">
        <f t="shared" si="11"/>
        <v>4</v>
      </c>
      <c r="AB171" s="34">
        <f t="shared" si="12"/>
        <v>1</v>
      </c>
      <c r="AD171" s="60"/>
    </row>
    <row r="172" ht="14.25" customHeight="1">
      <c r="A172" s="50">
        <f t="shared" si="13"/>
        <v>45820</v>
      </c>
      <c r="B172" s="51" t="str">
        <f t="shared" si="1"/>
        <v>Thursday</v>
      </c>
      <c r="C172" s="30">
        <f t="shared" si="14"/>
        <v>0</v>
      </c>
      <c r="D172" s="51">
        <v>0.0</v>
      </c>
      <c r="E172" s="31">
        <f t="shared" si="19"/>
        <v>0</v>
      </c>
      <c r="F172" s="32">
        <f t="shared" si="20"/>
        <v>0</v>
      </c>
      <c r="G172" s="67">
        <v>32.41296518607443</v>
      </c>
      <c r="H172" s="24" t="s">
        <v>31</v>
      </c>
      <c r="I172" s="25">
        <f>IFERROR(VLOOKUP(H172,Volume_caminhao,2,0),0)</f>
        <v>833</v>
      </c>
      <c r="J172" s="25">
        <f t="shared" si="2"/>
        <v>49980</v>
      </c>
      <c r="K172" s="24">
        <f t="shared" si="3"/>
        <v>27000</v>
      </c>
      <c r="L172" s="25">
        <v>0.0</v>
      </c>
      <c r="M172" s="24">
        <f t="shared" si="4"/>
        <v>0</v>
      </c>
      <c r="N172" s="24">
        <f t="shared" si="5"/>
        <v>0</v>
      </c>
      <c r="O172" s="26">
        <v>0.12</v>
      </c>
      <c r="P172" s="24">
        <f t="shared" si="6"/>
        <v>0</v>
      </c>
      <c r="Q172" s="24">
        <f t="shared" si="7"/>
        <v>0</v>
      </c>
      <c r="R172" s="23">
        <f t="shared" si="16"/>
        <v>0</v>
      </c>
      <c r="S172" s="57"/>
      <c r="T172" s="57"/>
      <c r="U172" s="33">
        <f t="shared" si="17"/>
        <v>0</v>
      </c>
      <c r="V172" s="23">
        <v>35.413</v>
      </c>
      <c r="W172" s="23">
        <f t="shared" si="8"/>
        <v>3.000034814</v>
      </c>
      <c r="X172" s="23">
        <f t="shared" si="9"/>
        <v>0</v>
      </c>
      <c r="Y172" s="33">
        <f t="shared" si="10"/>
        <v>0</v>
      </c>
      <c r="Z172" s="57">
        <f t="shared" si="21"/>
        <v>134458.247</v>
      </c>
      <c r="AA172" s="27">
        <f t="shared" si="11"/>
        <v>4</v>
      </c>
      <c r="AB172" s="34">
        <f t="shared" si="12"/>
        <v>1</v>
      </c>
      <c r="AD172" s="60"/>
    </row>
    <row r="173" ht="14.25" customHeight="1">
      <c r="A173" s="50">
        <f t="shared" si="13"/>
        <v>45821</v>
      </c>
      <c r="B173" s="51" t="str">
        <f t="shared" si="1"/>
        <v>Friday</v>
      </c>
      <c r="C173" s="30">
        <f t="shared" si="14"/>
        <v>0</v>
      </c>
      <c r="D173" s="51">
        <v>0.0</v>
      </c>
      <c r="E173" s="31">
        <f t="shared" si="19"/>
        <v>0</v>
      </c>
      <c r="F173" s="32">
        <f t="shared" si="20"/>
        <v>0</v>
      </c>
      <c r="G173" s="67">
        <v>32.41296518607443</v>
      </c>
      <c r="H173" s="24" t="s">
        <v>31</v>
      </c>
      <c r="I173" s="25">
        <f>IFERROR(VLOOKUP(H173,Volume_caminhao,2,0),0)</f>
        <v>833</v>
      </c>
      <c r="J173" s="25">
        <f t="shared" si="2"/>
        <v>49980</v>
      </c>
      <c r="K173" s="24">
        <f t="shared" si="3"/>
        <v>27000</v>
      </c>
      <c r="L173" s="25">
        <v>0.0</v>
      </c>
      <c r="M173" s="24">
        <f t="shared" si="4"/>
        <v>0</v>
      </c>
      <c r="N173" s="24">
        <f t="shared" si="5"/>
        <v>0</v>
      </c>
      <c r="O173" s="26">
        <v>0.12</v>
      </c>
      <c r="P173" s="24">
        <f t="shared" si="6"/>
        <v>0</v>
      </c>
      <c r="Q173" s="24">
        <f t="shared" si="7"/>
        <v>0</v>
      </c>
      <c r="R173" s="23">
        <f t="shared" si="16"/>
        <v>0</v>
      </c>
      <c r="S173" s="57"/>
      <c r="T173" s="57"/>
      <c r="U173" s="33">
        <f t="shared" si="17"/>
        <v>0</v>
      </c>
      <c r="V173" s="23">
        <v>35.413</v>
      </c>
      <c r="W173" s="23">
        <f t="shared" si="8"/>
        <v>3.000034814</v>
      </c>
      <c r="X173" s="23">
        <f t="shared" si="9"/>
        <v>0</v>
      </c>
      <c r="Y173" s="33">
        <f t="shared" si="10"/>
        <v>0</v>
      </c>
      <c r="Z173" s="57">
        <f t="shared" si="21"/>
        <v>134458.247</v>
      </c>
      <c r="AA173" s="27">
        <f t="shared" si="11"/>
        <v>4</v>
      </c>
      <c r="AB173" s="34">
        <f t="shared" si="12"/>
        <v>1</v>
      </c>
    </row>
    <row r="174" ht="14.25" customHeight="1">
      <c r="A174" s="50">
        <f t="shared" si="13"/>
        <v>45822</v>
      </c>
      <c r="B174" s="51" t="str">
        <f t="shared" si="1"/>
        <v>Saturday</v>
      </c>
      <c r="C174" s="30">
        <f t="shared" si="14"/>
        <v>0</v>
      </c>
      <c r="D174" s="51"/>
      <c r="E174" s="31">
        <f t="shared" si="19"/>
        <v>0</v>
      </c>
      <c r="F174" s="32">
        <f t="shared" si="20"/>
        <v>0</v>
      </c>
      <c r="G174" s="67">
        <v>32.41296518607443</v>
      </c>
      <c r="H174" s="24" t="s">
        <v>31</v>
      </c>
      <c r="I174" s="25">
        <f>IFERROR(VLOOKUP(H174,Volume_caminhao,2,0),0)</f>
        <v>833</v>
      </c>
      <c r="J174" s="25">
        <f t="shared" si="2"/>
        <v>49980</v>
      </c>
      <c r="K174" s="24">
        <f t="shared" si="3"/>
        <v>27000</v>
      </c>
      <c r="L174" s="25">
        <v>0.0</v>
      </c>
      <c r="M174" s="24">
        <f t="shared" si="4"/>
        <v>0</v>
      </c>
      <c r="N174" s="24">
        <f t="shared" si="5"/>
        <v>0</v>
      </c>
      <c r="O174" s="26">
        <v>0.12</v>
      </c>
      <c r="P174" s="24">
        <f t="shared" si="6"/>
        <v>0</v>
      </c>
      <c r="Q174" s="24">
        <f t="shared" si="7"/>
        <v>0</v>
      </c>
      <c r="R174" s="23">
        <f t="shared" si="16"/>
        <v>0</v>
      </c>
      <c r="S174" s="57"/>
      <c r="T174" s="57"/>
      <c r="U174" s="33">
        <f t="shared" si="17"/>
        <v>0</v>
      </c>
      <c r="V174" s="23">
        <v>35.413</v>
      </c>
      <c r="W174" s="23">
        <f t="shared" si="8"/>
        <v>3.000034814</v>
      </c>
      <c r="X174" s="23">
        <f t="shared" si="9"/>
        <v>0</v>
      </c>
      <c r="Y174" s="33">
        <f t="shared" si="10"/>
        <v>0</v>
      </c>
      <c r="Z174" s="57">
        <f t="shared" si="21"/>
        <v>134458.247</v>
      </c>
      <c r="AA174" s="27">
        <f t="shared" si="11"/>
        <v>4</v>
      </c>
      <c r="AB174" s="34">
        <f t="shared" si="12"/>
        <v>1</v>
      </c>
    </row>
    <row r="175" ht="14.25" customHeight="1">
      <c r="A175" s="50">
        <f t="shared" si="13"/>
        <v>45823</v>
      </c>
      <c r="B175" s="51" t="str">
        <f t="shared" si="1"/>
        <v>Sunday</v>
      </c>
      <c r="C175" s="30">
        <f t="shared" si="14"/>
        <v>0</v>
      </c>
      <c r="D175" s="51"/>
      <c r="E175" s="31">
        <f t="shared" si="19"/>
        <v>0</v>
      </c>
      <c r="F175" s="32">
        <f t="shared" si="20"/>
        <v>0</v>
      </c>
      <c r="G175" s="67">
        <v>32.41296518607443</v>
      </c>
      <c r="H175" s="24" t="s">
        <v>31</v>
      </c>
      <c r="I175" s="25">
        <f>IFERROR(VLOOKUP(H175,Volume_caminhao,2,0),0)</f>
        <v>833</v>
      </c>
      <c r="J175" s="25">
        <f t="shared" si="2"/>
        <v>49980</v>
      </c>
      <c r="K175" s="24">
        <f t="shared" si="3"/>
        <v>27000</v>
      </c>
      <c r="L175" s="25">
        <v>0.0</v>
      </c>
      <c r="M175" s="24">
        <f t="shared" si="4"/>
        <v>0</v>
      </c>
      <c r="N175" s="24">
        <f t="shared" si="5"/>
        <v>0</v>
      </c>
      <c r="O175" s="26">
        <v>0.12</v>
      </c>
      <c r="P175" s="24">
        <f t="shared" si="6"/>
        <v>0</v>
      </c>
      <c r="Q175" s="24">
        <f t="shared" si="7"/>
        <v>0</v>
      </c>
      <c r="R175" s="23">
        <f t="shared" si="16"/>
        <v>0</v>
      </c>
      <c r="S175" s="57"/>
      <c r="T175" s="57"/>
      <c r="U175" s="33">
        <f t="shared" si="17"/>
        <v>0</v>
      </c>
      <c r="V175" s="23">
        <v>35.413</v>
      </c>
      <c r="W175" s="23">
        <f t="shared" si="8"/>
        <v>3.000034814</v>
      </c>
      <c r="X175" s="23">
        <f t="shared" si="9"/>
        <v>0</v>
      </c>
      <c r="Y175" s="33">
        <f t="shared" si="10"/>
        <v>0</v>
      </c>
      <c r="Z175" s="57">
        <f t="shared" si="21"/>
        <v>134458.247</v>
      </c>
      <c r="AA175" s="27">
        <f t="shared" si="11"/>
        <v>4</v>
      </c>
      <c r="AB175" s="34">
        <f t="shared" si="12"/>
        <v>1</v>
      </c>
    </row>
    <row r="176" ht="14.25" customHeight="1">
      <c r="A176" s="50">
        <f t="shared" si="13"/>
        <v>45824</v>
      </c>
      <c r="B176" s="51" t="str">
        <f t="shared" si="1"/>
        <v>Monday</v>
      </c>
      <c r="C176" s="36">
        <f t="shared" si="14"/>
        <v>4</v>
      </c>
      <c r="D176" s="51"/>
      <c r="E176" s="31">
        <f t="shared" si="19"/>
        <v>3332</v>
      </c>
      <c r="F176" s="32">
        <f t="shared" si="20"/>
        <v>13328</v>
      </c>
      <c r="G176" s="67">
        <v>32.41296518607443</v>
      </c>
      <c r="H176" s="24" t="s">
        <v>31</v>
      </c>
      <c r="I176" s="25">
        <f>IFERROR(VLOOKUP(H176,Volume_caminhao,2,0),0)</f>
        <v>833</v>
      </c>
      <c r="J176" s="25">
        <f t="shared" si="2"/>
        <v>49980</v>
      </c>
      <c r="K176" s="24">
        <f t="shared" si="3"/>
        <v>27000</v>
      </c>
      <c r="L176" s="25">
        <v>0.0</v>
      </c>
      <c r="M176" s="24">
        <f t="shared" si="4"/>
        <v>0</v>
      </c>
      <c r="N176" s="24">
        <f t="shared" si="5"/>
        <v>0</v>
      </c>
      <c r="O176" s="26">
        <v>0.12</v>
      </c>
      <c r="P176" s="24">
        <f t="shared" si="6"/>
        <v>0</v>
      </c>
      <c r="Q176" s="24">
        <f t="shared" si="7"/>
        <v>0</v>
      </c>
      <c r="R176" s="23">
        <f t="shared" si="16"/>
        <v>108000</v>
      </c>
      <c r="S176" s="57"/>
      <c r="T176" s="57"/>
      <c r="U176" s="33">
        <f t="shared" si="17"/>
        <v>26458.247</v>
      </c>
      <c r="V176" s="23">
        <v>35.413</v>
      </c>
      <c r="W176" s="23">
        <f t="shared" si="8"/>
        <v>3.000034814</v>
      </c>
      <c r="X176" s="23">
        <f t="shared" si="9"/>
        <v>9996.116</v>
      </c>
      <c r="Y176" s="33">
        <f t="shared" si="10"/>
        <v>117996.116</v>
      </c>
      <c r="Z176" s="57">
        <f t="shared" si="21"/>
        <v>144454.363</v>
      </c>
      <c r="AA176" s="27">
        <f t="shared" si="11"/>
        <v>5</v>
      </c>
      <c r="AB176" s="38">
        <f t="shared" si="12"/>
        <v>-3</v>
      </c>
    </row>
    <row r="177" ht="14.25" customHeight="1">
      <c r="A177" s="50">
        <f t="shared" si="13"/>
        <v>45825</v>
      </c>
      <c r="B177" s="51" t="str">
        <f t="shared" si="1"/>
        <v>Tuesday</v>
      </c>
      <c r="C177" s="30">
        <f t="shared" si="14"/>
        <v>0</v>
      </c>
      <c r="D177" s="51">
        <v>0.0</v>
      </c>
      <c r="E177" s="31">
        <f t="shared" si="19"/>
        <v>0</v>
      </c>
      <c r="F177" s="32">
        <f t="shared" si="20"/>
        <v>0</v>
      </c>
      <c r="G177" s="67">
        <v>32.41296518607443</v>
      </c>
      <c r="H177" s="24" t="s">
        <v>31</v>
      </c>
      <c r="I177" s="25">
        <f>IFERROR(VLOOKUP(H177,Volume_caminhao,2,0),0)</f>
        <v>833</v>
      </c>
      <c r="J177" s="25">
        <f t="shared" si="2"/>
        <v>49980</v>
      </c>
      <c r="K177" s="24">
        <f t="shared" si="3"/>
        <v>27000</v>
      </c>
      <c r="L177" s="25">
        <v>0.0</v>
      </c>
      <c r="M177" s="24">
        <f t="shared" si="4"/>
        <v>0</v>
      </c>
      <c r="N177" s="24">
        <f t="shared" si="5"/>
        <v>0</v>
      </c>
      <c r="O177" s="26">
        <v>0.12</v>
      </c>
      <c r="P177" s="24">
        <f t="shared" si="6"/>
        <v>0</v>
      </c>
      <c r="Q177" s="24">
        <f t="shared" si="7"/>
        <v>0</v>
      </c>
      <c r="R177" s="23">
        <f t="shared" si="16"/>
        <v>0</v>
      </c>
      <c r="S177" s="57"/>
      <c r="T177" s="57"/>
      <c r="U177" s="33">
        <f t="shared" si="17"/>
        <v>0</v>
      </c>
      <c r="V177" s="23">
        <v>35.413</v>
      </c>
      <c r="W177" s="23">
        <f t="shared" si="8"/>
        <v>3.000034814</v>
      </c>
      <c r="X177" s="23">
        <f t="shared" si="9"/>
        <v>0</v>
      </c>
      <c r="Y177" s="33">
        <f t="shared" si="10"/>
        <v>0</v>
      </c>
      <c r="Z177" s="57">
        <f t="shared" si="21"/>
        <v>144454.363</v>
      </c>
      <c r="AA177" s="27">
        <f t="shared" si="11"/>
        <v>5</v>
      </c>
      <c r="AB177" s="34">
        <f t="shared" si="12"/>
        <v>1</v>
      </c>
    </row>
    <row r="178" ht="14.25" customHeight="1">
      <c r="A178" s="50">
        <f t="shared" si="13"/>
        <v>45826</v>
      </c>
      <c r="B178" s="51" t="str">
        <f t="shared" si="1"/>
        <v>Wednesday</v>
      </c>
      <c r="C178" s="30">
        <f t="shared" si="14"/>
        <v>0</v>
      </c>
      <c r="D178" s="51">
        <v>0.0</v>
      </c>
      <c r="E178" s="31">
        <f t="shared" si="19"/>
        <v>0</v>
      </c>
      <c r="F178" s="32">
        <f t="shared" si="20"/>
        <v>0</v>
      </c>
      <c r="G178" s="67">
        <v>32.41296518607443</v>
      </c>
      <c r="H178" s="24" t="s">
        <v>31</v>
      </c>
      <c r="I178" s="25">
        <f>IFERROR(VLOOKUP(H178,Volume_caminhao,2,0),0)</f>
        <v>833</v>
      </c>
      <c r="J178" s="25">
        <f t="shared" si="2"/>
        <v>49980</v>
      </c>
      <c r="K178" s="24">
        <f t="shared" si="3"/>
        <v>27000</v>
      </c>
      <c r="L178" s="25">
        <v>0.0</v>
      </c>
      <c r="M178" s="24">
        <f t="shared" si="4"/>
        <v>0</v>
      </c>
      <c r="N178" s="24">
        <f t="shared" si="5"/>
        <v>0</v>
      </c>
      <c r="O178" s="26">
        <v>0.12</v>
      </c>
      <c r="P178" s="24">
        <f t="shared" si="6"/>
        <v>0</v>
      </c>
      <c r="Q178" s="24">
        <f t="shared" si="7"/>
        <v>0</v>
      </c>
      <c r="R178" s="23">
        <f t="shared" si="16"/>
        <v>0</v>
      </c>
      <c r="S178" s="57"/>
      <c r="T178" s="57"/>
      <c r="U178" s="33">
        <f t="shared" si="17"/>
        <v>0</v>
      </c>
      <c r="V178" s="23">
        <v>35.413</v>
      </c>
      <c r="W178" s="23">
        <f t="shared" si="8"/>
        <v>3.000034814</v>
      </c>
      <c r="X178" s="23">
        <f t="shared" si="9"/>
        <v>0</v>
      </c>
      <c r="Y178" s="33">
        <f t="shared" si="10"/>
        <v>0</v>
      </c>
      <c r="Z178" s="57">
        <f t="shared" si="21"/>
        <v>144454.363</v>
      </c>
      <c r="AA178" s="27">
        <f t="shared" si="11"/>
        <v>5</v>
      </c>
      <c r="AB178" s="34">
        <f t="shared" si="12"/>
        <v>1</v>
      </c>
    </row>
    <row r="179" ht="14.25" customHeight="1">
      <c r="A179" s="50">
        <f t="shared" si="13"/>
        <v>45827</v>
      </c>
      <c r="B179" s="51" t="str">
        <f t="shared" si="1"/>
        <v>Thursday</v>
      </c>
      <c r="C179" s="30">
        <f t="shared" si="14"/>
        <v>0</v>
      </c>
      <c r="D179" s="51">
        <v>0.0</v>
      </c>
      <c r="E179" s="31">
        <f t="shared" si="19"/>
        <v>0</v>
      </c>
      <c r="F179" s="32">
        <f t="shared" si="20"/>
        <v>0</v>
      </c>
      <c r="G179" s="67">
        <v>32.41296518607443</v>
      </c>
      <c r="H179" s="24" t="s">
        <v>31</v>
      </c>
      <c r="I179" s="25">
        <f>IFERROR(VLOOKUP(H179,Volume_caminhao,2,0),0)</f>
        <v>833</v>
      </c>
      <c r="J179" s="25">
        <f t="shared" si="2"/>
        <v>49980</v>
      </c>
      <c r="K179" s="24">
        <f t="shared" si="3"/>
        <v>27000</v>
      </c>
      <c r="L179" s="25">
        <v>0.0</v>
      </c>
      <c r="M179" s="24">
        <f t="shared" si="4"/>
        <v>0</v>
      </c>
      <c r="N179" s="24">
        <f t="shared" si="5"/>
        <v>0</v>
      </c>
      <c r="O179" s="26">
        <v>0.12</v>
      </c>
      <c r="P179" s="24">
        <f t="shared" si="6"/>
        <v>0</v>
      </c>
      <c r="Q179" s="24">
        <f t="shared" si="7"/>
        <v>0</v>
      </c>
      <c r="R179" s="23">
        <f t="shared" si="16"/>
        <v>0</v>
      </c>
      <c r="S179" s="57"/>
      <c r="T179" s="57"/>
      <c r="U179" s="33">
        <f t="shared" si="17"/>
        <v>0</v>
      </c>
      <c r="V179" s="23">
        <v>35.413</v>
      </c>
      <c r="W179" s="23">
        <f t="shared" si="8"/>
        <v>3.000034814</v>
      </c>
      <c r="X179" s="23">
        <f t="shared" si="9"/>
        <v>0</v>
      </c>
      <c r="Y179" s="33">
        <f t="shared" si="10"/>
        <v>0</v>
      </c>
      <c r="Z179" s="57">
        <f t="shared" si="21"/>
        <v>144454.363</v>
      </c>
      <c r="AA179" s="27">
        <f t="shared" si="11"/>
        <v>5</v>
      </c>
      <c r="AB179" s="34">
        <f t="shared" si="12"/>
        <v>1</v>
      </c>
    </row>
    <row r="180" ht="14.25" customHeight="1">
      <c r="A180" s="50">
        <f t="shared" si="13"/>
        <v>45828</v>
      </c>
      <c r="B180" s="51" t="str">
        <f t="shared" si="1"/>
        <v>Friday</v>
      </c>
      <c r="C180" s="30">
        <f t="shared" si="14"/>
        <v>0</v>
      </c>
      <c r="D180" s="51">
        <v>0.0</v>
      </c>
      <c r="E180" s="31">
        <f t="shared" si="19"/>
        <v>0</v>
      </c>
      <c r="F180" s="32">
        <f t="shared" si="20"/>
        <v>0</v>
      </c>
      <c r="G180" s="67">
        <v>32.41296518607443</v>
      </c>
      <c r="H180" s="24" t="s">
        <v>31</v>
      </c>
      <c r="I180" s="25">
        <f>IFERROR(VLOOKUP(H180,Volume_caminhao,2,0),0)</f>
        <v>833</v>
      </c>
      <c r="J180" s="25">
        <f t="shared" si="2"/>
        <v>49980</v>
      </c>
      <c r="K180" s="24">
        <f t="shared" si="3"/>
        <v>27000</v>
      </c>
      <c r="L180" s="25">
        <v>0.0</v>
      </c>
      <c r="M180" s="24">
        <f t="shared" si="4"/>
        <v>0</v>
      </c>
      <c r="N180" s="24">
        <f t="shared" si="5"/>
        <v>0</v>
      </c>
      <c r="O180" s="26">
        <v>0.12</v>
      </c>
      <c r="P180" s="24">
        <f t="shared" si="6"/>
        <v>0</v>
      </c>
      <c r="Q180" s="24">
        <f t="shared" si="7"/>
        <v>0</v>
      </c>
      <c r="R180" s="23">
        <f t="shared" si="16"/>
        <v>0</v>
      </c>
      <c r="S180" s="57"/>
      <c r="T180" s="57"/>
      <c r="U180" s="33">
        <f t="shared" si="17"/>
        <v>0</v>
      </c>
      <c r="V180" s="23">
        <v>35.413</v>
      </c>
      <c r="W180" s="23">
        <f t="shared" si="8"/>
        <v>3.000034814</v>
      </c>
      <c r="X180" s="23">
        <f t="shared" si="9"/>
        <v>0</v>
      </c>
      <c r="Y180" s="33">
        <f t="shared" si="10"/>
        <v>0</v>
      </c>
      <c r="Z180" s="57">
        <f t="shared" si="21"/>
        <v>144454.363</v>
      </c>
      <c r="AA180" s="27">
        <f t="shared" si="11"/>
        <v>5</v>
      </c>
      <c r="AB180" s="34">
        <f t="shared" si="12"/>
        <v>1</v>
      </c>
    </row>
    <row r="181" ht="14.25" customHeight="1">
      <c r="A181" s="50">
        <f t="shared" si="13"/>
        <v>45829</v>
      </c>
      <c r="B181" s="51" t="str">
        <f t="shared" si="1"/>
        <v>Saturday</v>
      </c>
      <c r="C181" s="30">
        <f t="shared" si="14"/>
        <v>0</v>
      </c>
      <c r="D181" s="51"/>
      <c r="E181" s="31">
        <f t="shared" si="19"/>
        <v>0</v>
      </c>
      <c r="F181" s="32">
        <f t="shared" si="20"/>
        <v>0</v>
      </c>
      <c r="G181" s="67">
        <v>32.41296518607443</v>
      </c>
      <c r="H181" s="24" t="s">
        <v>31</v>
      </c>
      <c r="I181" s="25">
        <f>IFERROR(VLOOKUP(H181,Volume_caminhao,2,0),0)</f>
        <v>833</v>
      </c>
      <c r="J181" s="25">
        <f t="shared" si="2"/>
        <v>49980</v>
      </c>
      <c r="K181" s="24">
        <f t="shared" si="3"/>
        <v>27000</v>
      </c>
      <c r="L181" s="25">
        <v>0.0</v>
      </c>
      <c r="M181" s="24">
        <f t="shared" si="4"/>
        <v>0</v>
      </c>
      <c r="N181" s="24">
        <f t="shared" si="5"/>
        <v>0</v>
      </c>
      <c r="O181" s="26">
        <v>0.12</v>
      </c>
      <c r="P181" s="24">
        <f t="shared" si="6"/>
        <v>0</v>
      </c>
      <c r="Q181" s="24">
        <f t="shared" si="7"/>
        <v>0</v>
      </c>
      <c r="R181" s="23">
        <f t="shared" si="16"/>
        <v>0</v>
      </c>
      <c r="S181" s="57"/>
      <c r="T181" s="57"/>
      <c r="U181" s="33">
        <f t="shared" si="17"/>
        <v>0</v>
      </c>
      <c r="V181" s="23">
        <v>35.413</v>
      </c>
      <c r="W181" s="23">
        <f t="shared" si="8"/>
        <v>3.000034814</v>
      </c>
      <c r="X181" s="23">
        <f t="shared" si="9"/>
        <v>0</v>
      </c>
      <c r="Y181" s="33">
        <f t="shared" si="10"/>
        <v>0</v>
      </c>
      <c r="Z181" s="57">
        <f t="shared" si="21"/>
        <v>144454.363</v>
      </c>
      <c r="AA181" s="27">
        <f t="shared" si="11"/>
        <v>5</v>
      </c>
      <c r="AB181" s="34">
        <f t="shared" si="12"/>
        <v>1</v>
      </c>
    </row>
    <row r="182" ht="14.25" customHeight="1">
      <c r="A182" s="50">
        <f t="shared" si="13"/>
        <v>45830</v>
      </c>
      <c r="B182" s="51" t="str">
        <f t="shared" si="1"/>
        <v>Sunday</v>
      </c>
      <c r="C182" s="30">
        <f t="shared" si="14"/>
        <v>0</v>
      </c>
      <c r="D182" s="51"/>
      <c r="E182" s="31">
        <f t="shared" si="19"/>
        <v>0</v>
      </c>
      <c r="F182" s="32">
        <f t="shared" si="20"/>
        <v>0</v>
      </c>
      <c r="G182" s="67">
        <v>32.41296518607443</v>
      </c>
      <c r="H182" s="24" t="s">
        <v>31</v>
      </c>
      <c r="I182" s="25">
        <f>IFERROR(VLOOKUP(H182,Volume_caminhao,2,0),0)</f>
        <v>833</v>
      </c>
      <c r="J182" s="25">
        <f t="shared" si="2"/>
        <v>49980</v>
      </c>
      <c r="K182" s="24">
        <f t="shared" si="3"/>
        <v>27000</v>
      </c>
      <c r="L182" s="25">
        <v>0.0</v>
      </c>
      <c r="M182" s="24">
        <f t="shared" si="4"/>
        <v>0</v>
      </c>
      <c r="N182" s="24">
        <f t="shared" si="5"/>
        <v>0</v>
      </c>
      <c r="O182" s="26">
        <v>0.12</v>
      </c>
      <c r="P182" s="24">
        <f t="shared" si="6"/>
        <v>0</v>
      </c>
      <c r="Q182" s="24">
        <f t="shared" si="7"/>
        <v>0</v>
      </c>
      <c r="R182" s="23">
        <f t="shared" si="16"/>
        <v>0</v>
      </c>
      <c r="S182" s="57"/>
      <c r="T182" s="57"/>
      <c r="U182" s="33">
        <f t="shared" si="17"/>
        <v>0</v>
      </c>
      <c r="V182" s="23">
        <v>35.413</v>
      </c>
      <c r="W182" s="23">
        <f t="shared" si="8"/>
        <v>3.000034814</v>
      </c>
      <c r="X182" s="23">
        <f t="shared" si="9"/>
        <v>0</v>
      </c>
      <c r="Y182" s="33">
        <f t="shared" si="10"/>
        <v>0</v>
      </c>
      <c r="Z182" s="57">
        <f t="shared" si="21"/>
        <v>144454.363</v>
      </c>
      <c r="AA182" s="27">
        <f t="shared" si="11"/>
        <v>5</v>
      </c>
      <c r="AB182" s="34">
        <f t="shared" si="12"/>
        <v>1</v>
      </c>
    </row>
    <row r="183" ht="14.25" customHeight="1">
      <c r="A183" s="50">
        <f t="shared" si="13"/>
        <v>45831</v>
      </c>
      <c r="B183" s="51" t="str">
        <f t="shared" si="1"/>
        <v>Monday</v>
      </c>
      <c r="C183" s="36">
        <f t="shared" si="14"/>
        <v>5</v>
      </c>
      <c r="D183" s="51"/>
      <c r="E183" s="31">
        <f t="shared" si="19"/>
        <v>4165</v>
      </c>
      <c r="F183" s="32">
        <f t="shared" si="20"/>
        <v>27489</v>
      </c>
      <c r="G183" s="67">
        <v>32.41296518607443</v>
      </c>
      <c r="H183" s="24" t="s">
        <v>31</v>
      </c>
      <c r="I183" s="25">
        <f>IFERROR(VLOOKUP(H183,Volume_caminhao,2,0),0)</f>
        <v>833</v>
      </c>
      <c r="J183" s="25">
        <f t="shared" si="2"/>
        <v>49980</v>
      </c>
      <c r="K183" s="24">
        <f t="shared" si="3"/>
        <v>27000</v>
      </c>
      <c r="L183" s="25">
        <v>0.0</v>
      </c>
      <c r="M183" s="24">
        <f t="shared" si="4"/>
        <v>0</v>
      </c>
      <c r="N183" s="24">
        <f t="shared" si="5"/>
        <v>0</v>
      </c>
      <c r="O183" s="26">
        <v>0.12</v>
      </c>
      <c r="P183" s="24">
        <f t="shared" si="6"/>
        <v>0</v>
      </c>
      <c r="Q183" s="24">
        <f t="shared" si="7"/>
        <v>0</v>
      </c>
      <c r="R183" s="23">
        <f t="shared" si="16"/>
        <v>135000</v>
      </c>
      <c r="S183" s="57"/>
      <c r="T183" s="57"/>
      <c r="U183" s="33">
        <f t="shared" si="17"/>
        <v>9454.363</v>
      </c>
      <c r="V183" s="23">
        <v>35.413</v>
      </c>
      <c r="W183" s="23">
        <f t="shared" si="8"/>
        <v>3.000034814</v>
      </c>
      <c r="X183" s="23">
        <f t="shared" si="9"/>
        <v>12495.145</v>
      </c>
      <c r="Y183" s="33">
        <f t="shared" si="10"/>
        <v>147495.145</v>
      </c>
      <c r="Z183" s="57">
        <f t="shared" si="21"/>
        <v>156949.508</v>
      </c>
      <c r="AA183" s="27">
        <f t="shared" si="11"/>
        <v>5</v>
      </c>
      <c r="AB183" s="38">
        <f t="shared" si="12"/>
        <v>-4</v>
      </c>
    </row>
    <row r="184" ht="14.25" customHeight="1">
      <c r="A184" s="50">
        <f t="shared" si="13"/>
        <v>45832</v>
      </c>
      <c r="B184" s="51" t="str">
        <f t="shared" si="1"/>
        <v>Tuesday</v>
      </c>
      <c r="C184" s="30">
        <f t="shared" si="14"/>
        <v>0</v>
      </c>
      <c r="D184" s="51">
        <v>0.0</v>
      </c>
      <c r="E184" s="31">
        <f t="shared" si="19"/>
        <v>0</v>
      </c>
      <c r="F184" s="32">
        <f t="shared" si="20"/>
        <v>0</v>
      </c>
      <c r="G184" s="67">
        <v>32.41296518607443</v>
      </c>
      <c r="H184" s="24" t="s">
        <v>31</v>
      </c>
      <c r="I184" s="25">
        <f>IFERROR(VLOOKUP(H184,Volume_caminhao,2,0),0)</f>
        <v>833</v>
      </c>
      <c r="J184" s="25">
        <f t="shared" si="2"/>
        <v>49980</v>
      </c>
      <c r="K184" s="24">
        <f t="shared" si="3"/>
        <v>27000</v>
      </c>
      <c r="L184" s="25">
        <v>0.0</v>
      </c>
      <c r="M184" s="24">
        <f t="shared" si="4"/>
        <v>0</v>
      </c>
      <c r="N184" s="24">
        <f t="shared" si="5"/>
        <v>0</v>
      </c>
      <c r="O184" s="26">
        <v>0.12</v>
      </c>
      <c r="P184" s="24">
        <f t="shared" si="6"/>
        <v>0</v>
      </c>
      <c r="Q184" s="24">
        <f t="shared" si="7"/>
        <v>0</v>
      </c>
      <c r="R184" s="23">
        <f t="shared" si="16"/>
        <v>0</v>
      </c>
      <c r="S184" s="57"/>
      <c r="T184" s="57"/>
      <c r="U184" s="33">
        <f t="shared" si="17"/>
        <v>0</v>
      </c>
      <c r="V184" s="23">
        <v>35.413</v>
      </c>
      <c r="W184" s="23">
        <f t="shared" si="8"/>
        <v>3.000034814</v>
      </c>
      <c r="X184" s="23">
        <f t="shared" si="9"/>
        <v>0</v>
      </c>
      <c r="Y184" s="33">
        <f t="shared" si="10"/>
        <v>0</v>
      </c>
      <c r="Z184" s="57">
        <f t="shared" si="21"/>
        <v>156949.508</v>
      </c>
      <c r="AA184" s="27">
        <f t="shared" si="11"/>
        <v>5</v>
      </c>
      <c r="AB184" s="34">
        <f t="shared" si="12"/>
        <v>1</v>
      </c>
    </row>
    <row r="185" ht="14.25" customHeight="1">
      <c r="A185" s="50">
        <f t="shared" si="13"/>
        <v>45833</v>
      </c>
      <c r="B185" s="51" t="str">
        <f t="shared" si="1"/>
        <v>Wednesday</v>
      </c>
      <c r="C185" s="30">
        <f t="shared" si="14"/>
        <v>0</v>
      </c>
      <c r="D185" s="51">
        <v>0.0</v>
      </c>
      <c r="E185" s="31">
        <f t="shared" si="19"/>
        <v>0</v>
      </c>
      <c r="F185" s="32">
        <f t="shared" si="20"/>
        <v>0</v>
      </c>
      <c r="G185" s="67">
        <v>32.41296518607443</v>
      </c>
      <c r="H185" s="24" t="s">
        <v>31</v>
      </c>
      <c r="I185" s="25">
        <f>IFERROR(VLOOKUP(H185,Volume_caminhao,2,0),0)</f>
        <v>833</v>
      </c>
      <c r="J185" s="25">
        <f t="shared" si="2"/>
        <v>49980</v>
      </c>
      <c r="K185" s="24">
        <f t="shared" si="3"/>
        <v>27000</v>
      </c>
      <c r="L185" s="25">
        <v>0.0</v>
      </c>
      <c r="M185" s="24">
        <f t="shared" si="4"/>
        <v>0</v>
      </c>
      <c r="N185" s="24">
        <f t="shared" si="5"/>
        <v>0</v>
      </c>
      <c r="O185" s="26">
        <v>0.12</v>
      </c>
      <c r="P185" s="24">
        <f t="shared" si="6"/>
        <v>0</v>
      </c>
      <c r="Q185" s="24">
        <f t="shared" si="7"/>
        <v>0</v>
      </c>
      <c r="R185" s="23">
        <f t="shared" si="16"/>
        <v>0</v>
      </c>
      <c r="S185" s="57"/>
      <c r="T185" s="57"/>
      <c r="U185" s="33">
        <f t="shared" si="17"/>
        <v>0</v>
      </c>
      <c r="V185" s="23">
        <v>35.413</v>
      </c>
      <c r="W185" s="23">
        <f t="shared" si="8"/>
        <v>3.000034814</v>
      </c>
      <c r="X185" s="23">
        <f t="shared" si="9"/>
        <v>0</v>
      </c>
      <c r="Y185" s="33">
        <f t="shared" si="10"/>
        <v>0</v>
      </c>
      <c r="Z185" s="57">
        <f t="shared" si="21"/>
        <v>156949.508</v>
      </c>
      <c r="AA185" s="27">
        <f t="shared" si="11"/>
        <v>5</v>
      </c>
      <c r="AB185" s="34">
        <f t="shared" si="12"/>
        <v>1</v>
      </c>
    </row>
    <row r="186" ht="14.25" customHeight="1">
      <c r="A186" s="50">
        <f t="shared" si="13"/>
        <v>45834</v>
      </c>
      <c r="B186" s="51" t="str">
        <f t="shared" si="1"/>
        <v>Thursday</v>
      </c>
      <c r="C186" s="30">
        <f t="shared" si="14"/>
        <v>0</v>
      </c>
      <c r="D186" s="51">
        <v>0.0</v>
      </c>
      <c r="E186" s="31">
        <f t="shared" si="19"/>
        <v>0</v>
      </c>
      <c r="F186" s="32">
        <f t="shared" si="20"/>
        <v>0</v>
      </c>
      <c r="G186" s="67">
        <v>32.41296518607443</v>
      </c>
      <c r="H186" s="24" t="s">
        <v>31</v>
      </c>
      <c r="I186" s="25">
        <f>IFERROR(VLOOKUP(H186,Volume_caminhao,2,0),0)</f>
        <v>833</v>
      </c>
      <c r="J186" s="25">
        <f t="shared" si="2"/>
        <v>49980</v>
      </c>
      <c r="K186" s="24">
        <f t="shared" si="3"/>
        <v>27000</v>
      </c>
      <c r="L186" s="25">
        <v>0.0</v>
      </c>
      <c r="M186" s="24">
        <f t="shared" si="4"/>
        <v>0</v>
      </c>
      <c r="N186" s="24">
        <f t="shared" si="5"/>
        <v>0</v>
      </c>
      <c r="O186" s="26">
        <v>0.12</v>
      </c>
      <c r="P186" s="24">
        <f t="shared" si="6"/>
        <v>0</v>
      </c>
      <c r="Q186" s="24">
        <f t="shared" si="7"/>
        <v>0</v>
      </c>
      <c r="R186" s="23">
        <f t="shared" si="16"/>
        <v>0</v>
      </c>
      <c r="S186" s="57"/>
      <c r="T186" s="57"/>
      <c r="U186" s="33">
        <f t="shared" si="17"/>
        <v>0</v>
      </c>
      <c r="V186" s="23">
        <v>35.413</v>
      </c>
      <c r="W186" s="23">
        <f t="shared" si="8"/>
        <v>3.000034814</v>
      </c>
      <c r="X186" s="23">
        <f t="shared" si="9"/>
        <v>0</v>
      </c>
      <c r="Y186" s="33">
        <f t="shared" si="10"/>
        <v>0</v>
      </c>
      <c r="Z186" s="57">
        <f t="shared" si="21"/>
        <v>156949.508</v>
      </c>
      <c r="AA186" s="27">
        <f t="shared" si="11"/>
        <v>5</v>
      </c>
      <c r="AB186" s="34">
        <f t="shared" si="12"/>
        <v>1</v>
      </c>
    </row>
    <row r="187" ht="14.25" customHeight="1">
      <c r="A187" s="50">
        <f t="shared" si="13"/>
        <v>45835</v>
      </c>
      <c r="B187" s="51" t="str">
        <f t="shared" si="1"/>
        <v>Friday</v>
      </c>
      <c r="C187" s="30">
        <f t="shared" si="14"/>
        <v>0</v>
      </c>
      <c r="D187" s="51">
        <v>0.0</v>
      </c>
      <c r="E187" s="31">
        <f t="shared" si="19"/>
        <v>0</v>
      </c>
      <c r="F187" s="32">
        <f t="shared" si="20"/>
        <v>0</v>
      </c>
      <c r="G187" s="67">
        <v>32.41296518607443</v>
      </c>
      <c r="H187" s="24" t="s">
        <v>31</v>
      </c>
      <c r="I187" s="25">
        <f>IFERROR(VLOOKUP(H187,Volume_caminhao,2,0),0)</f>
        <v>833</v>
      </c>
      <c r="J187" s="25">
        <f t="shared" si="2"/>
        <v>49980</v>
      </c>
      <c r="K187" s="24">
        <f t="shared" si="3"/>
        <v>27000</v>
      </c>
      <c r="L187" s="25">
        <v>0.0</v>
      </c>
      <c r="M187" s="24">
        <f t="shared" si="4"/>
        <v>0</v>
      </c>
      <c r="N187" s="24">
        <f t="shared" si="5"/>
        <v>0</v>
      </c>
      <c r="O187" s="26">
        <v>0.12</v>
      </c>
      <c r="P187" s="24">
        <f t="shared" si="6"/>
        <v>0</v>
      </c>
      <c r="Q187" s="24">
        <f t="shared" si="7"/>
        <v>0</v>
      </c>
      <c r="R187" s="23">
        <f t="shared" si="16"/>
        <v>0</v>
      </c>
      <c r="S187" s="57"/>
      <c r="T187" s="57"/>
      <c r="U187" s="33">
        <f t="shared" si="17"/>
        <v>0</v>
      </c>
      <c r="V187" s="23">
        <v>35.413</v>
      </c>
      <c r="W187" s="23">
        <f t="shared" si="8"/>
        <v>3.000034814</v>
      </c>
      <c r="X187" s="23">
        <f t="shared" si="9"/>
        <v>0</v>
      </c>
      <c r="Y187" s="33">
        <f t="shared" si="10"/>
        <v>0</v>
      </c>
      <c r="Z187" s="57">
        <f t="shared" si="21"/>
        <v>156949.508</v>
      </c>
      <c r="AA187" s="27">
        <f t="shared" si="11"/>
        <v>5</v>
      </c>
      <c r="AB187" s="34">
        <f t="shared" si="12"/>
        <v>1</v>
      </c>
    </row>
    <row r="188" ht="14.25" customHeight="1">
      <c r="A188" s="50">
        <f t="shared" si="13"/>
        <v>45836</v>
      </c>
      <c r="B188" s="51" t="str">
        <f t="shared" si="1"/>
        <v>Saturday</v>
      </c>
      <c r="C188" s="30">
        <f t="shared" si="14"/>
        <v>0</v>
      </c>
      <c r="D188" s="51"/>
      <c r="E188" s="31">
        <f t="shared" si="19"/>
        <v>0</v>
      </c>
      <c r="F188" s="32">
        <f t="shared" si="20"/>
        <v>0</v>
      </c>
      <c r="G188" s="67">
        <v>32.41296518607443</v>
      </c>
      <c r="H188" s="24" t="s">
        <v>31</v>
      </c>
      <c r="I188" s="25">
        <f>IFERROR(VLOOKUP(H188,Volume_caminhao,2,0),0)</f>
        <v>833</v>
      </c>
      <c r="J188" s="25">
        <f t="shared" si="2"/>
        <v>49980</v>
      </c>
      <c r="K188" s="24">
        <f t="shared" si="3"/>
        <v>27000</v>
      </c>
      <c r="L188" s="25">
        <v>0.0</v>
      </c>
      <c r="M188" s="24">
        <f t="shared" si="4"/>
        <v>0</v>
      </c>
      <c r="N188" s="24">
        <f t="shared" si="5"/>
        <v>0</v>
      </c>
      <c r="O188" s="26">
        <v>0.12</v>
      </c>
      <c r="P188" s="24">
        <f t="shared" si="6"/>
        <v>0</v>
      </c>
      <c r="Q188" s="24">
        <f t="shared" si="7"/>
        <v>0</v>
      </c>
      <c r="R188" s="23">
        <f t="shared" si="16"/>
        <v>0</v>
      </c>
      <c r="S188" s="57"/>
      <c r="T188" s="57"/>
      <c r="U188" s="33">
        <f t="shared" si="17"/>
        <v>0</v>
      </c>
      <c r="V188" s="23">
        <v>35.413</v>
      </c>
      <c r="W188" s="23">
        <f t="shared" si="8"/>
        <v>3.000034814</v>
      </c>
      <c r="X188" s="23">
        <f t="shared" si="9"/>
        <v>0</v>
      </c>
      <c r="Y188" s="33">
        <f t="shared" si="10"/>
        <v>0</v>
      </c>
      <c r="Z188" s="57">
        <f t="shared" si="21"/>
        <v>156949.508</v>
      </c>
      <c r="AA188" s="27">
        <f t="shared" si="11"/>
        <v>5</v>
      </c>
      <c r="AB188" s="34">
        <f t="shared" si="12"/>
        <v>1</v>
      </c>
    </row>
    <row r="189" ht="14.25" customHeight="1">
      <c r="A189" s="50">
        <f t="shared" si="13"/>
        <v>45837</v>
      </c>
      <c r="B189" s="51" t="str">
        <f t="shared" si="1"/>
        <v>Sunday</v>
      </c>
      <c r="C189" s="30">
        <f t="shared" si="14"/>
        <v>0</v>
      </c>
      <c r="D189" s="51"/>
      <c r="E189" s="31">
        <f t="shared" si="19"/>
        <v>0</v>
      </c>
      <c r="F189" s="32">
        <f t="shared" si="20"/>
        <v>0</v>
      </c>
      <c r="G189" s="67">
        <v>32.41296518607443</v>
      </c>
      <c r="H189" s="24" t="s">
        <v>31</v>
      </c>
      <c r="I189" s="25">
        <f>IFERROR(VLOOKUP(H189,Volume_caminhao,2,0),0)</f>
        <v>833</v>
      </c>
      <c r="J189" s="25">
        <f t="shared" si="2"/>
        <v>49980</v>
      </c>
      <c r="K189" s="24">
        <f t="shared" si="3"/>
        <v>27000</v>
      </c>
      <c r="L189" s="25">
        <v>0.0</v>
      </c>
      <c r="M189" s="24">
        <f t="shared" si="4"/>
        <v>0</v>
      </c>
      <c r="N189" s="24">
        <f t="shared" si="5"/>
        <v>0</v>
      </c>
      <c r="O189" s="26">
        <v>0.12</v>
      </c>
      <c r="P189" s="24">
        <f t="shared" si="6"/>
        <v>0</v>
      </c>
      <c r="Q189" s="24">
        <f t="shared" si="7"/>
        <v>0</v>
      </c>
      <c r="R189" s="23">
        <f t="shared" si="16"/>
        <v>0</v>
      </c>
      <c r="S189" s="57"/>
      <c r="T189" s="57"/>
      <c r="U189" s="33">
        <f t="shared" si="17"/>
        <v>0</v>
      </c>
      <c r="V189" s="23">
        <v>35.413</v>
      </c>
      <c r="W189" s="23">
        <f t="shared" si="8"/>
        <v>3.000034814</v>
      </c>
      <c r="X189" s="23">
        <f t="shared" si="9"/>
        <v>0</v>
      </c>
      <c r="Y189" s="33">
        <f t="shared" si="10"/>
        <v>0</v>
      </c>
      <c r="Z189" s="57">
        <f t="shared" si="21"/>
        <v>156949.508</v>
      </c>
      <c r="AA189" s="27">
        <f t="shared" si="11"/>
        <v>5</v>
      </c>
      <c r="AB189" s="34">
        <f t="shared" si="12"/>
        <v>1</v>
      </c>
      <c r="AD189" s="61" t="s">
        <v>32</v>
      </c>
      <c r="AE189" s="61" t="s">
        <v>33</v>
      </c>
      <c r="AF189" s="61" t="s">
        <v>34</v>
      </c>
    </row>
    <row r="190" ht="14.25" customHeight="1">
      <c r="A190" s="50">
        <f t="shared" si="13"/>
        <v>45838</v>
      </c>
      <c r="B190" s="51" t="str">
        <f t="shared" si="1"/>
        <v>Monday</v>
      </c>
      <c r="C190" s="36">
        <f t="shared" si="14"/>
        <v>5</v>
      </c>
      <c r="D190" s="51"/>
      <c r="E190" s="31">
        <f t="shared" si="19"/>
        <v>4165</v>
      </c>
      <c r="F190" s="32">
        <f t="shared" si="20"/>
        <v>54978</v>
      </c>
      <c r="G190" s="67">
        <v>32.41296518607443</v>
      </c>
      <c r="H190" s="24" t="s">
        <v>31</v>
      </c>
      <c r="I190" s="25">
        <f>IFERROR(VLOOKUP(H190,Volume_caminhao,2,0),0)</f>
        <v>833</v>
      </c>
      <c r="J190" s="25">
        <f t="shared" si="2"/>
        <v>49980</v>
      </c>
      <c r="K190" s="24">
        <f t="shared" si="3"/>
        <v>27000</v>
      </c>
      <c r="L190" s="25">
        <v>0.0</v>
      </c>
      <c r="M190" s="24">
        <f t="shared" si="4"/>
        <v>0</v>
      </c>
      <c r="N190" s="24">
        <f t="shared" si="5"/>
        <v>0</v>
      </c>
      <c r="O190" s="26">
        <v>0.12</v>
      </c>
      <c r="P190" s="24">
        <f t="shared" si="6"/>
        <v>0</v>
      </c>
      <c r="Q190" s="24">
        <f t="shared" si="7"/>
        <v>0</v>
      </c>
      <c r="R190" s="23">
        <f t="shared" si="16"/>
        <v>135000</v>
      </c>
      <c r="S190" s="57"/>
      <c r="T190" s="57"/>
      <c r="U190" s="33">
        <f t="shared" si="17"/>
        <v>21949.508</v>
      </c>
      <c r="V190" s="23">
        <v>35.413</v>
      </c>
      <c r="W190" s="23">
        <f t="shared" si="8"/>
        <v>3.000034814</v>
      </c>
      <c r="X190" s="23">
        <f t="shared" si="9"/>
        <v>12495.145</v>
      </c>
      <c r="Y190" s="33">
        <f t="shared" si="10"/>
        <v>147495.145</v>
      </c>
      <c r="Z190" s="57">
        <f t="shared" si="21"/>
        <v>169444.653</v>
      </c>
      <c r="AA190" s="27">
        <f t="shared" si="11"/>
        <v>6</v>
      </c>
      <c r="AB190" s="38">
        <f t="shared" si="12"/>
        <v>-4</v>
      </c>
      <c r="AC190" s="3">
        <f>Z190*0.5</f>
        <v>84722.3265</v>
      </c>
      <c r="AD190" s="62">
        <v>3684876.0</v>
      </c>
    </row>
    <row r="191" ht="14.25" customHeight="1">
      <c r="A191" s="29">
        <f t="shared" si="13"/>
        <v>45839</v>
      </c>
      <c r="B191" s="30" t="str">
        <f t="shared" si="1"/>
        <v>Tuesday</v>
      </c>
      <c r="C191" s="30">
        <f t="shared" si="14"/>
        <v>0</v>
      </c>
      <c r="D191" s="30">
        <v>0.0</v>
      </c>
      <c r="E191" s="31">
        <f t="shared" si="19"/>
        <v>0</v>
      </c>
      <c r="F191" s="32">
        <f t="shared" si="20"/>
        <v>0</v>
      </c>
      <c r="G191" s="67">
        <v>32.41296518607443</v>
      </c>
      <c r="H191" s="24" t="s">
        <v>31</v>
      </c>
      <c r="I191" s="25">
        <f>IFERROR(VLOOKUP(H191,Volume_caminhao,2,0),0)</f>
        <v>833</v>
      </c>
      <c r="J191" s="25">
        <f t="shared" si="2"/>
        <v>49980</v>
      </c>
      <c r="K191" s="24">
        <f t="shared" si="3"/>
        <v>27000</v>
      </c>
      <c r="L191" s="25">
        <v>0.0</v>
      </c>
      <c r="M191" s="24">
        <f t="shared" si="4"/>
        <v>0</v>
      </c>
      <c r="N191" s="24">
        <f t="shared" si="5"/>
        <v>0</v>
      </c>
      <c r="O191" s="26">
        <v>0.12</v>
      </c>
      <c r="P191" s="24">
        <f t="shared" si="6"/>
        <v>0</v>
      </c>
      <c r="Q191" s="24">
        <f t="shared" si="7"/>
        <v>0</v>
      </c>
      <c r="R191" s="23">
        <f t="shared" si="16"/>
        <v>0</v>
      </c>
      <c r="S191" s="33"/>
      <c r="T191" s="33"/>
      <c r="U191" s="33">
        <f t="shared" si="17"/>
        <v>0</v>
      </c>
      <c r="V191" s="23">
        <v>35.413</v>
      </c>
      <c r="W191" s="23">
        <f t="shared" si="8"/>
        <v>3.000034814</v>
      </c>
      <c r="X191" s="23">
        <f t="shared" si="9"/>
        <v>0</v>
      </c>
      <c r="Y191" s="33">
        <f t="shared" si="10"/>
        <v>0</v>
      </c>
      <c r="Z191" s="33">
        <f t="shared" si="21"/>
        <v>169444.653</v>
      </c>
      <c r="AA191" s="27">
        <f t="shared" si="11"/>
        <v>6</v>
      </c>
      <c r="AB191" s="34">
        <f t="shared" si="12"/>
        <v>1</v>
      </c>
      <c r="AC191" s="63" t="s">
        <v>35</v>
      </c>
      <c r="AD191" s="3">
        <f t="shared" ref="AD191:AD194" si="22">$AD$190*0.125</f>
        <v>460609.5</v>
      </c>
      <c r="AE191" s="3">
        <f>20000*6</f>
        <v>120000</v>
      </c>
      <c r="AF191" s="3">
        <f t="shared" ref="AF191:AF194" si="23">AE191+AD191</f>
        <v>580609.5</v>
      </c>
    </row>
    <row r="192" ht="14.25" customHeight="1">
      <c r="A192" s="29">
        <f t="shared" si="13"/>
        <v>45840</v>
      </c>
      <c r="B192" s="30" t="str">
        <f t="shared" si="1"/>
        <v>Wednesday</v>
      </c>
      <c r="C192" s="30">
        <f t="shared" si="14"/>
        <v>0</v>
      </c>
      <c r="D192" s="30">
        <v>0.0</v>
      </c>
      <c r="E192" s="31">
        <f t="shared" si="19"/>
        <v>0</v>
      </c>
      <c r="F192" s="32">
        <f t="shared" si="20"/>
        <v>0</v>
      </c>
      <c r="G192" s="67">
        <v>32.41296518607443</v>
      </c>
      <c r="H192" s="24" t="s">
        <v>31</v>
      </c>
      <c r="I192" s="25">
        <f>IFERROR(VLOOKUP(H192,Volume_caminhao,2,0),0)</f>
        <v>833</v>
      </c>
      <c r="J192" s="25">
        <f t="shared" si="2"/>
        <v>49980</v>
      </c>
      <c r="K192" s="24">
        <f t="shared" si="3"/>
        <v>27000</v>
      </c>
      <c r="L192" s="25">
        <v>0.0</v>
      </c>
      <c r="M192" s="24">
        <f t="shared" si="4"/>
        <v>0</v>
      </c>
      <c r="N192" s="24">
        <f t="shared" si="5"/>
        <v>0</v>
      </c>
      <c r="O192" s="26">
        <v>0.12</v>
      </c>
      <c r="P192" s="24">
        <f t="shared" si="6"/>
        <v>0</v>
      </c>
      <c r="Q192" s="24">
        <f t="shared" si="7"/>
        <v>0</v>
      </c>
      <c r="R192" s="23">
        <f t="shared" si="16"/>
        <v>0</v>
      </c>
      <c r="S192" s="33"/>
      <c r="T192" s="33"/>
      <c r="U192" s="33">
        <f t="shared" si="17"/>
        <v>0</v>
      </c>
      <c r="V192" s="23">
        <v>35.413</v>
      </c>
      <c r="W192" s="23">
        <f t="shared" si="8"/>
        <v>3.000034814</v>
      </c>
      <c r="X192" s="23">
        <f t="shared" si="9"/>
        <v>0</v>
      </c>
      <c r="Y192" s="33">
        <f t="shared" si="10"/>
        <v>0</v>
      </c>
      <c r="Z192" s="33">
        <f t="shared" si="21"/>
        <v>169444.653</v>
      </c>
      <c r="AA192" s="27">
        <f t="shared" si="11"/>
        <v>6</v>
      </c>
      <c r="AB192" s="34">
        <f t="shared" si="12"/>
        <v>1</v>
      </c>
      <c r="AC192" s="63" t="s">
        <v>36</v>
      </c>
      <c r="AD192" s="3">
        <f t="shared" si="22"/>
        <v>460609.5</v>
      </c>
      <c r="AE192" s="3">
        <f>40000*6</f>
        <v>240000</v>
      </c>
      <c r="AF192" s="3">
        <f t="shared" si="23"/>
        <v>700609.5</v>
      </c>
    </row>
    <row r="193" ht="14.25" customHeight="1">
      <c r="A193" s="29">
        <f t="shared" si="13"/>
        <v>45841</v>
      </c>
      <c r="B193" s="30" t="str">
        <f t="shared" si="1"/>
        <v>Thursday</v>
      </c>
      <c r="C193" s="30">
        <f t="shared" si="14"/>
        <v>0</v>
      </c>
      <c r="D193" s="30">
        <v>0.0</v>
      </c>
      <c r="E193" s="31">
        <f t="shared" si="19"/>
        <v>0</v>
      </c>
      <c r="F193" s="32">
        <f t="shared" si="20"/>
        <v>0</v>
      </c>
      <c r="G193" s="67">
        <v>32.41296518607443</v>
      </c>
      <c r="H193" s="24" t="s">
        <v>31</v>
      </c>
      <c r="I193" s="25">
        <f>IFERROR(VLOOKUP(H193,Volume_caminhao,2,0),0)</f>
        <v>833</v>
      </c>
      <c r="J193" s="25">
        <f t="shared" si="2"/>
        <v>49980</v>
      </c>
      <c r="K193" s="24">
        <f t="shared" si="3"/>
        <v>27000</v>
      </c>
      <c r="L193" s="25">
        <v>0.0</v>
      </c>
      <c r="M193" s="24">
        <f t="shared" si="4"/>
        <v>0</v>
      </c>
      <c r="N193" s="24">
        <f t="shared" si="5"/>
        <v>0</v>
      </c>
      <c r="O193" s="26">
        <v>0.12</v>
      </c>
      <c r="P193" s="24">
        <f t="shared" si="6"/>
        <v>0</v>
      </c>
      <c r="Q193" s="24">
        <f t="shared" si="7"/>
        <v>0</v>
      </c>
      <c r="R193" s="23">
        <f t="shared" si="16"/>
        <v>0</v>
      </c>
      <c r="S193" s="33"/>
      <c r="T193" s="33"/>
      <c r="U193" s="33">
        <f t="shared" si="17"/>
        <v>0</v>
      </c>
      <c r="V193" s="23">
        <v>35.413</v>
      </c>
      <c r="W193" s="23">
        <f t="shared" si="8"/>
        <v>3.000034814</v>
      </c>
      <c r="X193" s="23">
        <f t="shared" si="9"/>
        <v>0</v>
      </c>
      <c r="Y193" s="33">
        <f t="shared" si="10"/>
        <v>0</v>
      </c>
      <c r="Z193" s="33">
        <f t="shared" si="21"/>
        <v>169444.653</v>
      </c>
      <c r="AA193" s="27">
        <f t="shared" si="11"/>
        <v>6</v>
      </c>
      <c r="AB193" s="34">
        <f t="shared" si="12"/>
        <v>1</v>
      </c>
      <c r="AC193" s="63" t="s">
        <v>37</v>
      </c>
      <c r="AD193" s="3">
        <f t="shared" si="22"/>
        <v>460609.5</v>
      </c>
      <c r="AE193" s="3">
        <f t="shared" ref="AE193:AE194" si="24">20000*6</f>
        <v>120000</v>
      </c>
      <c r="AF193" s="3">
        <f t="shared" si="23"/>
        <v>580609.5</v>
      </c>
    </row>
    <row r="194" ht="14.25" customHeight="1">
      <c r="A194" s="29">
        <f t="shared" si="13"/>
        <v>45842</v>
      </c>
      <c r="B194" s="30" t="str">
        <f t="shared" si="1"/>
        <v>Friday</v>
      </c>
      <c r="C194" s="30">
        <f t="shared" si="14"/>
        <v>0</v>
      </c>
      <c r="D194" s="30">
        <v>0.0</v>
      </c>
      <c r="E194" s="31">
        <f t="shared" si="19"/>
        <v>0</v>
      </c>
      <c r="F194" s="32">
        <f t="shared" si="20"/>
        <v>0</v>
      </c>
      <c r="G194" s="67">
        <v>32.41296518607443</v>
      </c>
      <c r="H194" s="24" t="s">
        <v>31</v>
      </c>
      <c r="I194" s="25">
        <f>IFERROR(VLOOKUP(H194,Volume_caminhao,2,0),0)</f>
        <v>833</v>
      </c>
      <c r="J194" s="25">
        <f t="shared" si="2"/>
        <v>49980</v>
      </c>
      <c r="K194" s="24">
        <f t="shared" si="3"/>
        <v>27000</v>
      </c>
      <c r="L194" s="25">
        <v>0.0</v>
      </c>
      <c r="M194" s="24">
        <f t="shared" si="4"/>
        <v>0</v>
      </c>
      <c r="N194" s="24">
        <f t="shared" si="5"/>
        <v>0</v>
      </c>
      <c r="O194" s="26">
        <v>0.12</v>
      </c>
      <c r="P194" s="24">
        <f t="shared" si="6"/>
        <v>0</v>
      </c>
      <c r="Q194" s="24">
        <f t="shared" si="7"/>
        <v>0</v>
      </c>
      <c r="R194" s="23">
        <f t="shared" si="16"/>
        <v>0</v>
      </c>
      <c r="S194" s="33"/>
      <c r="T194" s="33"/>
      <c r="U194" s="33">
        <f t="shared" si="17"/>
        <v>0</v>
      </c>
      <c r="V194" s="23">
        <v>35.413</v>
      </c>
      <c r="W194" s="23">
        <f t="shared" si="8"/>
        <v>3.000034814</v>
      </c>
      <c r="X194" s="23">
        <f t="shared" si="9"/>
        <v>0</v>
      </c>
      <c r="Y194" s="33">
        <f t="shared" si="10"/>
        <v>0</v>
      </c>
      <c r="Z194" s="33">
        <f t="shared" si="21"/>
        <v>169444.653</v>
      </c>
      <c r="AA194" s="27">
        <f t="shared" si="11"/>
        <v>6</v>
      </c>
      <c r="AB194" s="34">
        <f t="shared" si="12"/>
        <v>1</v>
      </c>
      <c r="AC194" s="63" t="s">
        <v>38</v>
      </c>
      <c r="AD194" s="3">
        <f t="shared" si="22"/>
        <v>460609.5</v>
      </c>
      <c r="AE194" s="3">
        <f t="shared" si="24"/>
        <v>120000</v>
      </c>
      <c r="AF194" s="3">
        <f t="shared" si="23"/>
        <v>580609.5</v>
      </c>
    </row>
    <row r="195" ht="14.25" customHeight="1">
      <c r="A195" s="29">
        <f t="shared" si="13"/>
        <v>45843</v>
      </c>
      <c r="B195" s="30" t="str">
        <f t="shared" si="1"/>
        <v>Saturday</v>
      </c>
      <c r="C195" s="30">
        <f t="shared" si="14"/>
        <v>0</v>
      </c>
      <c r="D195" s="30"/>
      <c r="E195" s="31">
        <f t="shared" si="19"/>
        <v>0</v>
      </c>
      <c r="F195" s="32">
        <f t="shared" si="20"/>
        <v>0</v>
      </c>
      <c r="G195" s="67">
        <v>32.41296518607443</v>
      </c>
      <c r="H195" s="24" t="s">
        <v>31</v>
      </c>
      <c r="I195" s="25">
        <f>IFERROR(VLOOKUP(H195,Volume_caminhao,2,0),0)</f>
        <v>833</v>
      </c>
      <c r="J195" s="25">
        <f t="shared" si="2"/>
        <v>49980</v>
      </c>
      <c r="K195" s="24">
        <f t="shared" si="3"/>
        <v>27000</v>
      </c>
      <c r="L195" s="25">
        <v>0.0</v>
      </c>
      <c r="M195" s="24">
        <f t="shared" si="4"/>
        <v>0</v>
      </c>
      <c r="N195" s="24">
        <f t="shared" si="5"/>
        <v>0</v>
      </c>
      <c r="O195" s="26">
        <v>0.12</v>
      </c>
      <c r="P195" s="24">
        <f t="shared" si="6"/>
        <v>0</v>
      </c>
      <c r="Q195" s="24">
        <f t="shared" si="7"/>
        <v>0</v>
      </c>
      <c r="R195" s="23">
        <f t="shared" si="16"/>
        <v>0</v>
      </c>
      <c r="S195" s="33"/>
      <c r="T195" s="33"/>
      <c r="U195" s="33">
        <f t="shared" si="17"/>
        <v>0</v>
      </c>
      <c r="V195" s="23">
        <v>35.413</v>
      </c>
      <c r="W195" s="23">
        <f t="shared" si="8"/>
        <v>3.000034814</v>
      </c>
      <c r="X195" s="23">
        <f t="shared" si="9"/>
        <v>0</v>
      </c>
      <c r="Y195" s="33">
        <f t="shared" si="10"/>
        <v>0</v>
      </c>
      <c r="Z195" s="33">
        <f t="shared" si="21"/>
        <v>169444.653</v>
      </c>
      <c r="AA195" s="27">
        <f t="shared" si="11"/>
        <v>6</v>
      </c>
      <c r="AB195" s="34">
        <f t="shared" si="12"/>
        <v>1</v>
      </c>
      <c r="AC195" s="63" t="s">
        <v>39</v>
      </c>
      <c r="AD195" s="3">
        <f>$AD$190*0.5</f>
        <v>1842438</v>
      </c>
    </row>
    <row r="196" ht="14.25" customHeight="1">
      <c r="A196" s="29">
        <f t="shared" si="13"/>
        <v>45844</v>
      </c>
      <c r="B196" s="30" t="str">
        <f t="shared" si="1"/>
        <v>Sunday</v>
      </c>
      <c r="C196" s="30">
        <f t="shared" si="14"/>
        <v>0</v>
      </c>
      <c r="D196" s="30"/>
      <c r="E196" s="31">
        <f t="shared" si="19"/>
        <v>0</v>
      </c>
      <c r="F196" s="32">
        <f t="shared" si="20"/>
        <v>0</v>
      </c>
      <c r="G196" s="67">
        <v>32.41296518607443</v>
      </c>
      <c r="H196" s="24" t="s">
        <v>31</v>
      </c>
      <c r="I196" s="25">
        <f>IFERROR(VLOOKUP(H196,Volume_caminhao,2,0),0)</f>
        <v>833</v>
      </c>
      <c r="J196" s="25">
        <f t="shared" si="2"/>
        <v>49980</v>
      </c>
      <c r="K196" s="24">
        <f t="shared" si="3"/>
        <v>27000</v>
      </c>
      <c r="L196" s="25">
        <v>0.0</v>
      </c>
      <c r="M196" s="24">
        <f t="shared" si="4"/>
        <v>0</v>
      </c>
      <c r="N196" s="24">
        <f t="shared" si="5"/>
        <v>0</v>
      </c>
      <c r="O196" s="26">
        <v>0.12</v>
      </c>
      <c r="P196" s="24">
        <f t="shared" si="6"/>
        <v>0</v>
      </c>
      <c r="Q196" s="24">
        <f t="shared" si="7"/>
        <v>0</v>
      </c>
      <c r="R196" s="23">
        <f t="shared" si="16"/>
        <v>0</v>
      </c>
      <c r="S196" s="33"/>
      <c r="T196" s="33"/>
      <c r="U196" s="33">
        <f t="shared" si="17"/>
        <v>0</v>
      </c>
      <c r="V196" s="23">
        <v>35.413</v>
      </c>
      <c r="W196" s="23">
        <f t="shared" si="8"/>
        <v>3.000034814</v>
      </c>
      <c r="X196" s="23">
        <f t="shared" si="9"/>
        <v>0</v>
      </c>
      <c r="Y196" s="33">
        <f t="shared" si="10"/>
        <v>0</v>
      </c>
      <c r="Z196" s="33">
        <f t="shared" si="21"/>
        <v>169444.653</v>
      </c>
      <c r="AA196" s="27">
        <f t="shared" si="11"/>
        <v>6</v>
      </c>
      <c r="AB196" s="34">
        <f t="shared" si="12"/>
        <v>1</v>
      </c>
      <c r="AE196" s="63">
        <f>50/4</f>
        <v>12.5</v>
      </c>
    </row>
    <row r="197" ht="14.25" customHeight="1">
      <c r="A197" s="29">
        <f t="shared" si="13"/>
        <v>45845</v>
      </c>
      <c r="B197" s="30" t="str">
        <f t="shared" si="1"/>
        <v>Monday</v>
      </c>
      <c r="C197" s="36">
        <f t="shared" si="14"/>
        <v>6</v>
      </c>
      <c r="D197" s="30"/>
      <c r="E197" s="31">
        <f t="shared" si="19"/>
        <v>4998</v>
      </c>
      <c r="F197" s="32">
        <f t="shared" si="20"/>
        <v>4998</v>
      </c>
      <c r="G197" s="67">
        <v>32.41296518607443</v>
      </c>
      <c r="H197" s="24" t="s">
        <v>31</v>
      </c>
      <c r="I197" s="25">
        <f>IFERROR(VLOOKUP(H197,Volume_caminhao,2,0),0)</f>
        <v>833</v>
      </c>
      <c r="J197" s="25">
        <f t="shared" si="2"/>
        <v>49980</v>
      </c>
      <c r="K197" s="24">
        <f t="shared" si="3"/>
        <v>27000</v>
      </c>
      <c r="L197" s="25">
        <v>0.0</v>
      </c>
      <c r="M197" s="24">
        <f t="shared" si="4"/>
        <v>0</v>
      </c>
      <c r="N197" s="24">
        <f t="shared" si="5"/>
        <v>0</v>
      </c>
      <c r="O197" s="26">
        <v>0.12</v>
      </c>
      <c r="P197" s="24">
        <f t="shared" si="6"/>
        <v>0</v>
      </c>
      <c r="Q197" s="24">
        <f t="shared" si="7"/>
        <v>0</v>
      </c>
      <c r="R197" s="23">
        <f t="shared" si="16"/>
        <v>162000</v>
      </c>
      <c r="S197" s="33"/>
      <c r="T197" s="33"/>
      <c r="U197" s="33">
        <f t="shared" si="17"/>
        <v>7444.653</v>
      </c>
      <c r="V197" s="23">
        <v>35.413</v>
      </c>
      <c r="W197" s="23">
        <f t="shared" si="8"/>
        <v>3.000034814</v>
      </c>
      <c r="X197" s="23">
        <f t="shared" si="9"/>
        <v>14994.174</v>
      </c>
      <c r="Y197" s="33">
        <f t="shared" si="10"/>
        <v>176994.174</v>
      </c>
      <c r="Z197" s="33">
        <f t="shared" si="21"/>
        <v>184438.827</v>
      </c>
      <c r="AA197" s="27">
        <f t="shared" si="11"/>
        <v>6</v>
      </c>
      <c r="AB197" s="38">
        <f t="shared" si="12"/>
        <v>-5</v>
      </c>
    </row>
    <row r="198" ht="14.25" customHeight="1">
      <c r="A198" s="29">
        <f t="shared" si="13"/>
        <v>45846</v>
      </c>
      <c r="B198" s="30" t="str">
        <f t="shared" si="1"/>
        <v>Tuesday</v>
      </c>
      <c r="C198" s="30">
        <f t="shared" si="14"/>
        <v>0</v>
      </c>
      <c r="D198" s="30">
        <v>0.0</v>
      </c>
      <c r="E198" s="31">
        <f t="shared" si="19"/>
        <v>0</v>
      </c>
      <c r="F198" s="32">
        <f t="shared" si="20"/>
        <v>0</v>
      </c>
      <c r="G198" s="67">
        <v>32.41296518607443</v>
      </c>
      <c r="H198" s="24" t="s">
        <v>31</v>
      </c>
      <c r="I198" s="25">
        <f>IFERROR(VLOOKUP(H198,Volume_caminhao,2,0),0)</f>
        <v>833</v>
      </c>
      <c r="J198" s="25">
        <f t="shared" si="2"/>
        <v>49980</v>
      </c>
      <c r="K198" s="24">
        <f t="shared" si="3"/>
        <v>27000</v>
      </c>
      <c r="L198" s="25">
        <v>0.0</v>
      </c>
      <c r="M198" s="24">
        <f t="shared" si="4"/>
        <v>0</v>
      </c>
      <c r="N198" s="24">
        <f t="shared" si="5"/>
        <v>0</v>
      </c>
      <c r="O198" s="26">
        <v>0.12</v>
      </c>
      <c r="P198" s="24">
        <f t="shared" si="6"/>
        <v>0</v>
      </c>
      <c r="Q198" s="24">
        <f t="shared" si="7"/>
        <v>0</v>
      </c>
      <c r="R198" s="23">
        <f t="shared" si="16"/>
        <v>0</v>
      </c>
      <c r="S198" s="33"/>
      <c r="T198" s="33"/>
      <c r="U198" s="33">
        <f t="shared" si="17"/>
        <v>0</v>
      </c>
      <c r="V198" s="23">
        <v>35.413</v>
      </c>
      <c r="W198" s="23">
        <f t="shared" si="8"/>
        <v>3.000034814</v>
      </c>
      <c r="X198" s="23">
        <f t="shared" si="9"/>
        <v>0</v>
      </c>
      <c r="Y198" s="33">
        <f t="shared" si="10"/>
        <v>0</v>
      </c>
      <c r="Z198" s="33">
        <f t="shared" si="21"/>
        <v>184438.827</v>
      </c>
      <c r="AA198" s="27">
        <f t="shared" si="11"/>
        <v>6</v>
      </c>
      <c r="AB198" s="34">
        <f t="shared" si="12"/>
        <v>1</v>
      </c>
    </row>
    <row r="199" ht="14.25" customHeight="1">
      <c r="A199" s="29">
        <f t="shared" si="13"/>
        <v>45847</v>
      </c>
      <c r="B199" s="30" t="str">
        <f t="shared" si="1"/>
        <v>Wednesday</v>
      </c>
      <c r="C199" s="30">
        <f t="shared" si="14"/>
        <v>0</v>
      </c>
      <c r="D199" s="30">
        <v>0.0</v>
      </c>
      <c r="E199" s="31">
        <f t="shared" si="19"/>
        <v>0</v>
      </c>
      <c r="F199" s="32">
        <f t="shared" si="20"/>
        <v>0</v>
      </c>
      <c r="G199" s="67">
        <v>32.41296518607443</v>
      </c>
      <c r="H199" s="24" t="s">
        <v>31</v>
      </c>
      <c r="I199" s="25">
        <f>IFERROR(VLOOKUP(H199,Volume_caminhao,2,0),0)</f>
        <v>833</v>
      </c>
      <c r="J199" s="25">
        <f t="shared" si="2"/>
        <v>49980</v>
      </c>
      <c r="K199" s="24">
        <f t="shared" si="3"/>
        <v>27000</v>
      </c>
      <c r="L199" s="25">
        <v>0.0</v>
      </c>
      <c r="M199" s="24">
        <f t="shared" si="4"/>
        <v>0</v>
      </c>
      <c r="N199" s="24">
        <f t="shared" si="5"/>
        <v>0</v>
      </c>
      <c r="O199" s="26">
        <v>0.12</v>
      </c>
      <c r="P199" s="24">
        <f t="shared" si="6"/>
        <v>0</v>
      </c>
      <c r="Q199" s="24">
        <f t="shared" si="7"/>
        <v>0</v>
      </c>
      <c r="R199" s="23">
        <f t="shared" si="16"/>
        <v>0</v>
      </c>
      <c r="S199" s="33"/>
      <c r="T199" s="33"/>
      <c r="U199" s="33">
        <f t="shared" si="17"/>
        <v>0</v>
      </c>
      <c r="V199" s="23">
        <v>35.413</v>
      </c>
      <c r="W199" s="23">
        <f t="shared" si="8"/>
        <v>3.000034814</v>
      </c>
      <c r="X199" s="23">
        <f t="shared" si="9"/>
        <v>0</v>
      </c>
      <c r="Y199" s="33">
        <f t="shared" si="10"/>
        <v>0</v>
      </c>
      <c r="Z199" s="33">
        <f t="shared" si="21"/>
        <v>184438.827</v>
      </c>
      <c r="AA199" s="27">
        <f t="shared" si="11"/>
        <v>6</v>
      </c>
      <c r="AB199" s="34">
        <f t="shared" si="12"/>
        <v>1</v>
      </c>
    </row>
    <row r="200" ht="14.25" customHeight="1">
      <c r="A200" s="39">
        <f t="shared" si="13"/>
        <v>45848</v>
      </c>
      <c r="B200" s="40" t="str">
        <f t="shared" si="1"/>
        <v>Thursday</v>
      </c>
      <c r="C200" s="30">
        <f t="shared" si="14"/>
        <v>0</v>
      </c>
      <c r="D200" s="40">
        <v>0.0</v>
      </c>
      <c r="E200" s="31">
        <f t="shared" si="19"/>
        <v>0</v>
      </c>
      <c r="F200" s="32">
        <f t="shared" si="20"/>
        <v>0</v>
      </c>
      <c r="G200" s="67">
        <v>32.41296518607443</v>
      </c>
      <c r="H200" s="24" t="s">
        <v>31</v>
      </c>
      <c r="I200" s="25">
        <f>IFERROR(VLOOKUP(H200,Volume_caminhao,2,0),0)</f>
        <v>833</v>
      </c>
      <c r="J200" s="25">
        <f t="shared" si="2"/>
        <v>49980</v>
      </c>
      <c r="K200" s="24">
        <f t="shared" si="3"/>
        <v>27000</v>
      </c>
      <c r="L200" s="25">
        <v>0.0</v>
      </c>
      <c r="M200" s="24">
        <f t="shared" si="4"/>
        <v>0</v>
      </c>
      <c r="N200" s="24">
        <f t="shared" si="5"/>
        <v>0</v>
      </c>
      <c r="O200" s="26">
        <v>0.12</v>
      </c>
      <c r="P200" s="24">
        <f t="shared" si="6"/>
        <v>0</v>
      </c>
      <c r="Q200" s="24">
        <f t="shared" si="7"/>
        <v>0</v>
      </c>
      <c r="R200" s="23">
        <f t="shared" si="16"/>
        <v>0</v>
      </c>
      <c r="S200" s="42"/>
      <c r="T200" s="42" t="str">
        <f>T170</f>
        <v/>
      </c>
      <c r="U200" s="33">
        <f t="shared" si="17"/>
        <v>0</v>
      </c>
      <c r="V200" s="23">
        <v>35.413</v>
      </c>
      <c r="W200" s="23">
        <f t="shared" si="8"/>
        <v>3.000034814</v>
      </c>
      <c r="X200" s="23">
        <f t="shared" si="9"/>
        <v>0</v>
      </c>
      <c r="Y200" s="33">
        <f t="shared" si="10"/>
        <v>0</v>
      </c>
      <c r="Z200" s="42">
        <f t="shared" si="21"/>
        <v>184438.827</v>
      </c>
      <c r="AA200" s="27">
        <f t="shared" si="11"/>
        <v>6</v>
      </c>
      <c r="AB200" s="34">
        <f t="shared" si="12"/>
        <v>1</v>
      </c>
      <c r="AC200" s="43"/>
      <c r="AD200" s="43"/>
      <c r="AE200" s="43"/>
      <c r="AF200" s="43"/>
      <c r="AG200" s="43"/>
      <c r="AH200" s="43"/>
    </row>
    <row r="201" ht="14.25" customHeight="1">
      <c r="A201" s="29">
        <f t="shared" si="13"/>
        <v>45849</v>
      </c>
      <c r="B201" s="30" t="str">
        <f t="shared" si="1"/>
        <v>Friday</v>
      </c>
      <c r="C201" s="30">
        <f t="shared" si="14"/>
        <v>0</v>
      </c>
      <c r="D201" s="30">
        <v>0.0</v>
      </c>
      <c r="E201" s="31">
        <f t="shared" si="19"/>
        <v>0</v>
      </c>
      <c r="F201" s="32">
        <f t="shared" si="20"/>
        <v>0</v>
      </c>
      <c r="G201" s="67">
        <v>32.41296518607443</v>
      </c>
      <c r="H201" s="24" t="s">
        <v>31</v>
      </c>
      <c r="I201" s="25">
        <f>IFERROR(VLOOKUP(H201,Volume_caminhao,2,0),0)</f>
        <v>833</v>
      </c>
      <c r="J201" s="25">
        <f t="shared" si="2"/>
        <v>49980</v>
      </c>
      <c r="K201" s="24">
        <f t="shared" si="3"/>
        <v>27000</v>
      </c>
      <c r="L201" s="25">
        <v>0.0</v>
      </c>
      <c r="M201" s="24">
        <f t="shared" si="4"/>
        <v>0</v>
      </c>
      <c r="N201" s="24">
        <f t="shared" si="5"/>
        <v>0</v>
      </c>
      <c r="O201" s="26">
        <v>0.12</v>
      </c>
      <c r="P201" s="24">
        <f t="shared" si="6"/>
        <v>0</v>
      </c>
      <c r="Q201" s="24">
        <f t="shared" si="7"/>
        <v>0</v>
      </c>
      <c r="R201" s="23">
        <f t="shared" si="16"/>
        <v>0</v>
      </c>
      <c r="S201" s="33"/>
      <c r="T201" s="33"/>
      <c r="U201" s="33">
        <f t="shared" si="17"/>
        <v>0</v>
      </c>
      <c r="V201" s="23">
        <v>35.413</v>
      </c>
      <c r="W201" s="23">
        <f t="shared" si="8"/>
        <v>3.000034814</v>
      </c>
      <c r="X201" s="23">
        <f t="shared" si="9"/>
        <v>0</v>
      </c>
      <c r="Y201" s="33">
        <f t="shared" si="10"/>
        <v>0</v>
      </c>
      <c r="Z201" s="33">
        <f t="shared" si="21"/>
        <v>184438.827</v>
      </c>
      <c r="AA201" s="27">
        <f t="shared" si="11"/>
        <v>6</v>
      </c>
      <c r="AB201" s="34">
        <f t="shared" si="12"/>
        <v>1</v>
      </c>
    </row>
    <row r="202" ht="14.25" customHeight="1">
      <c r="A202" s="29">
        <f t="shared" si="13"/>
        <v>45850</v>
      </c>
      <c r="B202" s="30" t="str">
        <f t="shared" si="1"/>
        <v>Saturday</v>
      </c>
      <c r="C202" s="30">
        <f t="shared" si="14"/>
        <v>0</v>
      </c>
      <c r="D202" s="30"/>
      <c r="E202" s="31">
        <f t="shared" si="19"/>
        <v>0</v>
      </c>
      <c r="F202" s="32">
        <f t="shared" si="20"/>
        <v>0</v>
      </c>
      <c r="G202" s="67">
        <v>32.41296518607443</v>
      </c>
      <c r="H202" s="24" t="s">
        <v>31</v>
      </c>
      <c r="I202" s="25">
        <f>IFERROR(VLOOKUP(H202,Volume_caminhao,2,0),0)</f>
        <v>833</v>
      </c>
      <c r="J202" s="25">
        <f t="shared" si="2"/>
        <v>49980</v>
      </c>
      <c r="K202" s="24">
        <f t="shared" si="3"/>
        <v>27000</v>
      </c>
      <c r="L202" s="25">
        <v>0.0</v>
      </c>
      <c r="M202" s="24">
        <f t="shared" si="4"/>
        <v>0</v>
      </c>
      <c r="N202" s="24">
        <f t="shared" si="5"/>
        <v>0</v>
      </c>
      <c r="O202" s="26">
        <v>0.12</v>
      </c>
      <c r="P202" s="24">
        <f t="shared" si="6"/>
        <v>0</v>
      </c>
      <c r="Q202" s="24">
        <f t="shared" si="7"/>
        <v>0</v>
      </c>
      <c r="R202" s="23">
        <f t="shared" si="16"/>
        <v>0</v>
      </c>
      <c r="S202" s="33"/>
      <c r="T202" s="33"/>
      <c r="U202" s="33">
        <f t="shared" si="17"/>
        <v>0</v>
      </c>
      <c r="V202" s="23">
        <v>35.413</v>
      </c>
      <c r="W202" s="23">
        <f t="shared" si="8"/>
        <v>3.000034814</v>
      </c>
      <c r="X202" s="23">
        <f t="shared" si="9"/>
        <v>0</v>
      </c>
      <c r="Y202" s="33">
        <f t="shared" si="10"/>
        <v>0</v>
      </c>
      <c r="Z202" s="33">
        <f t="shared" si="21"/>
        <v>184438.827</v>
      </c>
      <c r="AA202" s="27">
        <f t="shared" si="11"/>
        <v>6</v>
      </c>
      <c r="AB202" s="34">
        <f t="shared" si="12"/>
        <v>1</v>
      </c>
    </row>
    <row r="203" ht="14.25" customHeight="1">
      <c r="A203" s="29">
        <f t="shared" si="13"/>
        <v>45851</v>
      </c>
      <c r="B203" s="30" t="str">
        <f t="shared" si="1"/>
        <v>Sunday</v>
      </c>
      <c r="C203" s="30">
        <f t="shared" si="14"/>
        <v>0</v>
      </c>
      <c r="D203" s="30"/>
      <c r="E203" s="31">
        <f t="shared" si="19"/>
        <v>0</v>
      </c>
      <c r="F203" s="32">
        <f t="shared" si="20"/>
        <v>0</v>
      </c>
      <c r="G203" s="67">
        <v>32.41296518607443</v>
      </c>
      <c r="H203" s="24" t="s">
        <v>31</v>
      </c>
      <c r="I203" s="25">
        <f>IFERROR(VLOOKUP(H203,Volume_caminhao,2,0),0)</f>
        <v>833</v>
      </c>
      <c r="J203" s="25">
        <f t="shared" si="2"/>
        <v>49980</v>
      </c>
      <c r="K203" s="24">
        <f t="shared" si="3"/>
        <v>27000</v>
      </c>
      <c r="L203" s="25">
        <v>0.0</v>
      </c>
      <c r="M203" s="24">
        <f t="shared" si="4"/>
        <v>0</v>
      </c>
      <c r="N203" s="24">
        <f t="shared" si="5"/>
        <v>0</v>
      </c>
      <c r="O203" s="26">
        <v>0.12</v>
      </c>
      <c r="P203" s="24">
        <f t="shared" si="6"/>
        <v>0</v>
      </c>
      <c r="Q203" s="24">
        <f t="shared" si="7"/>
        <v>0</v>
      </c>
      <c r="R203" s="23">
        <f t="shared" si="16"/>
        <v>0</v>
      </c>
      <c r="S203" s="33"/>
      <c r="T203" s="33"/>
      <c r="U203" s="33">
        <f t="shared" si="17"/>
        <v>0</v>
      </c>
      <c r="V203" s="23">
        <v>35.413</v>
      </c>
      <c r="W203" s="23">
        <f t="shared" si="8"/>
        <v>3.000034814</v>
      </c>
      <c r="X203" s="23">
        <f t="shared" si="9"/>
        <v>0</v>
      </c>
      <c r="Y203" s="33">
        <f t="shared" si="10"/>
        <v>0</v>
      </c>
      <c r="Z203" s="33">
        <f t="shared" si="21"/>
        <v>184438.827</v>
      </c>
      <c r="AA203" s="27">
        <f t="shared" si="11"/>
        <v>6</v>
      </c>
      <c r="AB203" s="34">
        <f t="shared" si="12"/>
        <v>1</v>
      </c>
    </row>
    <row r="204" ht="14.25" customHeight="1">
      <c r="A204" s="29">
        <f t="shared" si="13"/>
        <v>45852</v>
      </c>
      <c r="B204" s="30" t="str">
        <f t="shared" si="1"/>
        <v>Monday</v>
      </c>
      <c r="C204" s="36">
        <f t="shared" si="14"/>
        <v>6</v>
      </c>
      <c r="D204" s="30"/>
      <c r="E204" s="31">
        <f t="shared" si="19"/>
        <v>4998</v>
      </c>
      <c r="F204" s="32">
        <f t="shared" si="20"/>
        <v>9996</v>
      </c>
      <c r="G204" s="67">
        <v>32.41296518607443</v>
      </c>
      <c r="H204" s="24" t="s">
        <v>31</v>
      </c>
      <c r="I204" s="25">
        <f>IFERROR(VLOOKUP(H204,Volume_caminhao,2,0),0)</f>
        <v>833</v>
      </c>
      <c r="J204" s="25">
        <f t="shared" si="2"/>
        <v>49980</v>
      </c>
      <c r="K204" s="24">
        <f t="shared" si="3"/>
        <v>27000</v>
      </c>
      <c r="L204" s="25">
        <v>0.0</v>
      </c>
      <c r="M204" s="24">
        <f t="shared" si="4"/>
        <v>0</v>
      </c>
      <c r="N204" s="24">
        <f t="shared" si="5"/>
        <v>0</v>
      </c>
      <c r="O204" s="26">
        <v>0.12</v>
      </c>
      <c r="P204" s="24">
        <f t="shared" si="6"/>
        <v>0</v>
      </c>
      <c r="Q204" s="24">
        <f t="shared" si="7"/>
        <v>0</v>
      </c>
      <c r="R204" s="23">
        <f t="shared" si="16"/>
        <v>162000</v>
      </c>
      <c r="S204" s="33"/>
      <c r="T204" s="33"/>
      <c r="U204" s="33">
        <f t="shared" si="17"/>
        <v>22438.827</v>
      </c>
      <c r="V204" s="23">
        <v>35.413</v>
      </c>
      <c r="W204" s="23">
        <f t="shared" si="8"/>
        <v>3.000034814</v>
      </c>
      <c r="X204" s="23">
        <f t="shared" si="9"/>
        <v>14994.174</v>
      </c>
      <c r="Y204" s="33">
        <f t="shared" si="10"/>
        <v>176994.174</v>
      </c>
      <c r="Z204" s="33">
        <f t="shared" si="21"/>
        <v>199433.001</v>
      </c>
      <c r="AA204" s="27">
        <f t="shared" si="11"/>
        <v>7</v>
      </c>
      <c r="AB204" s="38">
        <f t="shared" si="12"/>
        <v>-5</v>
      </c>
    </row>
    <row r="205" ht="14.25" customHeight="1">
      <c r="A205" s="29">
        <f t="shared" si="13"/>
        <v>45853</v>
      </c>
      <c r="B205" s="30" t="str">
        <f t="shared" si="1"/>
        <v>Tuesday</v>
      </c>
      <c r="C205" s="30">
        <f t="shared" si="14"/>
        <v>0</v>
      </c>
      <c r="D205" s="30">
        <v>0.0</v>
      </c>
      <c r="E205" s="31">
        <f t="shared" si="19"/>
        <v>0</v>
      </c>
      <c r="F205" s="32">
        <f t="shared" si="20"/>
        <v>0</v>
      </c>
      <c r="G205" s="67">
        <v>32.41296518607443</v>
      </c>
      <c r="H205" s="24" t="s">
        <v>31</v>
      </c>
      <c r="I205" s="25">
        <f>IFERROR(VLOOKUP(H205,Volume_caminhao,2,0),0)</f>
        <v>833</v>
      </c>
      <c r="J205" s="25">
        <f t="shared" si="2"/>
        <v>49980</v>
      </c>
      <c r="K205" s="24">
        <f t="shared" si="3"/>
        <v>27000</v>
      </c>
      <c r="L205" s="25">
        <v>0.0</v>
      </c>
      <c r="M205" s="24">
        <f t="shared" si="4"/>
        <v>0</v>
      </c>
      <c r="N205" s="24">
        <f t="shared" si="5"/>
        <v>0</v>
      </c>
      <c r="O205" s="26">
        <v>0.12</v>
      </c>
      <c r="P205" s="24">
        <f t="shared" si="6"/>
        <v>0</v>
      </c>
      <c r="Q205" s="24">
        <f t="shared" si="7"/>
        <v>0</v>
      </c>
      <c r="R205" s="23">
        <f t="shared" si="16"/>
        <v>0</v>
      </c>
      <c r="S205" s="33"/>
      <c r="T205" s="33"/>
      <c r="U205" s="33">
        <f t="shared" si="17"/>
        <v>0</v>
      </c>
      <c r="V205" s="23">
        <v>35.413</v>
      </c>
      <c r="W205" s="23">
        <f t="shared" si="8"/>
        <v>3.000034814</v>
      </c>
      <c r="X205" s="23">
        <f t="shared" si="9"/>
        <v>0</v>
      </c>
      <c r="Y205" s="33">
        <f t="shared" si="10"/>
        <v>0</v>
      </c>
      <c r="Z205" s="33">
        <f t="shared" si="21"/>
        <v>199433.001</v>
      </c>
      <c r="AA205" s="27">
        <f t="shared" si="11"/>
        <v>7</v>
      </c>
      <c r="AB205" s="34">
        <f t="shared" si="12"/>
        <v>1</v>
      </c>
    </row>
    <row r="206" ht="14.25" customHeight="1">
      <c r="A206" s="29">
        <f t="shared" si="13"/>
        <v>45854</v>
      </c>
      <c r="B206" s="30" t="str">
        <f t="shared" si="1"/>
        <v>Wednesday</v>
      </c>
      <c r="C206" s="30">
        <f t="shared" si="14"/>
        <v>0</v>
      </c>
      <c r="D206" s="30">
        <v>0.0</v>
      </c>
      <c r="E206" s="31">
        <f t="shared" si="19"/>
        <v>0</v>
      </c>
      <c r="F206" s="32">
        <f t="shared" si="20"/>
        <v>0</v>
      </c>
      <c r="G206" s="67">
        <v>32.41296518607443</v>
      </c>
      <c r="H206" s="24" t="s">
        <v>31</v>
      </c>
      <c r="I206" s="25">
        <f>IFERROR(VLOOKUP(H206,Volume_caminhao,2,0),0)</f>
        <v>833</v>
      </c>
      <c r="J206" s="25">
        <f t="shared" si="2"/>
        <v>49980</v>
      </c>
      <c r="K206" s="24">
        <f t="shared" si="3"/>
        <v>27000</v>
      </c>
      <c r="L206" s="25">
        <v>0.0</v>
      </c>
      <c r="M206" s="24">
        <f t="shared" si="4"/>
        <v>0</v>
      </c>
      <c r="N206" s="24">
        <f t="shared" si="5"/>
        <v>0</v>
      </c>
      <c r="O206" s="26">
        <v>0.12</v>
      </c>
      <c r="P206" s="24">
        <f t="shared" si="6"/>
        <v>0</v>
      </c>
      <c r="Q206" s="24">
        <f t="shared" si="7"/>
        <v>0</v>
      </c>
      <c r="R206" s="23">
        <f t="shared" si="16"/>
        <v>0</v>
      </c>
      <c r="S206" s="33"/>
      <c r="T206" s="33"/>
      <c r="U206" s="33">
        <f t="shared" si="17"/>
        <v>0</v>
      </c>
      <c r="V206" s="23">
        <v>35.413</v>
      </c>
      <c r="W206" s="23">
        <f t="shared" si="8"/>
        <v>3.000034814</v>
      </c>
      <c r="X206" s="23">
        <f t="shared" si="9"/>
        <v>0</v>
      </c>
      <c r="Y206" s="33">
        <f t="shared" si="10"/>
        <v>0</v>
      </c>
      <c r="Z206" s="33">
        <f t="shared" si="21"/>
        <v>199433.001</v>
      </c>
      <c r="AA206" s="27">
        <f t="shared" si="11"/>
        <v>7</v>
      </c>
      <c r="AB206" s="34">
        <f t="shared" si="12"/>
        <v>1</v>
      </c>
    </row>
    <row r="207" ht="14.25" customHeight="1">
      <c r="A207" s="29">
        <f t="shared" si="13"/>
        <v>45855</v>
      </c>
      <c r="B207" s="30" t="str">
        <f t="shared" si="1"/>
        <v>Thursday</v>
      </c>
      <c r="C207" s="30">
        <f t="shared" si="14"/>
        <v>0</v>
      </c>
      <c r="D207" s="30">
        <v>0.0</v>
      </c>
      <c r="E207" s="31">
        <f t="shared" si="19"/>
        <v>0</v>
      </c>
      <c r="F207" s="32">
        <f t="shared" si="20"/>
        <v>0</v>
      </c>
      <c r="G207" s="67">
        <v>32.41296518607443</v>
      </c>
      <c r="H207" s="24" t="s">
        <v>31</v>
      </c>
      <c r="I207" s="25">
        <f>IFERROR(VLOOKUP(H207,Volume_caminhao,2,0),0)</f>
        <v>833</v>
      </c>
      <c r="J207" s="25">
        <f t="shared" si="2"/>
        <v>49980</v>
      </c>
      <c r="K207" s="24">
        <f t="shared" si="3"/>
        <v>27000</v>
      </c>
      <c r="L207" s="25">
        <v>0.0</v>
      </c>
      <c r="M207" s="24">
        <f t="shared" si="4"/>
        <v>0</v>
      </c>
      <c r="N207" s="24">
        <f t="shared" si="5"/>
        <v>0</v>
      </c>
      <c r="O207" s="26">
        <v>0.12</v>
      </c>
      <c r="P207" s="24">
        <f t="shared" si="6"/>
        <v>0</v>
      </c>
      <c r="Q207" s="24">
        <f t="shared" si="7"/>
        <v>0</v>
      </c>
      <c r="R207" s="23">
        <f t="shared" si="16"/>
        <v>0</v>
      </c>
      <c r="S207" s="33"/>
      <c r="T207" s="33"/>
      <c r="U207" s="33">
        <f t="shared" si="17"/>
        <v>0</v>
      </c>
      <c r="V207" s="23">
        <v>35.413</v>
      </c>
      <c r="W207" s="23">
        <f t="shared" si="8"/>
        <v>3.000034814</v>
      </c>
      <c r="X207" s="23">
        <f t="shared" si="9"/>
        <v>0</v>
      </c>
      <c r="Y207" s="33">
        <f t="shared" si="10"/>
        <v>0</v>
      </c>
      <c r="Z207" s="33">
        <f t="shared" si="21"/>
        <v>199433.001</v>
      </c>
      <c r="AA207" s="27">
        <f t="shared" si="11"/>
        <v>7</v>
      </c>
      <c r="AB207" s="34">
        <f t="shared" si="12"/>
        <v>1</v>
      </c>
    </row>
    <row r="208" ht="14.25" customHeight="1">
      <c r="A208" s="29">
        <f t="shared" si="13"/>
        <v>45856</v>
      </c>
      <c r="B208" s="30" t="str">
        <f t="shared" si="1"/>
        <v>Friday</v>
      </c>
      <c r="C208" s="30">
        <f t="shared" si="14"/>
        <v>0</v>
      </c>
      <c r="D208" s="30">
        <v>0.0</v>
      </c>
      <c r="E208" s="31">
        <f t="shared" si="19"/>
        <v>0</v>
      </c>
      <c r="F208" s="32">
        <f t="shared" si="20"/>
        <v>0</v>
      </c>
      <c r="G208" s="67">
        <v>32.41296518607443</v>
      </c>
      <c r="H208" s="24" t="s">
        <v>31</v>
      </c>
      <c r="I208" s="25">
        <f>IFERROR(VLOOKUP(H208,Volume_caminhao,2,0),0)</f>
        <v>833</v>
      </c>
      <c r="J208" s="25">
        <f t="shared" si="2"/>
        <v>49980</v>
      </c>
      <c r="K208" s="24">
        <f t="shared" si="3"/>
        <v>27000</v>
      </c>
      <c r="L208" s="25">
        <v>0.0</v>
      </c>
      <c r="M208" s="24">
        <f t="shared" si="4"/>
        <v>0</v>
      </c>
      <c r="N208" s="24">
        <f t="shared" si="5"/>
        <v>0</v>
      </c>
      <c r="O208" s="26">
        <v>0.12</v>
      </c>
      <c r="P208" s="24">
        <f t="shared" si="6"/>
        <v>0</v>
      </c>
      <c r="Q208" s="24">
        <f t="shared" si="7"/>
        <v>0</v>
      </c>
      <c r="R208" s="23">
        <f t="shared" si="16"/>
        <v>0</v>
      </c>
      <c r="S208" s="33"/>
      <c r="T208" s="33"/>
      <c r="U208" s="33">
        <f t="shared" si="17"/>
        <v>0</v>
      </c>
      <c r="V208" s="23">
        <v>35.413</v>
      </c>
      <c r="W208" s="23">
        <f t="shared" si="8"/>
        <v>3.000034814</v>
      </c>
      <c r="X208" s="23">
        <f t="shared" si="9"/>
        <v>0</v>
      </c>
      <c r="Y208" s="33">
        <f t="shared" si="10"/>
        <v>0</v>
      </c>
      <c r="Z208" s="33">
        <f t="shared" si="21"/>
        <v>199433.001</v>
      </c>
      <c r="AA208" s="27">
        <f t="shared" si="11"/>
        <v>7</v>
      </c>
      <c r="AB208" s="34">
        <f t="shared" si="12"/>
        <v>1</v>
      </c>
    </row>
    <row r="209" ht="14.25" customHeight="1">
      <c r="A209" s="29">
        <f t="shared" si="13"/>
        <v>45857</v>
      </c>
      <c r="B209" s="30" t="str">
        <f t="shared" si="1"/>
        <v>Saturday</v>
      </c>
      <c r="C209" s="30">
        <f t="shared" si="14"/>
        <v>0</v>
      </c>
      <c r="D209" s="30"/>
      <c r="E209" s="31">
        <f t="shared" si="19"/>
        <v>0</v>
      </c>
      <c r="F209" s="32">
        <f t="shared" si="20"/>
        <v>0</v>
      </c>
      <c r="G209" s="67">
        <v>32.41296518607443</v>
      </c>
      <c r="H209" s="24" t="s">
        <v>31</v>
      </c>
      <c r="I209" s="25">
        <f>IFERROR(VLOOKUP(H209,Volume_caminhao,2,0),0)</f>
        <v>833</v>
      </c>
      <c r="J209" s="25">
        <f t="shared" si="2"/>
        <v>49980</v>
      </c>
      <c r="K209" s="24">
        <f t="shared" si="3"/>
        <v>27000</v>
      </c>
      <c r="L209" s="25">
        <v>0.0</v>
      </c>
      <c r="M209" s="24">
        <f t="shared" si="4"/>
        <v>0</v>
      </c>
      <c r="N209" s="24">
        <f t="shared" si="5"/>
        <v>0</v>
      </c>
      <c r="O209" s="26">
        <v>0.12</v>
      </c>
      <c r="P209" s="24">
        <f t="shared" si="6"/>
        <v>0</v>
      </c>
      <c r="Q209" s="24">
        <f t="shared" si="7"/>
        <v>0</v>
      </c>
      <c r="R209" s="23">
        <f t="shared" si="16"/>
        <v>0</v>
      </c>
      <c r="S209" s="33"/>
      <c r="T209" s="33"/>
      <c r="U209" s="33">
        <f t="shared" si="17"/>
        <v>0</v>
      </c>
      <c r="V209" s="23">
        <v>35.413</v>
      </c>
      <c r="W209" s="23">
        <f t="shared" si="8"/>
        <v>3.000034814</v>
      </c>
      <c r="X209" s="23">
        <f t="shared" si="9"/>
        <v>0</v>
      </c>
      <c r="Y209" s="33">
        <f t="shared" si="10"/>
        <v>0</v>
      </c>
      <c r="Z209" s="33">
        <f t="shared" si="21"/>
        <v>199433.001</v>
      </c>
      <c r="AA209" s="27">
        <f t="shared" si="11"/>
        <v>7</v>
      </c>
      <c r="AB209" s="34">
        <f t="shared" si="12"/>
        <v>1</v>
      </c>
    </row>
    <row r="210" ht="14.25" customHeight="1">
      <c r="A210" s="29">
        <f t="shared" si="13"/>
        <v>45858</v>
      </c>
      <c r="B210" s="30" t="str">
        <f t="shared" si="1"/>
        <v>Sunday</v>
      </c>
      <c r="C210" s="30">
        <f t="shared" si="14"/>
        <v>0</v>
      </c>
      <c r="D210" s="30"/>
      <c r="E210" s="31">
        <f t="shared" si="19"/>
        <v>0</v>
      </c>
      <c r="F210" s="32">
        <f t="shared" si="20"/>
        <v>0</v>
      </c>
      <c r="G210" s="67">
        <v>32.41296518607443</v>
      </c>
      <c r="H210" s="24" t="s">
        <v>31</v>
      </c>
      <c r="I210" s="25">
        <f>IFERROR(VLOOKUP(H210,Volume_caminhao,2,0),0)</f>
        <v>833</v>
      </c>
      <c r="J210" s="25">
        <f t="shared" si="2"/>
        <v>49980</v>
      </c>
      <c r="K210" s="24">
        <f t="shared" si="3"/>
        <v>27000</v>
      </c>
      <c r="L210" s="25">
        <v>0.0</v>
      </c>
      <c r="M210" s="24">
        <f t="shared" si="4"/>
        <v>0</v>
      </c>
      <c r="N210" s="24">
        <f t="shared" si="5"/>
        <v>0</v>
      </c>
      <c r="O210" s="26">
        <v>0.12</v>
      </c>
      <c r="P210" s="24">
        <f t="shared" si="6"/>
        <v>0</v>
      </c>
      <c r="Q210" s="24">
        <f t="shared" si="7"/>
        <v>0</v>
      </c>
      <c r="R210" s="23">
        <f t="shared" si="16"/>
        <v>0</v>
      </c>
      <c r="S210" s="33"/>
      <c r="T210" s="33"/>
      <c r="U210" s="33">
        <f t="shared" si="17"/>
        <v>0</v>
      </c>
      <c r="V210" s="23">
        <v>35.413</v>
      </c>
      <c r="W210" s="23">
        <f t="shared" si="8"/>
        <v>3.000034814</v>
      </c>
      <c r="X210" s="23">
        <f t="shared" si="9"/>
        <v>0</v>
      </c>
      <c r="Y210" s="33">
        <f t="shared" si="10"/>
        <v>0</v>
      </c>
      <c r="Z210" s="33">
        <f t="shared" si="21"/>
        <v>199433.001</v>
      </c>
      <c r="AA210" s="27">
        <f t="shared" si="11"/>
        <v>7</v>
      </c>
      <c r="AB210" s="34">
        <f t="shared" si="12"/>
        <v>1</v>
      </c>
    </row>
    <row r="211" ht="14.25" customHeight="1">
      <c r="A211" s="29">
        <f t="shared" si="13"/>
        <v>45859</v>
      </c>
      <c r="B211" s="30" t="str">
        <f t="shared" si="1"/>
        <v>Monday</v>
      </c>
      <c r="C211" s="36">
        <f t="shared" si="14"/>
        <v>7</v>
      </c>
      <c r="D211" s="30"/>
      <c r="E211" s="31">
        <f t="shared" si="19"/>
        <v>5831</v>
      </c>
      <c r="F211" s="32">
        <f t="shared" si="20"/>
        <v>20825</v>
      </c>
      <c r="G211" s="67">
        <v>32.41296518607443</v>
      </c>
      <c r="H211" s="24" t="s">
        <v>31</v>
      </c>
      <c r="I211" s="25">
        <f>IFERROR(VLOOKUP(H211,Volume_caminhao,2,0),0)</f>
        <v>833</v>
      </c>
      <c r="J211" s="25">
        <f t="shared" si="2"/>
        <v>49980</v>
      </c>
      <c r="K211" s="24">
        <f t="shared" si="3"/>
        <v>27000</v>
      </c>
      <c r="L211" s="25">
        <v>0.0</v>
      </c>
      <c r="M211" s="24">
        <f t="shared" si="4"/>
        <v>0</v>
      </c>
      <c r="N211" s="24">
        <f t="shared" si="5"/>
        <v>0</v>
      </c>
      <c r="O211" s="26">
        <v>0.12</v>
      </c>
      <c r="P211" s="24">
        <f t="shared" si="6"/>
        <v>0</v>
      </c>
      <c r="Q211" s="24">
        <f t="shared" si="7"/>
        <v>0</v>
      </c>
      <c r="R211" s="23">
        <f t="shared" si="16"/>
        <v>189000</v>
      </c>
      <c r="S211" s="33"/>
      <c r="T211" s="33"/>
      <c r="U211" s="33">
        <f t="shared" si="17"/>
        <v>10433.001</v>
      </c>
      <c r="V211" s="23">
        <v>35.413</v>
      </c>
      <c r="W211" s="23">
        <f t="shared" si="8"/>
        <v>3.000034814</v>
      </c>
      <c r="X211" s="23">
        <f t="shared" si="9"/>
        <v>17493.203</v>
      </c>
      <c r="Y211" s="33">
        <f t="shared" si="10"/>
        <v>206493.203</v>
      </c>
      <c r="Z211" s="33">
        <f t="shared" si="21"/>
        <v>216926.204</v>
      </c>
      <c r="AA211" s="27">
        <f t="shared" si="11"/>
        <v>8</v>
      </c>
      <c r="AB211" s="38">
        <f t="shared" si="12"/>
        <v>-6</v>
      </c>
    </row>
    <row r="212" ht="14.25" customHeight="1">
      <c r="A212" s="29">
        <f t="shared" si="13"/>
        <v>45860</v>
      </c>
      <c r="B212" s="30" t="str">
        <f t="shared" si="1"/>
        <v>Tuesday</v>
      </c>
      <c r="C212" s="30">
        <f t="shared" si="14"/>
        <v>0</v>
      </c>
      <c r="D212" s="30">
        <v>0.0</v>
      </c>
      <c r="E212" s="31">
        <f t="shared" si="19"/>
        <v>0</v>
      </c>
      <c r="F212" s="32">
        <f t="shared" si="20"/>
        <v>0</v>
      </c>
      <c r="G212" s="67">
        <v>32.41296518607443</v>
      </c>
      <c r="H212" s="24" t="s">
        <v>31</v>
      </c>
      <c r="I212" s="25">
        <f>IFERROR(VLOOKUP(H212,Volume_caminhao,2,0),0)</f>
        <v>833</v>
      </c>
      <c r="J212" s="25">
        <f t="shared" si="2"/>
        <v>49980</v>
      </c>
      <c r="K212" s="24">
        <f t="shared" si="3"/>
        <v>27000</v>
      </c>
      <c r="L212" s="25">
        <v>0.0</v>
      </c>
      <c r="M212" s="24">
        <f t="shared" si="4"/>
        <v>0</v>
      </c>
      <c r="N212" s="24">
        <f t="shared" si="5"/>
        <v>0</v>
      </c>
      <c r="O212" s="26">
        <v>0.12</v>
      </c>
      <c r="P212" s="24">
        <f t="shared" si="6"/>
        <v>0</v>
      </c>
      <c r="Q212" s="24">
        <f t="shared" si="7"/>
        <v>0</v>
      </c>
      <c r="R212" s="23">
        <f t="shared" si="16"/>
        <v>0</v>
      </c>
      <c r="S212" s="33"/>
      <c r="T212" s="33"/>
      <c r="U212" s="33">
        <f t="shared" si="17"/>
        <v>0</v>
      </c>
      <c r="V212" s="23">
        <v>35.413</v>
      </c>
      <c r="W212" s="23">
        <f t="shared" si="8"/>
        <v>3.000034814</v>
      </c>
      <c r="X212" s="23">
        <f t="shared" si="9"/>
        <v>0</v>
      </c>
      <c r="Y212" s="33">
        <f t="shared" si="10"/>
        <v>0</v>
      </c>
      <c r="Z212" s="33">
        <f t="shared" si="21"/>
        <v>216926.204</v>
      </c>
      <c r="AA212" s="27">
        <f t="shared" si="11"/>
        <v>8</v>
      </c>
      <c r="AB212" s="34">
        <f t="shared" si="12"/>
        <v>1</v>
      </c>
    </row>
    <row r="213" ht="14.25" customHeight="1">
      <c r="A213" s="29">
        <f t="shared" si="13"/>
        <v>45861</v>
      </c>
      <c r="B213" s="30" t="str">
        <f t="shared" si="1"/>
        <v>Wednesday</v>
      </c>
      <c r="C213" s="30">
        <f t="shared" si="14"/>
        <v>0</v>
      </c>
      <c r="D213" s="30">
        <v>0.0</v>
      </c>
      <c r="E213" s="31">
        <f t="shared" si="19"/>
        <v>0</v>
      </c>
      <c r="F213" s="32">
        <f t="shared" si="20"/>
        <v>0</v>
      </c>
      <c r="G213" s="67">
        <v>32.41296518607443</v>
      </c>
      <c r="H213" s="24" t="s">
        <v>31</v>
      </c>
      <c r="I213" s="25">
        <f>IFERROR(VLOOKUP(H213,Volume_caminhao,2,0),0)</f>
        <v>833</v>
      </c>
      <c r="J213" s="25">
        <f t="shared" si="2"/>
        <v>49980</v>
      </c>
      <c r="K213" s="24">
        <f t="shared" si="3"/>
        <v>27000</v>
      </c>
      <c r="L213" s="25">
        <v>0.0</v>
      </c>
      <c r="M213" s="24">
        <f t="shared" si="4"/>
        <v>0</v>
      </c>
      <c r="N213" s="24">
        <f t="shared" si="5"/>
        <v>0</v>
      </c>
      <c r="O213" s="26">
        <v>0.12</v>
      </c>
      <c r="P213" s="24">
        <f t="shared" si="6"/>
        <v>0</v>
      </c>
      <c r="Q213" s="24">
        <f t="shared" si="7"/>
        <v>0</v>
      </c>
      <c r="R213" s="23">
        <f t="shared" si="16"/>
        <v>0</v>
      </c>
      <c r="S213" s="33"/>
      <c r="T213" s="33"/>
      <c r="U213" s="33">
        <f t="shared" si="17"/>
        <v>0</v>
      </c>
      <c r="V213" s="23">
        <v>35.413</v>
      </c>
      <c r="W213" s="23">
        <f t="shared" si="8"/>
        <v>3.000034814</v>
      </c>
      <c r="X213" s="23">
        <f t="shared" si="9"/>
        <v>0</v>
      </c>
      <c r="Y213" s="33">
        <f t="shared" si="10"/>
        <v>0</v>
      </c>
      <c r="Z213" s="33">
        <f t="shared" si="21"/>
        <v>216926.204</v>
      </c>
      <c r="AA213" s="27">
        <f t="shared" si="11"/>
        <v>8</v>
      </c>
      <c r="AB213" s="34">
        <f t="shared" si="12"/>
        <v>1</v>
      </c>
    </row>
    <row r="214" ht="14.25" customHeight="1">
      <c r="A214" s="29">
        <f t="shared" si="13"/>
        <v>45862</v>
      </c>
      <c r="B214" s="30" t="str">
        <f t="shared" si="1"/>
        <v>Thursday</v>
      </c>
      <c r="C214" s="30">
        <f t="shared" si="14"/>
        <v>0</v>
      </c>
      <c r="D214" s="30">
        <v>0.0</v>
      </c>
      <c r="E214" s="31">
        <f t="shared" si="19"/>
        <v>0</v>
      </c>
      <c r="F214" s="32">
        <f t="shared" si="20"/>
        <v>0</v>
      </c>
      <c r="G214" s="67">
        <v>32.41296518607443</v>
      </c>
      <c r="H214" s="24" t="s">
        <v>31</v>
      </c>
      <c r="I214" s="25">
        <f>IFERROR(VLOOKUP(H214,Volume_caminhao,2,0),0)</f>
        <v>833</v>
      </c>
      <c r="J214" s="25">
        <f t="shared" si="2"/>
        <v>49980</v>
      </c>
      <c r="K214" s="24">
        <f t="shared" si="3"/>
        <v>27000</v>
      </c>
      <c r="L214" s="25">
        <v>0.0</v>
      </c>
      <c r="M214" s="24">
        <f t="shared" si="4"/>
        <v>0</v>
      </c>
      <c r="N214" s="24">
        <f t="shared" si="5"/>
        <v>0</v>
      </c>
      <c r="O214" s="26">
        <v>0.12</v>
      </c>
      <c r="P214" s="24">
        <f t="shared" si="6"/>
        <v>0</v>
      </c>
      <c r="Q214" s="24">
        <f t="shared" si="7"/>
        <v>0</v>
      </c>
      <c r="R214" s="23">
        <f t="shared" si="16"/>
        <v>0</v>
      </c>
      <c r="S214" s="33"/>
      <c r="T214" s="33"/>
      <c r="U214" s="33">
        <f t="shared" si="17"/>
        <v>0</v>
      </c>
      <c r="V214" s="23">
        <v>35.413</v>
      </c>
      <c r="W214" s="23">
        <f t="shared" si="8"/>
        <v>3.000034814</v>
      </c>
      <c r="X214" s="23">
        <f t="shared" si="9"/>
        <v>0</v>
      </c>
      <c r="Y214" s="33">
        <f t="shared" si="10"/>
        <v>0</v>
      </c>
      <c r="Z214" s="33">
        <f t="shared" si="21"/>
        <v>216926.204</v>
      </c>
      <c r="AA214" s="27">
        <f t="shared" si="11"/>
        <v>8</v>
      </c>
      <c r="AB214" s="34">
        <f t="shared" si="12"/>
        <v>1</v>
      </c>
    </row>
    <row r="215" ht="14.25" customHeight="1">
      <c r="A215" s="29">
        <f t="shared" si="13"/>
        <v>45863</v>
      </c>
      <c r="B215" s="30" t="str">
        <f t="shared" si="1"/>
        <v>Friday</v>
      </c>
      <c r="C215" s="30">
        <f t="shared" si="14"/>
        <v>0</v>
      </c>
      <c r="D215" s="30">
        <v>0.0</v>
      </c>
      <c r="E215" s="31">
        <f t="shared" si="19"/>
        <v>0</v>
      </c>
      <c r="F215" s="32">
        <f t="shared" si="20"/>
        <v>0</v>
      </c>
      <c r="G215" s="67">
        <v>32.41296518607443</v>
      </c>
      <c r="H215" s="24" t="s">
        <v>31</v>
      </c>
      <c r="I215" s="25">
        <f>IFERROR(VLOOKUP(H215,Volume_caminhao,2,0),0)</f>
        <v>833</v>
      </c>
      <c r="J215" s="25">
        <f t="shared" si="2"/>
        <v>49980</v>
      </c>
      <c r="K215" s="24">
        <f t="shared" si="3"/>
        <v>27000</v>
      </c>
      <c r="L215" s="25">
        <v>0.0</v>
      </c>
      <c r="M215" s="24">
        <f t="shared" si="4"/>
        <v>0</v>
      </c>
      <c r="N215" s="24">
        <f t="shared" si="5"/>
        <v>0</v>
      </c>
      <c r="O215" s="26">
        <v>0.12</v>
      </c>
      <c r="P215" s="24">
        <f t="shared" si="6"/>
        <v>0</v>
      </c>
      <c r="Q215" s="24">
        <f t="shared" si="7"/>
        <v>0</v>
      </c>
      <c r="R215" s="23">
        <f t="shared" si="16"/>
        <v>0</v>
      </c>
      <c r="S215" s="33"/>
      <c r="T215" s="33"/>
      <c r="U215" s="33">
        <f t="shared" si="17"/>
        <v>0</v>
      </c>
      <c r="V215" s="23">
        <v>35.413</v>
      </c>
      <c r="W215" s="23">
        <f t="shared" si="8"/>
        <v>3.000034814</v>
      </c>
      <c r="X215" s="23">
        <f t="shared" si="9"/>
        <v>0</v>
      </c>
      <c r="Y215" s="33">
        <f t="shared" si="10"/>
        <v>0</v>
      </c>
      <c r="Z215" s="33">
        <f t="shared" si="21"/>
        <v>216926.204</v>
      </c>
      <c r="AA215" s="27">
        <f t="shared" si="11"/>
        <v>8</v>
      </c>
      <c r="AB215" s="34">
        <f t="shared" si="12"/>
        <v>1</v>
      </c>
    </row>
    <row r="216" ht="14.25" customHeight="1">
      <c r="A216" s="29">
        <f t="shared" si="13"/>
        <v>45864</v>
      </c>
      <c r="B216" s="30" t="str">
        <f t="shared" si="1"/>
        <v>Saturday</v>
      </c>
      <c r="C216" s="30">
        <f t="shared" si="14"/>
        <v>0</v>
      </c>
      <c r="D216" s="30"/>
      <c r="E216" s="31">
        <f t="shared" si="19"/>
        <v>0</v>
      </c>
      <c r="F216" s="32">
        <f t="shared" si="20"/>
        <v>0</v>
      </c>
      <c r="G216" s="67">
        <v>32.41296518607443</v>
      </c>
      <c r="H216" s="24" t="s">
        <v>31</v>
      </c>
      <c r="I216" s="25">
        <f>IFERROR(VLOOKUP(H216,Volume_caminhao,2,0),0)</f>
        <v>833</v>
      </c>
      <c r="J216" s="25">
        <f t="shared" si="2"/>
        <v>49980</v>
      </c>
      <c r="K216" s="24">
        <f t="shared" si="3"/>
        <v>27000</v>
      </c>
      <c r="L216" s="25">
        <v>0.0</v>
      </c>
      <c r="M216" s="24">
        <f t="shared" si="4"/>
        <v>0</v>
      </c>
      <c r="N216" s="24">
        <f t="shared" si="5"/>
        <v>0</v>
      </c>
      <c r="O216" s="26">
        <v>0.12</v>
      </c>
      <c r="P216" s="24">
        <f t="shared" si="6"/>
        <v>0</v>
      </c>
      <c r="Q216" s="24">
        <f t="shared" si="7"/>
        <v>0</v>
      </c>
      <c r="R216" s="23">
        <f t="shared" si="16"/>
        <v>0</v>
      </c>
      <c r="S216" s="33"/>
      <c r="T216" s="33"/>
      <c r="U216" s="33">
        <f t="shared" si="17"/>
        <v>0</v>
      </c>
      <c r="V216" s="23">
        <v>35.413</v>
      </c>
      <c r="W216" s="23">
        <f t="shared" si="8"/>
        <v>3.000034814</v>
      </c>
      <c r="X216" s="23">
        <f t="shared" si="9"/>
        <v>0</v>
      </c>
      <c r="Y216" s="33">
        <f t="shared" si="10"/>
        <v>0</v>
      </c>
      <c r="Z216" s="33">
        <f t="shared" si="21"/>
        <v>216926.204</v>
      </c>
      <c r="AA216" s="27">
        <f t="shared" si="11"/>
        <v>8</v>
      </c>
      <c r="AB216" s="34">
        <f t="shared" si="12"/>
        <v>1</v>
      </c>
    </row>
    <row r="217" ht="14.25" customHeight="1">
      <c r="A217" s="29">
        <f t="shared" si="13"/>
        <v>45865</v>
      </c>
      <c r="B217" s="30" t="str">
        <f t="shared" si="1"/>
        <v>Sunday</v>
      </c>
      <c r="C217" s="30">
        <f t="shared" si="14"/>
        <v>0</v>
      </c>
      <c r="D217" s="30"/>
      <c r="E217" s="31">
        <f t="shared" si="19"/>
        <v>0</v>
      </c>
      <c r="F217" s="32">
        <f t="shared" si="20"/>
        <v>0</v>
      </c>
      <c r="G217" s="67">
        <v>32.41296518607443</v>
      </c>
      <c r="H217" s="24" t="s">
        <v>31</v>
      </c>
      <c r="I217" s="25">
        <f>IFERROR(VLOOKUP(H217,Volume_caminhao,2,0),0)</f>
        <v>833</v>
      </c>
      <c r="J217" s="25">
        <f t="shared" si="2"/>
        <v>49980</v>
      </c>
      <c r="K217" s="24">
        <f t="shared" si="3"/>
        <v>27000</v>
      </c>
      <c r="L217" s="25">
        <v>0.0</v>
      </c>
      <c r="M217" s="24">
        <f t="shared" si="4"/>
        <v>0</v>
      </c>
      <c r="N217" s="24">
        <f t="shared" si="5"/>
        <v>0</v>
      </c>
      <c r="O217" s="26">
        <v>0.12</v>
      </c>
      <c r="P217" s="24">
        <f t="shared" si="6"/>
        <v>0</v>
      </c>
      <c r="Q217" s="24">
        <f t="shared" si="7"/>
        <v>0</v>
      </c>
      <c r="R217" s="23">
        <f t="shared" si="16"/>
        <v>0</v>
      </c>
      <c r="S217" s="33"/>
      <c r="T217" s="33"/>
      <c r="U217" s="33">
        <f t="shared" si="17"/>
        <v>0</v>
      </c>
      <c r="V217" s="23">
        <v>35.413</v>
      </c>
      <c r="W217" s="23">
        <f t="shared" si="8"/>
        <v>3.000034814</v>
      </c>
      <c r="X217" s="23">
        <f t="shared" si="9"/>
        <v>0</v>
      </c>
      <c r="Y217" s="33">
        <f t="shared" si="10"/>
        <v>0</v>
      </c>
      <c r="Z217" s="33">
        <f t="shared" si="21"/>
        <v>216926.204</v>
      </c>
      <c r="AA217" s="27">
        <f t="shared" si="11"/>
        <v>8</v>
      </c>
      <c r="AB217" s="34">
        <f t="shared" si="12"/>
        <v>1</v>
      </c>
    </row>
    <row r="218" ht="14.25" customHeight="1">
      <c r="A218" s="29">
        <f t="shared" si="13"/>
        <v>45866</v>
      </c>
      <c r="B218" s="30" t="str">
        <f t="shared" si="1"/>
        <v>Monday</v>
      </c>
      <c r="C218" s="36">
        <f t="shared" si="14"/>
        <v>8</v>
      </c>
      <c r="D218" s="30"/>
      <c r="E218" s="31">
        <f t="shared" si="19"/>
        <v>6664</v>
      </c>
      <c r="F218" s="32">
        <f t="shared" si="20"/>
        <v>42483</v>
      </c>
      <c r="G218" s="67">
        <v>32.41296518607443</v>
      </c>
      <c r="H218" s="24" t="s">
        <v>31</v>
      </c>
      <c r="I218" s="25">
        <f>IFERROR(VLOOKUP(H218,Volume_caminhao,2,0),0)</f>
        <v>833</v>
      </c>
      <c r="J218" s="25">
        <f t="shared" si="2"/>
        <v>49980</v>
      </c>
      <c r="K218" s="24">
        <f t="shared" si="3"/>
        <v>27000</v>
      </c>
      <c r="L218" s="25">
        <v>0.0</v>
      </c>
      <c r="M218" s="24">
        <f t="shared" si="4"/>
        <v>0</v>
      </c>
      <c r="N218" s="24">
        <f t="shared" si="5"/>
        <v>0</v>
      </c>
      <c r="O218" s="26">
        <v>0.12</v>
      </c>
      <c r="P218" s="24">
        <f t="shared" si="6"/>
        <v>0</v>
      </c>
      <c r="Q218" s="24">
        <f t="shared" si="7"/>
        <v>0</v>
      </c>
      <c r="R218" s="23">
        <f t="shared" si="16"/>
        <v>216000</v>
      </c>
      <c r="S218" s="33"/>
      <c r="T218" s="33"/>
      <c r="U218" s="33">
        <f t="shared" si="17"/>
        <v>926.204</v>
      </c>
      <c r="V218" s="23">
        <v>35.413</v>
      </c>
      <c r="W218" s="23">
        <f t="shared" si="8"/>
        <v>3.000034814</v>
      </c>
      <c r="X218" s="23">
        <f t="shared" si="9"/>
        <v>19992.232</v>
      </c>
      <c r="Y218" s="33">
        <f t="shared" si="10"/>
        <v>235992.232</v>
      </c>
      <c r="Z218" s="33">
        <f t="shared" si="21"/>
        <v>236918.436</v>
      </c>
      <c r="AA218" s="27">
        <f t="shared" si="11"/>
        <v>8</v>
      </c>
      <c r="AB218" s="38">
        <f t="shared" si="12"/>
        <v>-6</v>
      </c>
    </row>
    <row r="219" ht="14.25" customHeight="1">
      <c r="A219" s="29">
        <f t="shared" si="13"/>
        <v>45867</v>
      </c>
      <c r="B219" s="30" t="str">
        <f t="shared" si="1"/>
        <v>Tuesday</v>
      </c>
      <c r="C219" s="30">
        <f t="shared" si="14"/>
        <v>0</v>
      </c>
      <c r="D219" s="30">
        <v>0.0</v>
      </c>
      <c r="E219" s="31">
        <f t="shared" si="19"/>
        <v>0</v>
      </c>
      <c r="F219" s="32">
        <f t="shared" si="20"/>
        <v>0</v>
      </c>
      <c r="G219" s="67">
        <v>32.41296518607443</v>
      </c>
      <c r="H219" s="24" t="s">
        <v>31</v>
      </c>
      <c r="I219" s="25">
        <f>IFERROR(VLOOKUP(H219,Volume_caminhao,2,0),0)</f>
        <v>833</v>
      </c>
      <c r="J219" s="25">
        <f t="shared" si="2"/>
        <v>49980</v>
      </c>
      <c r="K219" s="24">
        <f t="shared" si="3"/>
        <v>27000</v>
      </c>
      <c r="L219" s="25">
        <v>0.0</v>
      </c>
      <c r="M219" s="24">
        <f t="shared" si="4"/>
        <v>0</v>
      </c>
      <c r="N219" s="24">
        <f t="shared" si="5"/>
        <v>0</v>
      </c>
      <c r="O219" s="26">
        <v>0.12</v>
      </c>
      <c r="P219" s="24">
        <f t="shared" si="6"/>
        <v>0</v>
      </c>
      <c r="Q219" s="24">
        <f t="shared" si="7"/>
        <v>0</v>
      </c>
      <c r="R219" s="23">
        <f t="shared" si="16"/>
        <v>0</v>
      </c>
      <c r="S219" s="33"/>
      <c r="T219" s="33"/>
      <c r="U219" s="33">
        <f t="shared" si="17"/>
        <v>0</v>
      </c>
      <c r="V219" s="23">
        <v>35.413</v>
      </c>
      <c r="W219" s="23">
        <f t="shared" si="8"/>
        <v>3.000034814</v>
      </c>
      <c r="X219" s="23">
        <f t="shared" si="9"/>
        <v>0</v>
      </c>
      <c r="Y219" s="33">
        <f t="shared" si="10"/>
        <v>0</v>
      </c>
      <c r="Z219" s="33">
        <f t="shared" si="21"/>
        <v>236918.436</v>
      </c>
      <c r="AA219" s="27">
        <f t="shared" si="11"/>
        <v>8</v>
      </c>
      <c r="AB219" s="34">
        <f t="shared" si="12"/>
        <v>2</v>
      </c>
    </row>
    <row r="220" ht="14.25" customHeight="1">
      <c r="A220" s="29">
        <f t="shared" si="13"/>
        <v>45868</v>
      </c>
      <c r="B220" s="30" t="str">
        <f t="shared" si="1"/>
        <v>Wednesday</v>
      </c>
      <c r="C220" s="30">
        <f t="shared" si="14"/>
        <v>0</v>
      </c>
      <c r="D220" s="30">
        <v>0.0</v>
      </c>
      <c r="E220" s="31">
        <f t="shared" si="19"/>
        <v>0</v>
      </c>
      <c r="F220" s="32">
        <f t="shared" si="20"/>
        <v>0</v>
      </c>
      <c r="G220" s="67">
        <v>32.41296518607443</v>
      </c>
      <c r="H220" s="24" t="s">
        <v>31</v>
      </c>
      <c r="I220" s="25">
        <f>IFERROR(VLOOKUP(H220,Volume_caminhao,2,0),0)</f>
        <v>833</v>
      </c>
      <c r="J220" s="25">
        <f t="shared" si="2"/>
        <v>49980</v>
      </c>
      <c r="K220" s="24">
        <f t="shared" si="3"/>
        <v>27000</v>
      </c>
      <c r="L220" s="25">
        <v>0.0</v>
      </c>
      <c r="M220" s="24">
        <f t="shared" si="4"/>
        <v>0</v>
      </c>
      <c r="N220" s="24">
        <f t="shared" si="5"/>
        <v>0</v>
      </c>
      <c r="O220" s="26">
        <v>0.12</v>
      </c>
      <c r="P220" s="24">
        <f t="shared" si="6"/>
        <v>0</v>
      </c>
      <c r="Q220" s="24">
        <f t="shared" si="7"/>
        <v>0</v>
      </c>
      <c r="R220" s="23">
        <f t="shared" si="16"/>
        <v>0</v>
      </c>
      <c r="S220" s="33"/>
      <c r="T220" s="33"/>
      <c r="U220" s="33">
        <f t="shared" si="17"/>
        <v>0</v>
      </c>
      <c r="V220" s="23">
        <v>35.413</v>
      </c>
      <c r="W220" s="23">
        <f t="shared" si="8"/>
        <v>3.000034814</v>
      </c>
      <c r="X220" s="23">
        <f t="shared" si="9"/>
        <v>0</v>
      </c>
      <c r="Y220" s="33">
        <f t="shared" si="10"/>
        <v>0</v>
      </c>
      <c r="Z220" s="33">
        <f t="shared" si="21"/>
        <v>236918.436</v>
      </c>
      <c r="AA220" s="27">
        <f t="shared" si="11"/>
        <v>8</v>
      </c>
      <c r="AB220" s="34">
        <f t="shared" si="12"/>
        <v>2</v>
      </c>
    </row>
    <row r="221" ht="14.25" customHeight="1">
      <c r="A221" s="29">
        <f t="shared" si="13"/>
        <v>45869</v>
      </c>
      <c r="B221" s="30" t="str">
        <f t="shared" si="1"/>
        <v>Thursday</v>
      </c>
      <c r="C221" s="30">
        <f t="shared" si="14"/>
        <v>0</v>
      </c>
      <c r="D221" s="30">
        <v>0.0</v>
      </c>
      <c r="E221" s="31">
        <f t="shared" si="19"/>
        <v>0</v>
      </c>
      <c r="F221" s="32">
        <f t="shared" si="20"/>
        <v>0</v>
      </c>
      <c r="G221" s="67">
        <v>32.41296518607443</v>
      </c>
      <c r="H221" s="24" t="s">
        <v>31</v>
      </c>
      <c r="I221" s="25">
        <f>IFERROR(VLOOKUP(H221,Volume_caminhao,2,0),0)</f>
        <v>833</v>
      </c>
      <c r="J221" s="25">
        <f t="shared" si="2"/>
        <v>49980</v>
      </c>
      <c r="K221" s="24">
        <f t="shared" si="3"/>
        <v>27000</v>
      </c>
      <c r="L221" s="25">
        <v>0.0</v>
      </c>
      <c r="M221" s="24">
        <f t="shared" si="4"/>
        <v>0</v>
      </c>
      <c r="N221" s="24">
        <f t="shared" si="5"/>
        <v>0</v>
      </c>
      <c r="O221" s="26">
        <v>0.12</v>
      </c>
      <c r="P221" s="24">
        <f t="shared" si="6"/>
        <v>0</v>
      </c>
      <c r="Q221" s="24">
        <f t="shared" si="7"/>
        <v>0</v>
      </c>
      <c r="R221" s="23">
        <f t="shared" si="16"/>
        <v>0</v>
      </c>
      <c r="S221" s="33"/>
      <c r="T221" s="33"/>
      <c r="U221" s="33">
        <f t="shared" si="17"/>
        <v>0</v>
      </c>
      <c r="V221" s="23">
        <v>35.413</v>
      </c>
      <c r="W221" s="23">
        <f t="shared" si="8"/>
        <v>3.000034814</v>
      </c>
      <c r="X221" s="23">
        <f t="shared" si="9"/>
        <v>0</v>
      </c>
      <c r="Y221" s="33">
        <f t="shared" si="10"/>
        <v>0</v>
      </c>
      <c r="Z221" s="33">
        <f t="shared" si="21"/>
        <v>236918.436</v>
      </c>
      <c r="AA221" s="27">
        <f t="shared" si="11"/>
        <v>8</v>
      </c>
      <c r="AB221" s="34">
        <f t="shared" si="12"/>
        <v>2</v>
      </c>
    </row>
    <row r="222" ht="14.25" customHeight="1">
      <c r="A222" s="50">
        <f t="shared" si="13"/>
        <v>45870</v>
      </c>
      <c r="B222" s="51" t="str">
        <f t="shared" si="1"/>
        <v>Friday</v>
      </c>
      <c r="C222" s="30">
        <f t="shared" si="14"/>
        <v>0</v>
      </c>
      <c r="D222" s="51">
        <v>0.0</v>
      </c>
      <c r="E222" s="31">
        <f t="shared" si="19"/>
        <v>0</v>
      </c>
      <c r="F222" s="32">
        <f t="shared" si="20"/>
        <v>0</v>
      </c>
      <c r="G222" s="67">
        <v>32.41296518607443</v>
      </c>
      <c r="H222" s="24" t="s">
        <v>31</v>
      </c>
      <c r="I222" s="25">
        <f>IFERROR(VLOOKUP(H222,Volume_caminhao,2,0),0)</f>
        <v>833</v>
      </c>
      <c r="J222" s="25">
        <f t="shared" si="2"/>
        <v>49980</v>
      </c>
      <c r="K222" s="24">
        <f t="shared" si="3"/>
        <v>27000</v>
      </c>
      <c r="L222" s="25">
        <v>0.0</v>
      </c>
      <c r="M222" s="24">
        <f t="shared" si="4"/>
        <v>0</v>
      </c>
      <c r="N222" s="24">
        <f t="shared" si="5"/>
        <v>0</v>
      </c>
      <c r="O222" s="26">
        <v>0.12</v>
      </c>
      <c r="P222" s="24">
        <f t="shared" si="6"/>
        <v>0</v>
      </c>
      <c r="Q222" s="24">
        <f t="shared" si="7"/>
        <v>0</v>
      </c>
      <c r="R222" s="23">
        <f t="shared" si="16"/>
        <v>0</v>
      </c>
      <c r="S222" s="57"/>
      <c r="T222" s="57"/>
      <c r="U222" s="33">
        <f t="shared" si="17"/>
        <v>0</v>
      </c>
      <c r="V222" s="23">
        <v>35.413</v>
      </c>
      <c r="W222" s="23">
        <f t="shared" si="8"/>
        <v>3.000034814</v>
      </c>
      <c r="X222" s="23">
        <f t="shared" si="9"/>
        <v>0</v>
      </c>
      <c r="Y222" s="33">
        <f t="shared" si="10"/>
        <v>0</v>
      </c>
      <c r="Z222" s="57">
        <f t="shared" si="21"/>
        <v>236918.436</v>
      </c>
      <c r="AA222" s="27">
        <f t="shared" si="11"/>
        <v>8</v>
      </c>
      <c r="AB222" s="34">
        <f t="shared" si="12"/>
        <v>2</v>
      </c>
    </row>
    <row r="223" ht="14.25" customHeight="1">
      <c r="A223" s="50">
        <f t="shared" si="13"/>
        <v>45871</v>
      </c>
      <c r="B223" s="51" t="str">
        <f t="shared" si="1"/>
        <v>Saturday</v>
      </c>
      <c r="C223" s="30">
        <f t="shared" si="14"/>
        <v>0</v>
      </c>
      <c r="D223" s="51"/>
      <c r="E223" s="31">
        <f t="shared" si="19"/>
        <v>0</v>
      </c>
      <c r="F223" s="32">
        <f t="shared" si="20"/>
        <v>0</v>
      </c>
      <c r="G223" s="67">
        <v>32.41296518607443</v>
      </c>
      <c r="H223" s="24" t="s">
        <v>31</v>
      </c>
      <c r="I223" s="25">
        <f>IFERROR(VLOOKUP(H223,Volume_caminhao,2,0),0)</f>
        <v>833</v>
      </c>
      <c r="J223" s="25">
        <f t="shared" si="2"/>
        <v>49980</v>
      </c>
      <c r="K223" s="24">
        <f t="shared" si="3"/>
        <v>27000</v>
      </c>
      <c r="L223" s="25">
        <v>0.0</v>
      </c>
      <c r="M223" s="24">
        <f t="shared" si="4"/>
        <v>0</v>
      </c>
      <c r="N223" s="24">
        <f t="shared" si="5"/>
        <v>0</v>
      </c>
      <c r="O223" s="26">
        <v>0.12</v>
      </c>
      <c r="P223" s="24">
        <f t="shared" si="6"/>
        <v>0</v>
      </c>
      <c r="Q223" s="24">
        <f t="shared" si="7"/>
        <v>0</v>
      </c>
      <c r="R223" s="23">
        <f t="shared" si="16"/>
        <v>0</v>
      </c>
      <c r="S223" s="57"/>
      <c r="T223" s="57"/>
      <c r="U223" s="33">
        <f t="shared" si="17"/>
        <v>0</v>
      </c>
      <c r="V223" s="23">
        <v>35.413</v>
      </c>
      <c r="W223" s="23">
        <f t="shared" si="8"/>
        <v>3.000034814</v>
      </c>
      <c r="X223" s="23">
        <f t="shared" si="9"/>
        <v>0</v>
      </c>
      <c r="Y223" s="33">
        <f t="shared" si="10"/>
        <v>0</v>
      </c>
      <c r="Z223" s="57">
        <f t="shared" si="21"/>
        <v>236918.436</v>
      </c>
      <c r="AA223" s="27">
        <f t="shared" si="11"/>
        <v>8</v>
      </c>
      <c r="AB223" s="34">
        <f t="shared" si="12"/>
        <v>2</v>
      </c>
    </row>
    <row r="224" ht="14.25" customHeight="1">
      <c r="A224" s="50">
        <f t="shared" si="13"/>
        <v>45872</v>
      </c>
      <c r="B224" s="51" t="str">
        <f t="shared" si="1"/>
        <v>Sunday</v>
      </c>
      <c r="C224" s="30">
        <f t="shared" si="14"/>
        <v>0</v>
      </c>
      <c r="D224" s="51"/>
      <c r="E224" s="31">
        <f t="shared" si="19"/>
        <v>0</v>
      </c>
      <c r="F224" s="32">
        <f t="shared" si="20"/>
        <v>0</v>
      </c>
      <c r="G224" s="67">
        <v>32.41296518607443</v>
      </c>
      <c r="H224" s="24" t="s">
        <v>31</v>
      </c>
      <c r="I224" s="25">
        <f>IFERROR(VLOOKUP(H224,Volume_caminhao,2,0),0)</f>
        <v>833</v>
      </c>
      <c r="J224" s="25">
        <f t="shared" si="2"/>
        <v>49980</v>
      </c>
      <c r="K224" s="24">
        <f t="shared" si="3"/>
        <v>27000</v>
      </c>
      <c r="L224" s="25">
        <v>0.0</v>
      </c>
      <c r="M224" s="24">
        <f t="shared" si="4"/>
        <v>0</v>
      </c>
      <c r="N224" s="24">
        <f t="shared" si="5"/>
        <v>0</v>
      </c>
      <c r="O224" s="26">
        <v>0.12</v>
      </c>
      <c r="P224" s="24">
        <f t="shared" si="6"/>
        <v>0</v>
      </c>
      <c r="Q224" s="24">
        <f t="shared" si="7"/>
        <v>0</v>
      </c>
      <c r="R224" s="23">
        <f t="shared" si="16"/>
        <v>0</v>
      </c>
      <c r="S224" s="57"/>
      <c r="T224" s="57"/>
      <c r="U224" s="33">
        <f t="shared" si="17"/>
        <v>0</v>
      </c>
      <c r="V224" s="23">
        <v>35.413</v>
      </c>
      <c r="W224" s="23">
        <f t="shared" si="8"/>
        <v>3.000034814</v>
      </c>
      <c r="X224" s="23">
        <f t="shared" si="9"/>
        <v>0</v>
      </c>
      <c r="Y224" s="33">
        <f t="shared" si="10"/>
        <v>0</v>
      </c>
      <c r="Z224" s="57">
        <f t="shared" si="21"/>
        <v>236918.436</v>
      </c>
      <c r="AA224" s="27">
        <f t="shared" si="11"/>
        <v>8</v>
      </c>
      <c r="AB224" s="34">
        <f t="shared" si="12"/>
        <v>2</v>
      </c>
    </row>
    <row r="225" ht="14.25" customHeight="1">
      <c r="A225" s="50">
        <f t="shared" si="13"/>
        <v>45873</v>
      </c>
      <c r="B225" s="51" t="str">
        <f t="shared" si="1"/>
        <v>Monday</v>
      </c>
      <c r="C225" s="36">
        <f t="shared" si="14"/>
        <v>8</v>
      </c>
      <c r="D225" s="51"/>
      <c r="E225" s="31">
        <f t="shared" si="19"/>
        <v>6664</v>
      </c>
      <c r="F225" s="32">
        <f t="shared" si="20"/>
        <v>6664</v>
      </c>
      <c r="G225" s="67">
        <v>32.41296518607443</v>
      </c>
      <c r="H225" s="24" t="s">
        <v>31</v>
      </c>
      <c r="I225" s="25">
        <f>IFERROR(VLOOKUP(H225,Volume_caminhao,2,0),0)</f>
        <v>833</v>
      </c>
      <c r="J225" s="25">
        <f t="shared" si="2"/>
        <v>49980</v>
      </c>
      <c r="K225" s="24">
        <f t="shared" si="3"/>
        <v>27000</v>
      </c>
      <c r="L225" s="25">
        <v>0.0</v>
      </c>
      <c r="M225" s="24">
        <f t="shared" si="4"/>
        <v>0</v>
      </c>
      <c r="N225" s="24">
        <f t="shared" si="5"/>
        <v>0</v>
      </c>
      <c r="O225" s="26">
        <v>0.12</v>
      </c>
      <c r="P225" s="24">
        <f t="shared" si="6"/>
        <v>0</v>
      </c>
      <c r="Q225" s="24">
        <f t="shared" si="7"/>
        <v>0</v>
      </c>
      <c r="R225" s="23">
        <f t="shared" si="16"/>
        <v>216000</v>
      </c>
      <c r="S225" s="57"/>
      <c r="T225" s="57"/>
      <c r="U225" s="33">
        <f t="shared" si="17"/>
        <v>20918.436</v>
      </c>
      <c r="V225" s="23">
        <v>35.413</v>
      </c>
      <c r="W225" s="23">
        <f t="shared" si="8"/>
        <v>3.000034814</v>
      </c>
      <c r="X225" s="23">
        <f t="shared" si="9"/>
        <v>19992.232</v>
      </c>
      <c r="Y225" s="33">
        <f t="shared" si="10"/>
        <v>235992.232</v>
      </c>
      <c r="Z225" s="57">
        <f t="shared" si="21"/>
        <v>256910.668</v>
      </c>
      <c r="AA225" s="27">
        <f t="shared" si="11"/>
        <v>9</v>
      </c>
      <c r="AB225" s="38">
        <f t="shared" si="12"/>
        <v>-6</v>
      </c>
    </row>
    <row r="226" ht="14.25" customHeight="1">
      <c r="A226" s="50">
        <f t="shared" si="13"/>
        <v>45874</v>
      </c>
      <c r="B226" s="51" t="str">
        <f t="shared" si="1"/>
        <v>Tuesday</v>
      </c>
      <c r="C226" s="30">
        <f t="shared" si="14"/>
        <v>0</v>
      </c>
      <c r="D226" s="51">
        <v>0.0</v>
      </c>
      <c r="E226" s="31">
        <f t="shared" si="19"/>
        <v>0</v>
      </c>
      <c r="F226" s="32">
        <f t="shared" si="20"/>
        <v>0</v>
      </c>
      <c r="G226" s="67">
        <v>32.41296518607443</v>
      </c>
      <c r="H226" s="24" t="s">
        <v>31</v>
      </c>
      <c r="I226" s="25">
        <f>IFERROR(VLOOKUP(H226,Volume_caminhao,2,0),0)</f>
        <v>833</v>
      </c>
      <c r="J226" s="25">
        <f t="shared" si="2"/>
        <v>49980</v>
      </c>
      <c r="K226" s="24">
        <f t="shared" si="3"/>
        <v>27000</v>
      </c>
      <c r="L226" s="25">
        <v>0.0</v>
      </c>
      <c r="M226" s="24">
        <f t="shared" si="4"/>
        <v>0</v>
      </c>
      <c r="N226" s="24">
        <f t="shared" si="5"/>
        <v>0</v>
      </c>
      <c r="O226" s="26">
        <v>0.12</v>
      </c>
      <c r="P226" s="24">
        <f t="shared" si="6"/>
        <v>0</v>
      </c>
      <c r="Q226" s="24">
        <f t="shared" si="7"/>
        <v>0</v>
      </c>
      <c r="R226" s="23">
        <f t="shared" si="16"/>
        <v>0</v>
      </c>
      <c r="S226" s="57"/>
      <c r="T226" s="57"/>
      <c r="U226" s="33">
        <f t="shared" si="17"/>
        <v>0</v>
      </c>
      <c r="V226" s="23">
        <v>35.413</v>
      </c>
      <c r="W226" s="23">
        <f t="shared" si="8"/>
        <v>3.000034814</v>
      </c>
      <c r="X226" s="23">
        <f t="shared" si="9"/>
        <v>0</v>
      </c>
      <c r="Y226" s="33">
        <f t="shared" si="10"/>
        <v>0</v>
      </c>
      <c r="Z226" s="57">
        <f t="shared" si="21"/>
        <v>256910.668</v>
      </c>
      <c r="AA226" s="27">
        <f t="shared" si="11"/>
        <v>9</v>
      </c>
      <c r="AB226" s="34">
        <f t="shared" si="12"/>
        <v>2</v>
      </c>
    </row>
    <row r="227" ht="14.25" customHeight="1">
      <c r="A227" s="50">
        <f t="shared" si="13"/>
        <v>45875</v>
      </c>
      <c r="B227" s="51" t="str">
        <f t="shared" si="1"/>
        <v>Wednesday</v>
      </c>
      <c r="C227" s="30">
        <f t="shared" si="14"/>
        <v>0</v>
      </c>
      <c r="D227" s="51">
        <v>0.0</v>
      </c>
      <c r="E227" s="31">
        <f t="shared" si="19"/>
        <v>0</v>
      </c>
      <c r="F227" s="32">
        <f t="shared" si="20"/>
        <v>0</v>
      </c>
      <c r="G227" s="67">
        <v>32.41296518607443</v>
      </c>
      <c r="H227" s="24" t="s">
        <v>31</v>
      </c>
      <c r="I227" s="25">
        <f>IFERROR(VLOOKUP(H227,Volume_caminhao,2,0),0)</f>
        <v>833</v>
      </c>
      <c r="J227" s="25">
        <f t="shared" si="2"/>
        <v>49980</v>
      </c>
      <c r="K227" s="24">
        <f t="shared" si="3"/>
        <v>27000</v>
      </c>
      <c r="L227" s="25">
        <v>0.0</v>
      </c>
      <c r="M227" s="24">
        <f t="shared" si="4"/>
        <v>0</v>
      </c>
      <c r="N227" s="24">
        <f t="shared" si="5"/>
        <v>0</v>
      </c>
      <c r="O227" s="26">
        <v>0.12</v>
      </c>
      <c r="P227" s="24">
        <f t="shared" si="6"/>
        <v>0</v>
      </c>
      <c r="Q227" s="24">
        <f t="shared" si="7"/>
        <v>0</v>
      </c>
      <c r="R227" s="23">
        <f t="shared" si="16"/>
        <v>0</v>
      </c>
      <c r="S227" s="57"/>
      <c r="T227" s="57"/>
      <c r="U227" s="33">
        <f t="shared" si="17"/>
        <v>0</v>
      </c>
      <c r="V227" s="23">
        <v>35.413</v>
      </c>
      <c r="W227" s="23">
        <f t="shared" si="8"/>
        <v>3.000034814</v>
      </c>
      <c r="X227" s="23">
        <f t="shared" si="9"/>
        <v>0</v>
      </c>
      <c r="Y227" s="33">
        <f t="shared" si="10"/>
        <v>0</v>
      </c>
      <c r="Z227" s="57">
        <f t="shared" si="21"/>
        <v>256910.668</v>
      </c>
      <c r="AA227" s="27">
        <f t="shared" si="11"/>
        <v>9</v>
      </c>
      <c r="AB227" s="34">
        <f t="shared" si="12"/>
        <v>2</v>
      </c>
    </row>
    <row r="228" ht="14.25" customHeight="1">
      <c r="A228" s="50">
        <f t="shared" si="13"/>
        <v>45876</v>
      </c>
      <c r="B228" s="51" t="str">
        <f t="shared" si="1"/>
        <v>Thursday</v>
      </c>
      <c r="C228" s="30">
        <f t="shared" si="14"/>
        <v>0</v>
      </c>
      <c r="D228" s="51">
        <v>0.0</v>
      </c>
      <c r="E228" s="31">
        <f t="shared" si="19"/>
        <v>0</v>
      </c>
      <c r="F228" s="32">
        <f t="shared" si="20"/>
        <v>0</v>
      </c>
      <c r="G228" s="67">
        <v>32.41296518607443</v>
      </c>
      <c r="H228" s="24" t="s">
        <v>31</v>
      </c>
      <c r="I228" s="25">
        <f>IFERROR(VLOOKUP(H228,Volume_caminhao,2,0),0)</f>
        <v>833</v>
      </c>
      <c r="J228" s="25">
        <f t="shared" si="2"/>
        <v>49980</v>
      </c>
      <c r="K228" s="24">
        <f t="shared" si="3"/>
        <v>27000</v>
      </c>
      <c r="L228" s="25">
        <v>0.0</v>
      </c>
      <c r="M228" s="24">
        <f t="shared" si="4"/>
        <v>0</v>
      </c>
      <c r="N228" s="24">
        <f t="shared" si="5"/>
        <v>0</v>
      </c>
      <c r="O228" s="26">
        <v>0.12</v>
      </c>
      <c r="P228" s="24">
        <f t="shared" si="6"/>
        <v>0</v>
      </c>
      <c r="Q228" s="24">
        <f t="shared" si="7"/>
        <v>0</v>
      </c>
      <c r="R228" s="23">
        <f t="shared" si="16"/>
        <v>0</v>
      </c>
      <c r="S228" s="57"/>
      <c r="T228" s="57"/>
      <c r="U228" s="33">
        <f t="shared" si="17"/>
        <v>0</v>
      </c>
      <c r="V228" s="23">
        <v>35.413</v>
      </c>
      <c r="W228" s="23">
        <f t="shared" si="8"/>
        <v>3.000034814</v>
      </c>
      <c r="X228" s="23">
        <f t="shared" si="9"/>
        <v>0</v>
      </c>
      <c r="Y228" s="33">
        <f t="shared" si="10"/>
        <v>0</v>
      </c>
      <c r="Z228" s="57">
        <f t="shared" si="21"/>
        <v>256910.668</v>
      </c>
      <c r="AA228" s="27">
        <f t="shared" si="11"/>
        <v>9</v>
      </c>
      <c r="AB228" s="34">
        <f t="shared" si="12"/>
        <v>2</v>
      </c>
    </row>
    <row r="229" ht="14.25" customHeight="1">
      <c r="A229" s="50">
        <f t="shared" si="13"/>
        <v>45877</v>
      </c>
      <c r="B229" s="51" t="str">
        <f t="shared" si="1"/>
        <v>Friday</v>
      </c>
      <c r="C229" s="30">
        <f t="shared" si="14"/>
        <v>0</v>
      </c>
      <c r="D229" s="51">
        <v>0.0</v>
      </c>
      <c r="E229" s="31">
        <f t="shared" si="19"/>
        <v>0</v>
      </c>
      <c r="F229" s="32">
        <f t="shared" si="20"/>
        <v>0</v>
      </c>
      <c r="G229" s="67">
        <v>32.41296518607443</v>
      </c>
      <c r="H229" s="24" t="s">
        <v>31</v>
      </c>
      <c r="I229" s="25">
        <f>IFERROR(VLOOKUP(H229,Volume_caminhao,2,0),0)</f>
        <v>833</v>
      </c>
      <c r="J229" s="25">
        <f t="shared" si="2"/>
        <v>49980</v>
      </c>
      <c r="K229" s="24">
        <f t="shared" si="3"/>
        <v>27000</v>
      </c>
      <c r="L229" s="25">
        <v>0.0</v>
      </c>
      <c r="M229" s="24">
        <f t="shared" si="4"/>
        <v>0</v>
      </c>
      <c r="N229" s="24">
        <f t="shared" si="5"/>
        <v>0</v>
      </c>
      <c r="O229" s="26">
        <v>0.12</v>
      </c>
      <c r="P229" s="24">
        <f t="shared" si="6"/>
        <v>0</v>
      </c>
      <c r="Q229" s="24">
        <f t="shared" si="7"/>
        <v>0</v>
      </c>
      <c r="R229" s="23">
        <f t="shared" si="16"/>
        <v>0</v>
      </c>
      <c r="S229" s="57"/>
      <c r="T229" s="57"/>
      <c r="U229" s="33">
        <f t="shared" si="17"/>
        <v>0</v>
      </c>
      <c r="V229" s="23">
        <v>35.413</v>
      </c>
      <c r="W229" s="23">
        <f t="shared" si="8"/>
        <v>3.000034814</v>
      </c>
      <c r="X229" s="23">
        <f t="shared" si="9"/>
        <v>0</v>
      </c>
      <c r="Y229" s="33">
        <f t="shared" si="10"/>
        <v>0</v>
      </c>
      <c r="Z229" s="57">
        <f t="shared" si="21"/>
        <v>256910.668</v>
      </c>
      <c r="AA229" s="27">
        <f t="shared" si="11"/>
        <v>9</v>
      </c>
      <c r="AB229" s="34">
        <f t="shared" si="12"/>
        <v>2</v>
      </c>
    </row>
    <row r="230" ht="14.25" customHeight="1">
      <c r="A230" s="50">
        <f t="shared" si="13"/>
        <v>45878</v>
      </c>
      <c r="B230" s="51" t="str">
        <f t="shared" si="1"/>
        <v>Saturday</v>
      </c>
      <c r="C230" s="30">
        <f t="shared" si="14"/>
        <v>0</v>
      </c>
      <c r="D230" s="51"/>
      <c r="E230" s="31">
        <f t="shared" si="19"/>
        <v>0</v>
      </c>
      <c r="F230" s="32">
        <f t="shared" si="20"/>
        <v>0</v>
      </c>
      <c r="G230" s="67">
        <v>32.41296518607443</v>
      </c>
      <c r="H230" s="24" t="s">
        <v>31</v>
      </c>
      <c r="I230" s="25">
        <f>IFERROR(VLOOKUP(H230,Volume_caminhao,2,0),0)</f>
        <v>833</v>
      </c>
      <c r="J230" s="25">
        <f t="shared" si="2"/>
        <v>49980</v>
      </c>
      <c r="K230" s="24">
        <f t="shared" si="3"/>
        <v>27000</v>
      </c>
      <c r="L230" s="25">
        <v>0.0</v>
      </c>
      <c r="M230" s="24">
        <f t="shared" si="4"/>
        <v>0</v>
      </c>
      <c r="N230" s="24">
        <f t="shared" si="5"/>
        <v>0</v>
      </c>
      <c r="O230" s="26">
        <v>0.12</v>
      </c>
      <c r="P230" s="24">
        <f t="shared" si="6"/>
        <v>0</v>
      </c>
      <c r="Q230" s="24">
        <f t="shared" si="7"/>
        <v>0</v>
      </c>
      <c r="R230" s="23">
        <f t="shared" si="16"/>
        <v>0</v>
      </c>
      <c r="S230" s="57"/>
      <c r="T230" s="57"/>
      <c r="U230" s="33">
        <f t="shared" si="17"/>
        <v>0</v>
      </c>
      <c r="V230" s="23">
        <v>35.413</v>
      </c>
      <c r="W230" s="23">
        <f t="shared" si="8"/>
        <v>3.000034814</v>
      </c>
      <c r="X230" s="23">
        <f t="shared" si="9"/>
        <v>0</v>
      </c>
      <c r="Y230" s="33">
        <f t="shared" si="10"/>
        <v>0</v>
      </c>
      <c r="Z230" s="57">
        <f t="shared" si="21"/>
        <v>256910.668</v>
      </c>
      <c r="AA230" s="27">
        <f t="shared" si="11"/>
        <v>9</v>
      </c>
      <c r="AB230" s="34">
        <f t="shared" si="12"/>
        <v>2</v>
      </c>
    </row>
    <row r="231" ht="14.25" customHeight="1">
      <c r="A231" s="50">
        <f t="shared" si="13"/>
        <v>45879</v>
      </c>
      <c r="B231" s="51" t="str">
        <f t="shared" si="1"/>
        <v>Sunday</v>
      </c>
      <c r="C231" s="30">
        <f t="shared" si="14"/>
        <v>0</v>
      </c>
      <c r="D231" s="51"/>
      <c r="E231" s="31">
        <f t="shared" si="19"/>
        <v>0</v>
      </c>
      <c r="F231" s="32">
        <f t="shared" si="20"/>
        <v>0</v>
      </c>
      <c r="G231" s="67">
        <v>32.41296518607443</v>
      </c>
      <c r="H231" s="24" t="s">
        <v>31</v>
      </c>
      <c r="I231" s="25">
        <f>IFERROR(VLOOKUP(H231,Volume_caminhao,2,0),0)</f>
        <v>833</v>
      </c>
      <c r="J231" s="25">
        <f t="shared" si="2"/>
        <v>49980</v>
      </c>
      <c r="K231" s="24">
        <f t="shared" si="3"/>
        <v>27000</v>
      </c>
      <c r="L231" s="25">
        <v>0.0</v>
      </c>
      <c r="M231" s="24">
        <f t="shared" si="4"/>
        <v>0</v>
      </c>
      <c r="N231" s="24">
        <f t="shared" si="5"/>
        <v>0</v>
      </c>
      <c r="O231" s="26">
        <v>0.12</v>
      </c>
      <c r="P231" s="24">
        <f t="shared" si="6"/>
        <v>0</v>
      </c>
      <c r="Q231" s="24">
        <f t="shared" si="7"/>
        <v>0</v>
      </c>
      <c r="R231" s="23">
        <f t="shared" si="16"/>
        <v>0</v>
      </c>
      <c r="S231" s="57"/>
      <c r="T231" s="57"/>
      <c r="U231" s="33">
        <f t="shared" si="17"/>
        <v>0</v>
      </c>
      <c r="V231" s="23">
        <v>35.413</v>
      </c>
      <c r="W231" s="23">
        <f t="shared" si="8"/>
        <v>3.000034814</v>
      </c>
      <c r="X231" s="23">
        <f t="shared" si="9"/>
        <v>0</v>
      </c>
      <c r="Y231" s="33">
        <f t="shared" si="10"/>
        <v>0</v>
      </c>
      <c r="Z231" s="57">
        <f t="shared" si="21"/>
        <v>256910.668</v>
      </c>
      <c r="AA231" s="27">
        <f t="shared" si="11"/>
        <v>9</v>
      </c>
      <c r="AB231" s="34">
        <f t="shared" si="12"/>
        <v>2</v>
      </c>
    </row>
    <row r="232" ht="14.25" customHeight="1">
      <c r="A232" s="39">
        <f t="shared" si="13"/>
        <v>45880</v>
      </c>
      <c r="B232" s="40" t="str">
        <f t="shared" si="1"/>
        <v>Monday</v>
      </c>
      <c r="C232" s="36">
        <f t="shared" si="14"/>
        <v>9</v>
      </c>
      <c r="D232" s="40"/>
      <c r="E232" s="31">
        <f t="shared" si="19"/>
        <v>7497</v>
      </c>
      <c r="F232" s="32">
        <f t="shared" si="20"/>
        <v>14161</v>
      </c>
      <c r="G232" s="67">
        <v>32.41296518607443</v>
      </c>
      <c r="H232" s="24" t="s">
        <v>31</v>
      </c>
      <c r="I232" s="25">
        <f>IFERROR(VLOOKUP(H232,Volume_caminhao,2,0),0)</f>
        <v>833</v>
      </c>
      <c r="J232" s="25">
        <f t="shared" si="2"/>
        <v>49980</v>
      </c>
      <c r="K232" s="24">
        <f t="shared" si="3"/>
        <v>27000</v>
      </c>
      <c r="L232" s="25">
        <v>0.0</v>
      </c>
      <c r="M232" s="24">
        <f t="shared" si="4"/>
        <v>0</v>
      </c>
      <c r="N232" s="24">
        <f t="shared" si="5"/>
        <v>0</v>
      </c>
      <c r="O232" s="26">
        <v>0.12</v>
      </c>
      <c r="P232" s="24">
        <f t="shared" si="6"/>
        <v>0</v>
      </c>
      <c r="Q232" s="24">
        <f t="shared" si="7"/>
        <v>0</v>
      </c>
      <c r="R232" s="23">
        <f t="shared" si="16"/>
        <v>243000</v>
      </c>
      <c r="S232" s="42"/>
      <c r="T232" s="42" t="str">
        <f>T200</f>
        <v/>
      </c>
      <c r="U232" s="33">
        <f t="shared" si="17"/>
        <v>13910.668</v>
      </c>
      <c r="V232" s="23">
        <v>35.413</v>
      </c>
      <c r="W232" s="23">
        <f t="shared" si="8"/>
        <v>3.000034814</v>
      </c>
      <c r="X232" s="23">
        <f t="shared" si="9"/>
        <v>22491.261</v>
      </c>
      <c r="Y232" s="33">
        <f t="shared" si="10"/>
        <v>265491.261</v>
      </c>
      <c r="Z232" s="42">
        <f t="shared" si="21"/>
        <v>279401.929</v>
      </c>
      <c r="AA232" s="27">
        <f t="shared" si="11"/>
        <v>10</v>
      </c>
      <c r="AB232" s="38">
        <f t="shared" si="12"/>
        <v>-7</v>
      </c>
      <c r="AC232" s="43"/>
      <c r="AD232" s="43"/>
      <c r="AE232" s="43"/>
      <c r="AF232" s="43"/>
      <c r="AG232" s="43"/>
      <c r="AH232" s="43"/>
    </row>
    <row r="233" ht="14.25" customHeight="1">
      <c r="A233" s="50">
        <f t="shared" si="13"/>
        <v>45881</v>
      </c>
      <c r="B233" s="51" t="str">
        <f t="shared" si="1"/>
        <v>Tuesday</v>
      </c>
      <c r="C233" s="30">
        <f t="shared" si="14"/>
        <v>0</v>
      </c>
      <c r="D233" s="51">
        <v>0.0</v>
      </c>
      <c r="E233" s="31">
        <f t="shared" si="19"/>
        <v>0</v>
      </c>
      <c r="F233" s="32">
        <f t="shared" si="20"/>
        <v>0</v>
      </c>
      <c r="G233" s="67">
        <v>32.41296518607443</v>
      </c>
      <c r="H233" s="24" t="s">
        <v>31</v>
      </c>
      <c r="I233" s="25">
        <f>IFERROR(VLOOKUP(H233,Volume_caminhao,2,0),0)</f>
        <v>833</v>
      </c>
      <c r="J233" s="25">
        <f t="shared" si="2"/>
        <v>49980</v>
      </c>
      <c r="K233" s="24">
        <f t="shared" si="3"/>
        <v>27000</v>
      </c>
      <c r="L233" s="25">
        <v>0.0</v>
      </c>
      <c r="M233" s="24">
        <f t="shared" si="4"/>
        <v>0</v>
      </c>
      <c r="N233" s="24">
        <f t="shared" si="5"/>
        <v>0</v>
      </c>
      <c r="O233" s="26">
        <v>0.12</v>
      </c>
      <c r="P233" s="24">
        <f t="shared" si="6"/>
        <v>0</v>
      </c>
      <c r="Q233" s="24">
        <f t="shared" si="7"/>
        <v>0</v>
      </c>
      <c r="R233" s="23">
        <f t="shared" si="16"/>
        <v>0</v>
      </c>
      <c r="S233" s="57"/>
      <c r="T233" s="57"/>
      <c r="U233" s="33">
        <f t="shared" si="17"/>
        <v>0</v>
      </c>
      <c r="V233" s="23">
        <v>35.413</v>
      </c>
      <c r="W233" s="23">
        <f t="shared" si="8"/>
        <v>3.000034814</v>
      </c>
      <c r="X233" s="23">
        <f t="shared" si="9"/>
        <v>0</v>
      </c>
      <c r="Y233" s="33">
        <f t="shared" si="10"/>
        <v>0</v>
      </c>
      <c r="Z233" s="57">
        <f t="shared" si="21"/>
        <v>279401.929</v>
      </c>
      <c r="AA233" s="27">
        <f t="shared" si="11"/>
        <v>10</v>
      </c>
      <c r="AB233" s="34">
        <f t="shared" si="12"/>
        <v>2</v>
      </c>
    </row>
    <row r="234" ht="14.25" customHeight="1">
      <c r="A234" s="50">
        <f t="shared" si="13"/>
        <v>45882</v>
      </c>
      <c r="B234" s="51" t="str">
        <f t="shared" si="1"/>
        <v>Wednesday</v>
      </c>
      <c r="C234" s="30">
        <f t="shared" si="14"/>
        <v>0</v>
      </c>
      <c r="D234" s="51">
        <v>0.0</v>
      </c>
      <c r="E234" s="31">
        <f t="shared" si="19"/>
        <v>0</v>
      </c>
      <c r="F234" s="32">
        <f t="shared" si="20"/>
        <v>0</v>
      </c>
      <c r="G234" s="67">
        <v>32.41296518607443</v>
      </c>
      <c r="H234" s="24" t="s">
        <v>31</v>
      </c>
      <c r="I234" s="25">
        <f>IFERROR(VLOOKUP(H234,Volume_caminhao,2,0),0)</f>
        <v>833</v>
      </c>
      <c r="J234" s="25">
        <f t="shared" si="2"/>
        <v>49980</v>
      </c>
      <c r="K234" s="24">
        <f t="shared" si="3"/>
        <v>27000</v>
      </c>
      <c r="L234" s="25">
        <v>0.0</v>
      </c>
      <c r="M234" s="24">
        <f t="shared" si="4"/>
        <v>0</v>
      </c>
      <c r="N234" s="24">
        <f t="shared" si="5"/>
        <v>0</v>
      </c>
      <c r="O234" s="26">
        <v>0.12</v>
      </c>
      <c r="P234" s="24">
        <f t="shared" si="6"/>
        <v>0</v>
      </c>
      <c r="Q234" s="24">
        <f t="shared" si="7"/>
        <v>0</v>
      </c>
      <c r="R234" s="23">
        <f t="shared" si="16"/>
        <v>0</v>
      </c>
      <c r="S234" s="57"/>
      <c r="T234" s="57"/>
      <c r="U234" s="33">
        <f t="shared" si="17"/>
        <v>0</v>
      </c>
      <c r="V234" s="23">
        <v>35.413</v>
      </c>
      <c r="W234" s="23">
        <f t="shared" si="8"/>
        <v>3.000034814</v>
      </c>
      <c r="X234" s="23">
        <f t="shared" si="9"/>
        <v>0</v>
      </c>
      <c r="Y234" s="33">
        <f t="shared" si="10"/>
        <v>0</v>
      </c>
      <c r="Z234" s="57">
        <f t="shared" si="21"/>
        <v>279401.929</v>
      </c>
      <c r="AA234" s="27">
        <f t="shared" si="11"/>
        <v>10</v>
      </c>
      <c r="AB234" s="34">
        <f t="shared" si="12"/>
        <v>2</v>
      </c>
    </row>
    <row r="235" ht="14.25" customHeight="1">
      <c r="A235" s="50">
        <f t="shared" si="13"/>
        <v>45883</v>
      </c>
      <c r="B235" s="51" t="str">
        <f t="shared" si="1"/>
        <v>Thursday</v>
      </c>
      <c r="C235" s="30">
        <f t="shared" si="14"/>
        <v>0</v>
      </c>
      <c r="D235" s="51">
        <v>0.0</v>
      </c>
      <c r="E235" s="31">
        <f t="shared" si="19"/>
        <v>0</v>
      </c>
      <c r="F235" s="32">
        <f t="shared" si="20"/>
        <v>0</v>
      </c>
      <c r="G235" s="67">
        <v>32.41296518607443</v>
      </c>
      <c r="H235" s="24" t="s">
        <v>31</v>
      </c>
      <c r="I235" s="25">
        <f>IFERROR(VLOOKUP(H235,Volume_caminhao,2,0),0)</f>
        <v>833</v>
      </c>
      <c r="J235" s="25">
        <f t="shared" si="2"/>
        <v>49980</v>
      </c>
      <c r="K235" s="24">
        <f t="shared" si="3"/>
        <v>27000</v>
      </c>
      <c r="L235" s="25">
        <v>0.0</v>
      </c>
      <c r="M235" s="24">
        <f t="shared" si="4"/>
        <v>0</v>
      </c>
      <c r="N235" s="24">
        <f t="shared" si="5"/>
        <v>0</v>
      </c>
      <c r="O235" s="26">
        <v>0.12</v>
      </c>
      <c r="P235" s="24">
        <f t="shared" si="6"/>
        <v>0</v>
      </c>
      <c r="Q235" s="24">
        <f t="shared" si="7"/>
        <v>0</v>
      </c>
      <c r="R235" s="23">
        <f t="shared" si="16"/>
        <v>0</v>
      </c>
      <c r="S235" s="57"/>
      <c r="T235" s="57"/>
      <c r="U235" s="33">
        <f t="shared" si="17"/>
        <v>0</v>
      </c>
      <c r="V235" s="23">
        <v>35.413</v>
      </c>
      <c r="W235" s="23">
        <f t="shared" si="8"/>
        <v>3.000034814</v>
      </c>
      <c r="X235" s="23">
        <f t="shared" si="9"/>
        <v>0</v>
      </c>
      <c r="Y235" s="33">
        <f t="shared" si="10"/>
        <v>0</v>
      </c>
      <c r="Z235" s="57">
        <f t="shared" si="21"/>
        <v>279401.929</v>
      </c>
      <c r="AA235" s="27">
        <f t="shared" si="11"/>
        <v>10</v>
      </c>
      <c r="AB235" s="34">
        <f t="shared" si="12"/>
        <v>2</v>
      </c>
    </row>
    <row r="236" ht="14.25" customHeight="1">
      <c r="A236" s="50">
        <f t="shared" si="13"/>
        <v>45884</v>
      </c>
      <c r="B236" s="51" t="str">
        <f t="shared" si="1"/>
        <v>Friday</v>
      </c>
      <c r="C236" s="30">
        <f t="shared" si="14"/>
        <v>0</v>
      </c>
      <c r="D236" s="51">
        <v>0.0</v>
      </c>
      <c r="E236" s="31">
        <f t="shared" si="19"/>
        <v>0</v>
      </c>
      <c r="F236" s="32">
        <f t="shared" si="20"/>
        <v>0</v>
      </c>
      <c r="G236" s="67">
        <v>32.41296518607443</v>
      </c>
      <c r="H236" s="24" t="s">
        <v>31</v>
      </c>
      <c r="I236" s="25">
        <f>IFERROR(VLOOKUP(H236,Volume_caminhao,2,0),0)</f>
        <v>833</v>
      </c>
      <c r="J236" s="25">
        <f t="shared" si="2"/>
        <v>49980</v>
      </c>
      <c r="K236" s="24">
        <f t="shared" si="3"/>
        <v>27000</v>
      </c>
      <c r="L236" s="25">
        <v>0.0</v>
      </c>
      <c r="M236" s="24">
        <f t="shared" si="4"/>
        <v>0</v>
      </c>
      <c r="N236" s="24">
        <f t="shared" si="5"/>
        <v>0</v>
      </c>
      <c r="O236" s="26">
        <v>0.12</v>
      </c>
      <c r="P236" s="24">
        <f t="shared" si="6"/>
        <v>0</v>
      </c>
      <c r="Q236" s="24">
        <f t="shared" si="7"/>
        <v>0</v>
      </c>
      <c r="R236" s="23">
        <f t="shared" si="16"/>
        <v>0</v>
      </c>
      <c r="S236" s="57"/>
      <c r="T236" s="57"/>
      <c r="U236" s="33">
        <f t="shared" si="17"/>
        <v>0</v>
      </c>
      <c r="V236" s="23">
        <v>35.413</v>
      </c>
      <c r="W236" s="23">
        <f t="shared" si="8"/>
        <v>3.000034814</v>
      </c>
      <c r="X236" s="23">
        <f t="shared" si="9"/>
        <v>0</v>
      </c>
      <c r="Y236" s="33">
        <f t="shared" si="10"/>
        <v>0</v>
      </c>
      <c r="Z236" s="57">
        <f t="shared" si="21"/>
        <v>279401.929</v>
      </c>
      <c r="AA236" s="27">
        <f t="shared" si="11"/>
        <v>10</v>
      </c>
      <c r="AB236" s="34">
        <f t="shared" si="12"/>
        <v>2</v>
      </c>
    </row>
    <row r="237" ht="14.25" customHeight="1">
      <c r="A237" s="50">
        <f t="shared" si="13"/>
        <v>45885</v>
      </c>
      <c r="B237" s="51" t="str">
        <f t="shared" si="1"/>
        <v>Saturday</v>
      </c>
      <c r="C237" s="30">
        <f t="shared" si="14"/>
        <v>0</v>
      </c>
      <c r="D237" s="51"/>
      <c r="E237" s="31">
        <f t="shared" si="19"/>
        <v>0</v>
      </c>
      <c r="F237" s="32">
        <f t="shared" si="20"/>
        <v>0</v>
      </c>
      <c r="G237" s="67">
        <v>32.41296518607443</v>
      </c>
      <c r="H237" s="24" t="s">
        <v>31</v>
      </c>
      <c r="I237" s="25">
        <f>IFERROR(VLOOKUP(H237,Volume_caminhao,2,0),0)</f>
        <v>833</v>
      </c>
      <c r="J237" s="25">
        <f t="shared" si="2"/>
        <v>49980</v>
      </c>
      <c r="K237" s="24">
        <f t="shared" si="3"/>
        <v>27000</v>
      </c>
      <c r="L237" s="25">
        <v>0.0</v>
      </c>
      <c r="M237" s="24">
        <f t="shared" si="4"/>
        <v>0</v>
      </c>
      <c r="N237" s="24">
        <f t="shared" si="5"/>
        <v>0</v>
      </c>
      <c r="O237" s="26">
        <v>0.12</v>
      </c>
      <c r="P237" s="24">
        <f t="shared" si="6"/>
        <v>0</v>
      </c>
      <c r="Q237" s="24">
        <f t="shared" si="7"/>
        <v>0</v>
      </c>
      <c r="R237" s="23">
        <f t="shared" si="16"/>
        <v>0</v>
      </c>
      <c r="S237" s="57"/>
      <c r="T237" s="57"/>
      <c r="U237" s="33">
        <f t="shared" si="17"/>
        <v>0</v>
      </c>
      <c r="V237" s="23">
        <v>35.413</v>
      </c>
      <c r="W237" s="23">
        <f t="shared" si="8"/>
        <v>3.000034814</v>
      </c>
      <c r="X237" s="23">
        <f t="shared" si="9"/>
        <v>0</v>
      </c>
      <c r="Y237" s="33">
        <f t="shared" si="10"/>
        <v>0</v>
      </c>
      <c r="Z237" s="57">
        <f t="shared" si="21"/>
        <v>279401.929</v>
      </c>
      <c r="AA237" s="27">
        <f t="shared" si="11"/>
        <v>10</v>
      </c>
      <c r="AB237" s="34">
        <f t="shared" si="12"/>
        <v>2</v>
      </c>
    </row>
    <row r="238" ht="14.25" customHeight="1">
      <c r="A238" s="50">
        <f t="shared" si="13"/>
        <v>45886</v>
      </c>
      <c r="B238" s="51" t="str">
        <f t="shared" si="1"/>
        <v>Sunday</v>
      </c>
      <c r="C238" s="30">
        <f t="shared" si="14"/>
        <v>0</v>
      </c>
      <c r="D238" s="51"/>
      <c r="E238" s="31">
        <f t="shared" si="19"/>
        <v>0</v>
      </c>
      <c r="F238" s="32">
        <f t="shared" si="20"/>
        <v>0</v>
      </c>
      <c r="G238" s="67">
        <v>32.41296518607443</v>
      </c>
      <c r="H238" s="24" t="s">
        <v>31</v>
      </c>
      <c r="I238" s="25">
        <f>IFERROR(VLOOKUP(H238,Volume_caminhao,2,0),0)</f>
        <v>833</v>
      </c>
      <c r="J238" s="25">
        <f t="shared" si="2"/>
        <v>49980</v>
      </c>
      <c r="K238" s="24">
        <f t="shared" si="3"/>
        <v>27000</v>
      </c>
      <c r="L238" s="25">
        <v>0.0</v>
      </c>
      <c r="M238" s="24">
        <f t="shared" si="4"/>
        <v>0</v>
      </c>
      <c r="N238" s="24">
        <f t="shared" si="5"/>
        <v>0</v>
      </c>
      <c r="O238" s="26">
        <v>0.12</v>
      </c>
      <c r="P238" s="24">
        <f t="shared" si="6"/>
        <v>0</v>
      </c>
      <c r="Q238" s="24">
        <f t="shared" si="7"/>
        <v>0</v>
      </c>
      <c r="R238" s="23">
        <f t="shared" si="16"/>
        <v>0</v>
      </c>
      <c r="S238" s="57"/>
      <c r="T238" s="57"/>
      <c r="U238" s="33">
        <f t="shared" si="17"/>
        <v>0</v>
      </c>
      <c r="V238" s="23">
        <v>35.413</v>
      </c>
      <c r="W238" s="23">
        <f t="shared" si="8"/>
        <v>3.000034814</v>
      </c>
      <c r="X238" s="23">
        <f t="shared" si="9"/>
        <v>0</v>
      </c>
      <c r="Y238" s="33">
        <f t="shared" si="10"/>
        <v>0</v>
      </c>
      <c r="Z238" s="57">
        <f t="shared" si="21"/>
        <v>279401.929</v>
      </c>
      <c r="AA238" s="27">
        <f t="shared" si="11"/>
        <v>10</v>
      </c>
      <c r="AB238" s="34">
        <f t="shared" si="12"/>
        <v>2</v>
      </c>
    </row>
    <row r="239" ht="14.25" customHeight="1">
      <c r="A239" s="50">
        <f t="shared" si="13"/>
        <v>45887</v>
      </c>
      <c r="B239" s="51" t="str">
        <f t="shared" si="1"/>
        <v>Monday</v>
      </c>
      <c r="C239" s="36">
        <f t="shared" si="14"/>
        <v>10</v>
      </c>
      <c r="D239" s="51"/>
      <c r="E239" s="31">
        <f t="shared" si="19"/>
        <v>8330</v>
      </c>
      <c r="F239" s="32">
        <f t="shared" si="20"/>
        <v>29155</v>
      </c>
      <c r="G239" s="67">
        <v>32.41296518607443</v>
      </c>
      <c r="H239" s="24" t="s">
        <v>31</v>
      </c>
      <c r="I239" s="25">
        <f>IFERROR(VLOOKUP(H239,Volume_caminhao,2,0),0)</f>
        <v>833</v>
      </c>
      <c r="J239" s="25">
        <f t="shared" si="2"/>
        <v>49980</v>
      </c>
      <c r="K239" s="24">
        <f t="shared" si="3"/>
        <v>27000</v>
      </c>
      <c r="L239" s="25">
        <v>0.0</v>
      </c>
      <c r="M239" s="24">
        <f t="shared" si="4"/>
        <v>0</v>
      </c>
      <c r="N239" s="24">
        <f t="shared" si="5"/>
        <v>0</v>
      </c>
      <c r="O239" s="26">
        <v>0.12</v>
      </c>
      <c r="P239" s="24">
        <f t="shared" si="6"/>
        <v>0</v>
      </c>
      <c r="Q239" s="24">
        <f t="shared" si="7"/>
        <v>0</v>
      </c>
      <c r="R239" s="23">
        <f t="shared" si="16"/>
        <v>270000</v>
      </c>
      <c r="S239" s="57"/>
      <c r="T239" s="57"/>
      <c r="U239" s="33">
        <f t="shared" si="17"/>
        <v>9401.929</v>
      </c>
      <c r="V239" s="23">
        <v>35.413</v>
      </c>
      <c r="W239" s="23">
        <f t="shared" si="8"/>
        <v>3.000034814</v>
      </c>
      <c r="X239" s="23">
        <f t="shared" si="9"/>
        <v>24990.29</v>
      </c>
      <c r="Y239" s="33">
        <f t="shared" si="10"/>
        <v>294990.29</v>
      </c>
      <c r="Z239" s="57">
        <f t="shared" si="21"/>
        <v>304392.219</v>
      </c>
      <c r="AA239" s="27">
        <f t="shared" si="11"/>
        <v>11</v>
      </c>
      <c r="AB239" s="38">
        <f t="shared" si="12"/>
        <v>-8</v>
      </c>
    </row>
    <row r="240" ht="14.25" customHeight="1">
      <c r="A240" s="50">
        <f t="shared" si="13"/>
        <v>45888</v>
      </c>
      <c r="B240" s="51" t="str">
        <f t="shared" si="1"/>
        <v>Tuesday</v>
      </c>
      <c r="C240" s="30">
        <f t="shared" si="14"/>
        <v>0</v>
      </c>
      <c r="D240" s="51">
        <v>0.0</v>
      </c>
      <c r="E240" s="31">
        <f t="shared" si="19"/>
        <v>0</v>
      </c>
      <c r="F240" s="32">
        <f t="shared" si="20"/>
        <v>0</v>
      </c>
      <c r="G240" s="67">
        <v>32.41296518607443</v>
      </c>
      <c r="H240" s="24" t="s">
        <v>31</v>
      </c>
      <c r="I240" s="25">
        <f>IFERROR(VLOOKUP(H240,Volume_caminhao,2,0),0)</f>
        <v>833</v>
      </c>
      <c r="J240" s="25">
        <f t="shared" si="2"/>
        <v>49980</v>
      </c>
      <c r="K240" s="24">
        <f t="shared" si="3"/>
        <v>27000</v>
      </c>
      <c r="L240" s="25">
        <v>0.0</v>
      </c>
      <c r="M240" s="24">
        <f t="shared" si="4"/>
        <v>0</v>
      </c>
      <c r="N240" s="24">
        <f t="shared" si="5"/>
        <v>0</v>
      </c>
      <c r="O240" s="26">
        <v>0.12</v>
      </c>
      <c r="P240" s="24">
        <f t="shared" si="6"/>
        <v>0</v>
      </c>
      <c r="Q240" s="24">
        <f t="shared" si="7"/>
        <v>0</v>
      </c>
      <c r="R240" s="23">
        <f t="shared" si="16"/>
        <v>0</v>
      </c>
      <c r="S240" s="57"/>
      <c r="T240" s="57"/>
      <c r="U240" s="33">
        <f t="shared" si="17"/>
        <v>0</v>
      </c>
      <c r="V240" s="23">
        <v>35.413</v>
      </c>
      <c r="W240" s="23">
        <f t="shared" si="8"/>
        <v>3.000034814</v>
      </c>
      <c r="X240" s="23">
        <f t="shared" si="9"/>
        <v>0</v>
      </c>
      <c r="Y240" s="33">
        <f t="shared" si="10"/>
        <v>0</v>
      </c>
      <c r="Z240" s="57">
        <f t="shared" si="21"/>
        <v>304392.219</v>
      </c>
      <c r="AA240" s="27">
        <f t="shared" si="11"/>
        <v>11</v>
      </c>
      <c r="AB240" s="34">
        <f t="shared" si="12"/>
        <v>2</v>
      </c>
    </row>
    <row r="241" ht="14.25" customHeight="1">
      <c r="A241" s="50">
        <f t="shared" si="13"/>
        <v>45889</v>
      </c>
      <c r="B241" s="51" t="str">
        <f t="shared" si="1"/>
        <v>Wednesday</v>
      </c>
      <c r="C241" s="30">
        <f t="shared" si="14"/>
        <v>0</v>
      </c>
      <c r="D241" s="51">
        <v>0.0</v>
      </c>
      <c r="E241" s="31">
        <f t="shared" si="19"/>
        <v>0</v>
      </c>
      <c r="F241" s="32">
        <f t="shared" si="20"/>
        <v>0</v>
      </c>
      <c r="G241" s="67">
        <v>32.41296518607443</v>
      </c>
      <c r="H241" s="24" t="s">
        <v>31</v>
      </c>
      <c r="I241" s="25">
        <f>IFERROR(VLOOKUP(H241,Volume_caminhao,2,0),0)</f>
        <v>833</v>
      </c>
      <c r="J241" s="25">
        <f t="shared" si="2"/>
        <v>49980</v>
      </c>
      <c r="K241" s="24">
        <f t="shared" si="3"/>
        <v>27000</v>
      </c>
      <c r="L241" s="25">
        <v>0.0</v>
      </c>
      <c r="M241" s="24">
        <f t="shared" si="4"/>
        <v>0</v>
      </c>
      <c r="N241" s="24">
        <f t="shared" si="5"/>
        <v>0</v>
      </c>
      <c r="O241" s="26">
        <v>0.12</v>
      </c>
      <c r="P241" s="24">
        <f t="shared" si="6"/>
        <v>0</v>
      </c>
      <c r="Q241" s="24">
        <f t="shared" si="7"/>
        <v>0</v>
      </c>
      <c r="R241" s="23">
        <f t="shared" si="16"/>
        <v>0</v>
      </c>
      <c r="S241" s="57"/>
      <c r="T241" s="57"/>
      <c r="U241" s="33">
        <f t="shared" si="17"/>
        <v>0</v>
      </c>
      <c r="V241" s="23">
        <v>35.413</v>
      </c>
      <c r="W241" s="23">
        <f t="shared" si="8"/>
        <v>3.000034814</v>
      </c>
      <c r="X241" s="23">
        <f t="shared" si="9"/>
        <v>0</v>
      </c>
      <c r="Y241" s="33">
        <f t="shared" si="10"/>
        <v>0</v>
      </c>
      <c r="Z241" s="57">
        <f t="shared" si="21"/>
        <v>304392.219</v>
      </c>
      <c r="AA241" s="27">
        <f t="shared" si="11"/>
        <v>11</v>
      </c>
      <c r="AB241" s="34">
        <f t="shared" si="12"/>
        <v>2</v>
      </c>
    </row>
    <row r="242" ht="14.25" customHeight="1">
      <c r="A242" s="50">
        <f t="shared" si="13"/>
        <v>45890</v>
      </c>
      <c r="B242" s="51" t="str">
        <f t="shared" si="1"/>
        <v>Thursday</v>
      </c>
      <c r="C242" s="30">
        <f t="shared" si="14"/>
        <v>0</v>
      </c>
      <c r="D242" s="51">
        <v>0.0</v>
      </c>
      <c r="E242" s="31">
        <f t="shared" si="19"/>
        <v>0</v>
      </c>
      <c r="F242" s="32">
        <f t="shared" si="20"/>
        <v>0</v>
      </c>
      <c r="G242" s="67">
        <v>32.41296518607443</v>
      </c>
      <c r="H242" s="24" t="s">
        <v>31</v>
      </c>
      <c r="I242" s="25">
        <f>IFERROR(VLOOKUP(H242,Volume_caminhao,2,0),0)</f>
        <v>833</v>
      </c>
      <c r="J242" s="25">
        <f t="shared" si="2"/>
        <v>49980</v>
      </c>
      <c r="K242" s="24">
        <f t="shared" si="3"/>
        <v>27000</v>
      </c>
      <c r="L242" s="25">
        <v>0.0</v>
      </c>
      <c r="M242" s="24">
        <f t="shared" si="4"/>
        <v>0</v>
      </c>
      <c r="N242" s="24">
        <f t="shared" si="5"/>
        <v>0</v>
      </c>
      <c r="O242" s="26">
        <v>0.12</v>
      </c>
      <c r="P242" s="24">
        <f t="shared" si="6"/>
        <v>0</v>
      </c>
      <c r="Q242" s="24">
        <f t="shared" si="7"/>
        <v>0</v>
      </c>
      <c r="R242" s="23">
        <f t="shared" si="16"/>
        <v>0</v>
      </c>
      <c r="S242" s="57"/>
      <c r="T242" s="57"/>
      <c r="U242" s="33">
        <f t="shared" si="17"/>
        <v>0</v>
      </c>
      <c r="V242" s="23">
        <v>35.413</v>
      </c>
      <c r="W242" s="23">
        <f t="shared" si="8"/>
        <v>3.000034814</v>
      </c>
      <c r="X242" s="23">
        <f t="shared" si="9"/>
        <v>0</v>
      </c>
      <c r="Y242" s="33">
        <f t="shared" si="10"/>
        <v>0</v>
      </c>
      <c r="Z242" s="57">
        <f t="shared" si="21"/>
        <v>304392.219</v>
      </c>
      <c r="AA242" s="27">
        <f t="shared" si="11"/>
        <v>11</v>
      </c>
      <c r="AB242" s="34">
        <f t="shared" si="12"/>
        <v>2</v>
      </c>
    </row>
    <row r="243" ht="14.25" customHeight="1">
      <c r="A243" s="50">
        <f t="shared" si="13"/>
        <v>45891</v>
      </c>
      <c r="B243" s="51" t="str">
        <f t="shared" si="1"/>
        <v>Friday</v>
      </c>
      <c r="C243" s="30">
        <f t="shared" si="14"/>
        <v>0</v>
      </c>
      <c r="D243" s="51">
        <v>0.0</v>
      </c>
      <c r="E243" s="31">
        <f t="shared" si="19"/>
        <v>0</v>
      </c>
      <c r="F243" s="32">
        <f t="shared" si="20"/>
        <v>0</v>
      </c>
      <c r="G243" s="67">
        <v>32.41296518607443</v>
      </c>
      <c r="H243" s="24" t="s">
        <v>31</v>
      </c>
      <c r="I243" s="25">
        <f>IFERROR(VLOOKUP(H243,Volume_caminhao,2,0),0)</f>
        <v>833</v>
      </c>
      <c r="J243" s="25">
        <f t="shared" si="2"/>
        <v>49980</v>
      </c>
      <c r="K243" s="24">
        <f t="shared" si="3"/>
        <v>27000</v>
      </c>
      <c r="L243" s="25">
        <v>0.0</v>
      </c>
      <c r="M243" s="24">
        <f t="shared" si="4"/>
        <v>0</v>
      </c>
      <c r="N243" s="24">
        <f t="shared" si="5"/>
        <v>0</v>
      </c>
      <c r="O243" s="26">
        <v>0.12</v>
      </c>
      <c r="P243" s="24">
        <f t="shared" si="6"/>
        <v>0</v>
      </c>
      <c r="Q243" s="24">
        <f t="shared" si="7"/>
        <v>0</v>
      </c>
      <c r="R243" s="23">
        <f t="shared" si="16"/>
        <v>0</v>
      </c>
      <c r="S243" s="57"/>
      <c r="T243" s="57"/>
      <c r="U243" s="33">
        <f t="shared" si="17"/>
        <v>0</v>
      </c>
      <c r="V243" s="23">
        <v>35.413</v>
      </c>
      <c r="W243" s="23">
        <f t="shared" si="8"/>
        <v>3.000034814</v>
      </c>
      <c r="X243" s="23">
        <f t="shared" si="9"/>
        <v>0</v>
      </c>
      <c r="Y243" s="33">
        <f t="shared" si="10"/>
        <v>0</v>
      </c>
      <c r="Z243" s="57">
        <f t="shared" si="21"/>
        <v>304392.219</v>
      </c>
      <c r="AA243" s="27">
        <f t="shared" si="11"/>
        <v>11</v>
      </c>
      <c r="AB243" s="34">
        <f t="shared" si="12"/>
        <v>2</v>
      </c>
    </row>
    <row r="244" ht="14.25" customHeight="1">
      <c r="A244" s="50">
        <f t="shared" si="13"/>
        <v>45892</v>
      </c>
      <c r="B244" s="51" t="str">
        <f t="shared" si="1"/>
        <v>Saturday</v>
      </c>
      <c r="C244" s="30">
        <f t="shared" si="14"/>
        <v>0</v>
      </c>
      <c r="D244" s="51"/>
      <c r="E244" s="31">
        <f t="shared" si="19"/>
        <v>0</v>
      </c>
      <c r="F244" s="32">
        <f t="shared" si="20"/>
        <v>0</v>
      </c>
      <c r="G244" s="67">
        <v>32.41296518607443</v>
      </c>
      <c r="H244" s="24" t="s">
        <v>31</v>
      </c>
      <c r="I244" s="25">
        <f>IFERROR(VLOOKUP(H244,Volume_caminhao,2,0),0)</f>
        <v>833</v>
      </c>
      <c r="J244" s="25">
        <f t="shared" si="2"/>
        <v>49980</v>
      </c>
      <c r="K244" s="24">
        <f t="shared" si="3"/>
        <v>27000</v>
      </c>
      <c r="L244" s="25">
        <v>0.0</v>
      </c>
      <c r="M244" s="24">
        <f t="shared" si="4"/>
        <v>0</v>
      </c>
      <c r="N244" s="24">
        <f t="shared" si="5"/>
        <v>0</v>
      </c>
      <c r="O244" s="26">
        <v>0.12</v>
      </c>
      <c r="P244" s="24">
        <f t="shared" si="6"/>
        <v>0</v>
      </c>
      <c r="Q244" s="24">
        <f t="shared" si="7"/>
        <v>0</v>
      </c>
      <c r="R244" s="23">
        <f t="shared" si="16"/>
        <v>0</v>
      </c>
      <c r="S244" s="57"/>
      <c r="T244" s="57"/>
      <c r="U244" s="33">
        <f t="shared" si="17"/>
        <v>0</v>
      </c>
      <c r="V244" s="23">
        <v>35.413</v>
      </c>
      <c r="W244" s="23">
        <f t="shared" si="8"/>
        <v>3.000034814</v>
      </c>
      <c r="X244" s="23">
        <f t="shared" si="9"/>
        <v>0</v>
      </c>
      <c r="Y244" s="33">
        <f t="shared" si="10"/>
        <v>0</v>
      </c>
      <c r="Z244" s="57">
        <f t="shared" si="21"/>
        <v>304392.219</v>
      </c>
      <c r="AA244" s="27">
        <f t="shared" si="11"/>
        <v>11</v>
      </c>
      <c r="AB244" s="34">
        <f t="shared" si="12"/>
        <v>2</v>
      </c>
    </row>
    <row r="245" ht="14.25" customHeight="1">
      <c r="A245" s="50">
        <f t="shared" si="13"/>
        <v>45893</v>
      </c>
      <c r="B245" s="51" t="str">
        <f t="shared" si="1"/>
        <v>Sunday</v>
      </c>
      <c r="C245" s="30">
        <f t="shared" si="14"/>
        <v>0</v>
      </c>
      <c r="D245" s="51"/>
      <c r="E245" s="31">
        <f t="shared" si="19"/>
        <v>0</v>
      </c>
      <c r="F245" s="32">
        <f t="shared" si="20"/>
        <v>0</v>
      </c>
      <c r="G245" s="67">
        <v>32.41296518607443</v>
      </c>
      <c r="H245" s="24" t="s">
        <v>31</v>
      </c>
      <c r="I245" s="25">
        <f>IFERROR(VLOOKUP(H245,Volume_caminhao,2,0),0)</f>
        <v>833</v>
      </c>
      <c r="J245" s="25">
        <f t="shared" si="2"/>
        <v>49980</v>
      </c>
      <c r="K245" s="24">
        <f t="shared" si="3"/>
        <v>27000</v>
      </c>
      <c r="L245" s="25">
        <v>0.0</v>
      </c>
      <c r="M245" s="24">
        <f t="shared" si="4"/>
        <v>0</v>
      </c>
      <c r="N245" s="24">
        <f t="shared" si="5"/>
        <v>0</v>
      </c>
      <c r="O245" s="26">
        <v>0.12</v>
      </c>
      <c r="P245" s="24">
        <f t="shared" si="6"/>
        <v>0</v>
      </c>
      <c r="Q245" s="24">
        <f t="shared" si="7"/>
        <v>0</v>
      </c>
      <c r="R245" s="23">
        <f t="shared" si="16"/>
        <v>0</v>
      </c>
      <c r="S245" s="57"/>
      <c r="T245" s="57"/>
      <c r="U245" s="33">
        <f t="shared" si="17"/>
        <v>0</v>
      </c>
      <c r="V245" s="23">
        <v>35.413</v>
      </c>
      <c r="W245" s="23">
        <f t="shared" si="8"/>
        <v>3.000034814</v>
      </c>
      <c r="X245" s="23">
        <f t="shared" si="9"/>
        <v>0</v>
      </c>
      <c r="Y245" s="33">
        <f t="shared" si="10"/>
        <v>0</v>
      </c>
      <c r="Z245" s="57">
        <f t="shared" si="21"/>
        <v>304392.219</v>
      </c>
      <c r="AA245" s="27">
        <f t="shared" si="11"/>
        <v>11</v>
      </c>
      <c r="AB245" s="34">
        <f t="shared" si="12"/>
        <v>2</v>
      </c>
    </row>
    <row r="246" ht="14.25" customHeight="1">
      <c r="A246" s="50">
        <f t="shared" si="13"/>
        <v>45894</v>
      </c>
      <c r="B246" s="51" t="str">
        <f t="shared" si="1"/>
        <v>Monday</v>
      </c>
      <c r="C246" s="36">
        <f t="shared" si="14"/>
        <v>11</v>
      </c>
      <c r="D246" s="51"/>
      <c r="E246" s="31">
        <f t="shared" si="19"/>
        <v>9163</v>
      </c>
      <c r="F246" s="32">
        <f t="shared" si="20"/>
        <v>59143</v>
      </c>
      <c r="G246" s="67">
        <v>32.41296518607443</v>
      </c>
      <c r="H246" s="24" t="s">
        <v>31</v>
      </c>
      <c r="I246" s="25">
        <f>IFERROR(VLOOKUP(H246,Volume_caminhao,2,0),0)</f>
        <v>833</v>
      </c>
      <c r="J246" s="25">
        <f t="shared" si="2"/>
        <v>49980</v>
      </c>
      <c r="K246" s="24">
        <f t="shared" si="3"/>
        <v>27000</v>
      </c>
      <c r="L246" s="25">
        <v>0.0</v>
      </c>
      <c r="M246" s="24">
        <f t="shared" si="4"/>
        <v>0</v>
      </c>
      <c r="N246" s="24">
        <f t="shared" si="5"/>
        <v>0</v>
      </c>
      <c r="O246" s="26">
        <v>0.12</v>
      </c>
      <c r="P246" s="24">
        <f t="shared" si="6"/>
        <v>0</v>
      </c>
      <c r="Q246" s="24">
        <f t="shared" si="7"/>
        <v>0</v>
      </c>
      <c r="R246" s="23">
        <f t="shared" si="16"/>
        <v>297000</v>
      </c>
      <c r="S246" s="57"/>
      <c r="T246" s="57"/>
      <c r="U246" s="33">
        <f t="shared" si="17"/>
        <v>7392.219</v>
      </c>
      <c r="V246" s="23">
        <v>35.413</v>
      </c>
      <c r="W246" s="23">
        <f t="shared" si="8"/>
        <v>3.000034814</v>
      </c>
      <c r="X246" s="23">
        <f t="shared" si="9"/>
        <v>27489.319</v>
      </c>
      <c r="Y246" s="33">
        <f t="shared" si="10"/>
        <v>324489.319</v>
      </c>
      <c r="Z246" s="57">
        <f t="shared" si="21"/>
        <v>331881.538</v>
      </c>
      <c r="AA246" s="27">
        <f t="shared" si="11"/>
        <v>12</v>
      </c>
      <c r="AB246" s="38">
        <f t="shared" si="12"/>
        <v>-9</v>
      </c>
    </row>
    <row r="247" ht="14.25" customHeight="1">
      <c r="A247" s="50">
        <f t="shared" si="13"/>
        <v>45895</v>
      </c>
      <c r="B247" s="51" t="str">
        <f t="shared" si="1"/>
        <v>Tuesday</v>
      </c>
      <c r="C247" s="30">
        <f t="shared" si="14"/>
        <v>0</v>
      </c>
      <c r="D247" s="51">
        <v>0.0</v>
      </c>
      <c r="E247" s="31">
        <f t="shared" si="19"/>
        <v>0</v>
      </c>
      <c r="F247" s="32">
        <f t="shared" si="20"/>
        <v>0</v>
      </c>
      <c r="G247" s="67">
        <v>32.41296518607443</v>
      </c>
      <c r="H247" s="24" t="s">
        <v>31</v>
      </c>
      <c r="I247" s="25">
        <f>IFERROR(VLOOKUP(H247,Volume_caminhao,2,0),0)</f>
        <v>833</v>
      </c>
      <c r="J247" s="25">
        <f t="shared" si="2"/>
        <v>49980</v>
      </c>
      <c r="K247" s="24">
        <f t="shared" si="3"/>
        <v>27000</v>
      </c>
      <c r="L247" s="25">
        <v>0.0</v>
      </c>
      <c r="M247" s="24">
        <f t="shared" si="4"/>
        <v>0</v>
      </c>
      <c r="N247" s="24">
        <f t="shared" si="5"/>
        <v>0</v>
      </c>
      <c r="O247" s="26">
        <v>0.12</v>
      </c>
      <c r="P247" s="24">
        <f t="shared" si="6"/>
        <v>0</v>
      </c>
      <c r="Q247" s="24">
        <f t="shared" si="7"/>
        <v>0</v>
      </c>
      <c r="R247" s="23">
        <f t="shared" si="16"/>
        <v>0</v>
      </c>
      <c r="S247" s="57"/>
      <c r="T247" s="57"/>
      <c r="U247" s="33">
        <f t="shared" si="17"/>
        <v>0</v>
      </c>
      <c r="V247" s="23">
        <v>35.413</v>
      </c>
      <c r="W247" s="23">
        <f t="shared" si="8"/>
        <v>3.000034814</v>
      </c>
      <c r="X247" s="23">
        <f t="shared" si="9"/>
        <v>0</v>
      </c>
      <c r="Y247" s="33">
        <f t="shared" si="10"/>
        <v>0</v>
      </c>
      <c r="Z247" s="57">
        <f t="shared" si="21"/>
        <v>331881.538</v>
      </c>
      <c r="AA247" s="27">
        <f t="shared" si="11"/>
        <v>12</v>
      </c>
      <c r="AB247" s="34">
        <f t="shared" si="12"/>
        <v>2</v>
      </c>
    </row>
    <row r="248" ht="14.25" customHeight="1">
      <c r="A248" s="50">
        <f t="shared" si="13"/>
        <v>45896</v>
      </c>
      <c r="B248" s="51" t="str">
        <f t="shared" si="1"/>
        <v>Wednesday</v>
      </c>
      <c r="C248" s="30">
        <f t="shared" si="14"/>
        <v>0</v>
      </c>
      <c r="D248" s="51">
        <v>0.0</v>
      </c>
      <c r="E248" s="31">
        <f t="shared" si="19"/>
        <v>0</v>
      </c>
      <c r="F248" s="32">
        <f t="shared" si="20"/>
        <v>0</v>
      </c>
      <c r="G248" s="67">
        <v>32.41296518607443</v>
      </c>
      <c r="H248" s="24" t="s">
        <v>31</v>
      </c>
      <c r="I248" s="25">
        <f>IFERROR(VLOOKUP(H248,Volume_caminhao,2,0),0)</f>
        <v>833</v>
      </c>
      <c r="J248" s="25">
        <f t="shared" si="2"/>
        <v>49980</v>
      </c>
      <c r="K248" s="24">
        <f t="shared" si="3"/>
        <v>27000</v>
      </c>
      <c r="L248" s="25">
        <v>0.0</v>
      </c>
      <c r="M248" s="24">
        <f t="shared" si="4"/>
        <v>0</v>
      </c>
      <c r="N248" s="24">
        <f t="shared" si="5"/>
        <v>0</v>
      </c>
      <c r="O248" s="26">
        <v>0.12</v>
      </c>
      <c r="P248" s="24">
        <f t="shared" si="6"/>
        <v>0</v>
      </c>
      <c r="Q248" s="24">
        <f t="shared" si="7"/>
        <v>0</v>
      </c>
      <c r="R248" s="23">
        <f t="shared" si="16"/>
        <v>0</v>
      </c>
      <c r="S248" s="57"/>
      <c r="T248" s="57"/>
      <c r="U248" s="33">
        <f t="shared" si="17"/>
        <v>0</v>
      </c>
      <c r="V248" s="23">
        <v>35.413</v>
      </c>
      <c r="W248" s="23">
        <f t="shared" si="8"/>
        <v>3.000034814</v>
      </c>
      <c r="X248" s="23">
        <f t="shared" si="9"/>
        <v>0</v>
      </c>
      <c r="Y248" s="33">
        <f t="shared" si="10"/>
        <v>0</v>
      </c>
      <c r="Z248" s="57">
        <f t="shared" si="21"/>
        <v>331881.538</v>
      </c>
      <c r="AA248" s="27">
        <f t="shared" si="11"/>
        <v>12</v>
      </c>
      <c r="AB248" s="34">
        <f t="shared" si="12"/>
        <v>2</v>
      </c>
    </row>
    <row r="249" ht="14.25" customHeight="1">
      <c r="A249" s="50">
        <f t="shared" si="13"/>
        <v>45897</v>
      </c>
      <c r="B249" s="51" t="str">
        <f t="shared" si="1"/>
        <v>Thursday</v>
      </c>
      <c r="C249" s="30">
        <f t="shared" si="14"/>
        <v>0</v>
      </c>
      <c r="D249" s="51">
        <v>0.0</v>
      </c>
      <c r="E249" s="31">
        <f t="shared" si="19"/>
        <v>0</v>
      </c>
      <c r="F249" s="32">
        <f t="shared" si="20"/>
        <v>0</v>
      </c>
      <c r="G249" s="67">
        <v>32.41296518607443</v>
      </c>
      <c r="H249" s="24" t="s">
        <v>31</v>
      </c>
      <c r="I249" s="25">
        <f>IFERROR(VLOOKUP(H249,Volume_caminhao,2,0),0)</f>
        <v>833</v>
      </c>
      <c r="J249" s="25">
        <f t="shared" si="2"/>
        <v>49980</v>
      </c>
      <c r="K249" s="24">
        <f t="shared" si="3"/>
        <v>27000</v>
      </c>
      <c r="L249" s="25">
        <v>0.0</v>
      </c>
      <c r="M249" s="24">
        <f t="shared" si="4"/>
        <v>0</v>
      </c>
      <c r="N249" s="24">
        <f t="shared" si="5"/>
        <v>0</v>
      </c>
      <c r="O249" s="26">
        <v>0.12</v>
      </c>
      <c r="P249" s="24">
        <f t="shared" si="6"/>
        <v>0</v>
      </c>
      <c r="Q249" s="24">
        <f t="shared" si="7"/>
        <v>0</v>
      </c>
      <c r="R249" s="23">
        <f t="shared" si="16"/>
        <v>0</v>
      </c>
      <c r="S249" s="57"/>
      <c r="T249" s="57"/>
      <c r="U249" s="33">
        <f t="shared" si="17"/>
        <v>0</v>
      </c>
      <c r="V249" s="23">
        <v>35.413</v>
      </c>
      <c r="W249" s="23">
        <f t="shared" si="8"/>
        <v>3.000034814</v>
      </c>
      <c r="X249" s="23">
        <f t="shared" si="9"/>
        <v>0</v>
      </c>
      <c r="Y249" s="33">
        <f t="shared" si="10"/>
        <v>0</v>
      </c>
      <c r="Z249" s="57">
        <f t="shared" si="21"/>
        <v>331881.538</v>
      </c>
      <c r="AA249" s="27">
        <f t="shared" si="11"/>
        <v>12</v>
      </c>
      <c r="AB249" s="34">
        <f t="shared" si="12"/>
        <v>2</v>
      </c>
    </row>
    <row r="250" ht="14.25" customHeight="1">
      <c r="A250" s="50">
        <f t="shared" si="13"/>
        <v>45898</v>
      </c>
      <c r="B250" s="51" t="str">
        <f t="shared" si="1"/>
        <v>Friday</v>
      </c>
      <c r="C250" s="30">
        <f t="shared" si="14"/>
        <v>0</v>
      </c>
      <c r="D250" s="51">
        <v>0.0</v>
      </c>
      <c r="E250" s="31">
        <f t="shared" si="19"/>
        <v>0</v>
      </c>
      <c r="F250" s="32">
        <f t="shared" si="20"/>
        <v>0</v>
      </c>
      <c r="G250" s="67">
        <v>32.41296518607443</v>
      </c>
      <c r="H250" s="24" t="s">
        <v>31</v>
      </c>
      <c r="I250" s="25">
        <f>IFERROR(VLOOKUP(H250,Volume_caminhao,2,0),0)</f>
        <v>833</v>
      </c>
      <c r="J250" s="25">
        <f t="shared" si="2"/>
        <v>49980</v>
      </c>
      <c r="K250" s="24">
        <f t="shared" si="3"/>
        <v>27000</v>
      </c>
      <c r="L250" s="25">
        <v>0.0</v>
      </c>
      <c r="M250" s="24">
        <f t="shared" si="4"/>
        <v>0</v>
      </c>
      <c r="N250" s="24">
        <f t="shared" si="5"/>
        <v>0</v>
      </c>
      <c r="O250" s="26">
        <v>0.12</v>
      </c>
      <c r="P250" s="24">
        <f t="shared" si="6"/>
        <v>0</v>
      </c>
      <c r="Q250" s="24">
        <f t="shared" si="7"/>
        <v>0</v>
      </c>
      <c r="R250" s="23">
        <f t="shared" si="16"/>
        <v>0</v>
      </c>
      <c r="S250" s="57"/>
      <c r="T250" s="57"/>
      <c r="U250" s="33">
        <f t="shared" si="17"/>
        <v>0</v>
      </c>
      <c r="V250" s="23">
        <v>35.413</v>
      </c>
      <c r="W250" s="23">
        <f t="shared" si="8"/>
        <v>3.000034814</v>
      </c>
      <c r="X250" s="23">
        <f t="shared" si="9"/>
        <v>0</v>
      </c>
      <c r="Y250" s="33">
        <f t="shared" si="10"/>
        <v>0</v>
      </c>
      <c r="Z250" s="57">
        <f t="shared" si="21"/>
        <v>331881.538</v>
      </c>
      <c r="AA250" s="27">
        <f t="shared" si="11"/>
        <v>12</v>
      </c>
      <c r="AB250" s="34">
        <f t="shared" si="12"/>
        <v>2</v>
      </c>
    </row>
    <row r="251" ht="14.25" customHeight="1">
      <c r="A251" s="50">
        <f t="shared" si="13"/>
        <v>45899</v>
      </c>
      <c r="B251" s="51" t="str">
        <f t="shared" si="1"/>
        <v>Saturday</v>
      </c>
      <c r="C251" s="30">
        <f t="shared" si="14"/>
        <v>0</v>
      </c>
      <c r="D251" s="51"/>
      <c r="E251" s="31">
        <f t="shared" si="19"/>
        <v>0</v>
      </c>
      <c r="F251" s="32">
        <f t="shared" si="20"/>
        <v>0</v>
      </c>
      <c r="G251" s="67">
        <v>32.41296518607443</v>
      </c>
      <c r="H251" s="24" t="s">
        <v>31</v>
      </c>
      <c r="I251" s="25">
        <f>IFERROR(VLOOKUP(H251,Volume_caminhao,2,0),0)</f>
        <v>833</v>
      </c>
      <c r="J251" s="25">
        <f t="shared" si="2"/>
        <v>49980</v>
      </c>
      <c r="K251" s="24">
        <f t="shared" si="3"/>
        <v>27000</v>
      </c>
      <c r="L251" s="25">
        <v>0.0</v>
      </c>
      <c r="M251" s="24">
        <f t="shared" si="4"/>
        <v>0</v>
      </c>
      <c r="N251" s="24">
        <f t="shared" si="5"/>
        <v>0</v>
      </c>
      <c r="O251" s="26">
        <v>0.12</v>
      </c>
      <c r="P251" s="24">
        <f t="shared" si="6"/>
        <v>0</v>
      </c>
      <c r="Q251" s="24">
        <f t="shared" si="7"/>
        <v>0</v>
      </c>
      <c r="R251" s="23">
        <f t="shared" si="16"/>
        <v>0</v>
      </c>
      <c r="S251" s="57"/>
      <c r="T251" s="57"/>
      <c r="U251" s="33">
        <f t="shared" si="17"/>
        <v>0</v>
      </c>
      <c r="V251" s="23">
        <v>35.413</v>
      </c>
      <c r="W251" s="23">
        <f t="shared" si="8"/>
        <v>3.000034814</v>
      </c>
      <c r="X251" s="23">
        <f t="shared" si="9"/>
        <v>0</v>
      </c>
      <c r="Y251" s="33">
        <f t="shared" si="10"/>
        <v>0</v>
      </c>
      <c r="Z251" s="57">
        <f t="shared" si="21"/>
        <v>331881.538</v>
      </c>
      <c r="AA251" s="27">
        <f t="shared" si="11"/>
        <v>12</v>
      </c>
      <c r="AB251" s="34">
        <f t="shared" si="12"/>
        <v>2</v>
      </c>
    </row>
    <row r="252" ht="14.25" customHeight="1">
      <c r="A252" s="50">
        <f t="shared" si="13"/>
        <v>45900</v>
      </c>
      <c r="B252" s="51" t="str">
        <f t="shared" si="1"/>
        <v>Sunday</v>
      </c>
      <c r="C252" s="30">
        <f t="shared" si="14"/>
        <v>0</v>
      </c>
      <c r="D252" s="51"/>
      <c r="E252" s="31">
        <f t="shared" si="19"/>
        <v>0</v>
      </c>
      <c r="F252" s="32">
        <f t="shared" si="20"/>
        <v>0</v>
      </c>
      <c r="G252" s="67">
        <v>32.41296518607443</v>
      </c>
      <c r="H252" s="24" t="s">
        <v>31</v>
      </c>
      <c r="I252" s="25">
        <f>IFERROR(VLOOKUP(H252,Volume_caminhao,2,0),0)</f>
        <v>833</v>
      </c>
      <c r="J252" s="25">
        <f t="shared" si="2"/>
        <v>49980</v>
      </c>
      <c r="K252" s="24">
        <f t="shared" si="3"/>
        <v>27000</v>
      </c>
      <c r="L252" s="25">
        <v>0.0</v>
      </c>
      <c r="M252" s="24">
        <f t="shared" si="4"/>
        <v>0</v>
      </c>
      <c r="N252" s="24">
        <f t="shared" si="5"/>
        <v>0</v>
      </c>
      <c r="O252" s="26">
        <v>0.12</v>
      </c>
      <c r="P252" s="24">
        <f t="shared" si="6"/>
        <v>0</v>
      </c>
      <c r="Q252" s="24">
        <f t="shared" si="7"/>
        <v>0</v>
      </c>
      <c r="R252" s="23">
        <f t="shared" si="16"/>
        <v>0</v>
      </c>
      <c r="S252" s="57"/>
      <c r="T252" s="57"/>
      <c r="U252" s="33">
        <f t="shared" si="17"/>
        <v>0</v>
      </c>
      <c r="V252" s="23">
        <v>35.413</v>
      </c>
      <c r="W252" s="23">
        <f t="shared" si="8"/>
        <v>3.000034814</v>
      </c>
      <c r="X252" s="23">
        <f t="shared" si="9"/>
        <v>0</v>
      </c>
      <c r="Y252" s="33">
        <f t="shared" si="10"/>
        <v>0</v>
      </c>
      <c r="Z252" s="57">
        <f t="shared" si="21"/>
        <v>331881.538</v>
      </c>
      <c r="AA252" s="27">
        <f t="shared" si="11"/>
        <v>12</v>
      </c>
      <c r="AB252" s="34">
        <f t="shared" si="12"/>
        <v>2</v>
      </c>
    </row>
    <row r="253" ht="14.25" customHeight="1">
      <c r="A253" s="29">
        <f t="shared" si="13"/>
        <v>45901</v>
      </c>
      <c r="B253" s="30" t="str">
        <f t="shared" si="1"/>
        <v>Monday</v>
      </c>
      <c r="C253" s="36">
        <f t="shared" si="14"/>
        <v>12</v>
      </c>
      <c r="D253" s="30"/>
      <c r="E253" s="31">
        <f t="shared" si="19"/>
        <v>9996</v>
      </c>
      <c r="F253" s="32">
        <f t="shared" si="20"/>
        <v>9996</v>
      </c>
      <c r="G253" s="67">
        <v>32.41296518607443</v>
      </c>
      <c r="H253" s="24" t="s">
        <v>31</v>
      </c>
      <c r="I253" s="25">
        <f>IFERROR(VLOOKUP(H253,Volume_caminhao,2,0),0)</f>
        <v>833</v>
      </c>
      <c r="J253" s="25">
        <f t="shared" si="2"/>
        <v>49980</v>
      </c>
      <c r="K253" s="24">
        <f t="shared" si="3"/>
        <v>27000</v>
      </c>
      <c r="L253" s="25">
        <v>0.0</v>
      </c>
      <c r="M253" s="24">
        <f t="shared" si="4"/>
        <v>0</v>
      </c>
      <c r="N253" s="24">
        <f t="shared" si="5"/>
        <v>0</v>
      </c>
      <c r="O253" s="26">
        <v>0.12</v>
      </c>
      <c r="P253" s="24">
        <f t="shared" si="6"/>
        <v>0</v>
      </c>
      <c r="Q253" s="24">
        <f t="shared" si="7"/>
        <v>0</v>
      </c>
      <c r="R253" s="23">
        <f t="shared" si="16"/>
        <v>324000</v>
      </c>
      <c r="S253" s="33"/>
      <c r="T253" s="33"/>
      <c r="U253" s="33">
        <f t="shared" si="17"/>
        <v>7881.538</v>
      </c>
      <c r="V253" s="23">
        <v>35.413</v>
      </c>
      <c r="W253" s="23">
        <f t="shared" si="8"/>
        <v>3.000034814</v>
      </c>
      <c r="X253" s="23">
        <f t="shared" si="9"/>
        <v>29988.348</v>
      </c>
      <c r="Y253" s="33">
        <f t="shared" si="10"/>
        <v>353988.348</v>
      </c>
      <c r="Z253" s="33">
        <f t="shared" si="21"/>
        <v>361869.886</v>
      </c>
      <c r="AA253" s="27">
        <f t="shared" si="11"/>
        <v>13</v>
      </c>
      <c r="AB253" s="38">
        <f t="shared" si="12"/>
        <v>-9</v>
      </c>
    </row>
    <row r="254" ht="14.25" customHeight="1">
      <c r="A254" s="29">
        <f t="shared" si="13"/>
        <v>45902</v>
      </c>
      <c r="B254" s="30" t="str">
        <f t="shared" si="1"/>
        <v>Tuesday</v>
      </c>
      <c r="C254" s="30">
        <f t="shared" si="14"/>
        <v>0</v>
      </c>
      <c r="D254" s="30">
        <v>0.0</v>
      </c>
      <c r="E254" s="31">
        <f t="shared" si="19"/>
        <v>0</v>
      </c>
      <c r="F254" s="32">
        <f t="shared" si="20"/>
        <v>0</v>
      </c>
      <c r="G254" s="67">
        <v>32.41296518607443</v>
      </c>
      <c r="H254" s="24" t="s">
        <v>31</v>
      </c>
      <c r="I254" s="25">
        <f>IFERROR(VLOOKUP(H254,Volume_caminhao,2,0),0)</f>
        <v>833</v>
      </c>
      <c r="J254" s="25">
        <f t="shared" si="2"/>
        <v>49980</v>
      </c>
      <c r="K254" s="24">
        <f t="shared" si="3"/>
        <v>27000</v>
      </c>
      <c r="L254" s="25">
        <v>0.0</v>
      </c>
      <c r="M254" s="24">
        <f t="shared" si="4"/>
        <v>0</v>
      </c>
      <c r="N254" s="24">
        <f t="shared" si="5"/>
        <v>0</v>
      </c>
      <c r="O254" s="26">
        <v>0.12</v>
      </c>
      <c r="P254" s="24">
        <f t="shared" si="6"/>
        <v>0</v>
      </c>
      <c r="Q254" s="24">
        <f t="shared" si="7"/>
        <v>0</v>
      </c>
      <c r="R254" s="23">
        <f t="shared" si="16"/>
        <v>0</v>
      </c>
      <c r="S254" s="33"/>
      <c r="T254" s="33"/>
      <c r="U254" s="33">
        <f t="shared" si="17"/>
        <v>0</v>
      </c>
      <c r="V254" s="23">
        <v>35.413</v>
      </c>
      <c r="W254" s="23">
        <f t="shared" si="8"/>
        <v>3.000034814</v>
      </c>
      <c r="X254" s="23">
        <f t="shared" si="9"/>
        <v>0</v>
      </c>
      <c r="Y254" s="33">
        <f t="shared" si="10"/>
        <v>0</v>
      </c>
      <c r="Z254" s="33">
        <f t="shared" si="21"/>
        <v>361869.886</v>
      </c>
      <c r="AA254" s="27">
        <f t="shared" si="11"/>
        <v>13</v>
      </c>
      <c r="AB254" s="34">
        <f t="shared" si="12"/>
        <v>3</v>
      </c>
    </row>
    <row r="255" ht="14.25" customHeight="1">
      <c r="A255" s="29">
        <f t="shared" si="13"/>
        <v>45903</v>
      </c>
      <c r="B255" s="30" t="str">
        <f t="shared" si="1"/>
        <v>Wednesday</v>
      </c>
      <c r="C255" s="30">
        <f t="shared" si="14"/>
        <v>0</v>
      </c>
      <c r="D255" s="30">
        <v>0.0</v>
      </c>
      <c r="E255" s="31">
        <f t="shared" si="19"/>
        <v>0</v>
      </c>
      <c r="F255" s="32">
        <f t="shared" si="20"/>
        <v>0</v>
      </c>
      <c r="G255" s="67">
        <v>32.41296518607443</v>
      </c>
      <c r="H255" s="24" t="s">
        <v>31</v>
      </c>
      <c r="I255" s="25">
        <f>IFERROR(VLOOKUP(H255,Volume_caminhao,2,0),0)</f>
        <v>833</v>
      </c>
      <c r="J255" s="25">
        <f t="shared" si="2"/>
        <v>49980</v>
      </c>
      <c r="K255" s="24">
        <f t="shared" si="3"/>
        <v>27000</v>
      </c>
      <c r="L255" s="25">
        <v>0.0</v>
      </c>
      <c r="M255" s="24">
        <f t="shared" si="4"/>
        <v>0</v>
      </c>
      <c r="N255" s="24">
        <f t="shared" si="5"/>
        <v>0</v>
      </c>
      <c r="O255" s="26">
        <v>0.12</v>
      </c>
      <c r="P255" s="24">
        <f t="shared" si="6"/>
        <v>0</v>
      </c>
      <c r="Q255" s="24">
        <f t="shared" si="7"/>
        <v>0</v>
      </c>
      <c r="R255" s="23">
        <f t="shared" si="16"/>
        <v>0</v>
      </c>
      <c r="S255" s="33"/>
      <c r="T255" s="33"/>
      <c r="U255" s="33">
        <f t="shared" si="17"/>
        <v>0</v>
      </c>
      <c r="V255" s="23">
        <v>35.413</v>
      </c>
      <c r="W255" s="23">
        <f t="shared" si="8"/>
        <v>3.000034814</v>
      </c>
      <c r="X255" s="23">
        <f t="shared" si="9"/>
        <v>0</v>
      </c>
      <c r="Y255" s="33">
        <f t="shared" si="10"/>
        <v>0</v>
      </c>
      <c r="Z255" s="33">
        <f t="shared" si="21"/>
        <v>361869.886</v>
      </c>
      <c r="AA255" s="27">
        <f t="shared" si="11"/>
        <v>13</v>
      </c>
      <c r="AB255" s="34">
        <f t="shared" si="12"/>
        <v>3</v>
      </c>
    </row>
    <row r="256" ht="14.25" customHeight="1">
      <c r="A256" s="29">
        <f t="shared" si="13"/>
        <v>45904</v>
      </c>
      <c r="B256" s="30" t="str">
        <f t="shared" si="1"/>
        <v>Thursday</v>
      </c>
      <c r="C256" s="30">
        <f t="shared" si="14"/>
        <v>0</v>
      </c>
      <c r="D256" s="30">
        <v>0.0</v>
      </c>
      <c r="E256" s="31">
        <f t="shared" si="19"/>
        <v>0</v>
      </c>
      <c r="F256" s="32">
        <f t="shared" si="20"/>
        <v>0</v>
      </c>
      <c r="G256" s="67">
        <v>32.41296518607443</v>
      </c>
      <c r="H256" s="24" t="s">
        <v>31</v>
      </c>
      <c r="I256" s="25">
        <f>IFERROR(VLOOKUP(H256,Volume_caminhao,2,0),0)</f>
        <v>833</v>
      </c>
      <c r="J256" s="25">
        <f t="shared" si="2"/>
        <v>49980</v>
      </c>
      <c r="K256" s="24">
        <f t="shared" si="3"/>
        <v>27000</v>
      </c>
      <c r="L256" s="25">
        <v>0.0</v>
      </c>
      <c r="M256" s="24">
        <f t="shared" si="4"/>
        <v>0</v>
      </c>
      <c r="N256" s="24">
        <f t="shared" si="5"/>
        <v>0</v>
      </c>
      <c r="O256" s="26">
        <v>0.12</v>
      </c>
      <c r="P256" s="24">
        <f t="shared" si="6"/>
        <v>0</v>
      </c>
      <c r="Q256" s="24">
        <f t="shared" si="7"/>
        <v>0</v>
      </c>
      <c r="R256" s="23">
        <f t="shared" si="16"/>
        <v>0</v>
      </c>
      <c r="S256" s="33"/>
      <c r="T256" s="33"/>
      <c r="U256" s="33">
        <f t="shared" si="17"/>
        <v>0</v>
      </c>
      <c r="V256" s="23">
        <v>35.413</v>
      </c>
      <c r="W256" s="23">
        <f t="shared" si="8"/>
        <v>3.000034814</v>
      </c>
      <c r="X256" s="23">
        <f t="shared" si="9"/>
        <v>0</v>
      </c>
      <c r="Y256" s="33">
        <f t="shared" si="10"/>
        <v>0</v>
      </c>
      <c r="Z256" s="33">
        <f t="shared" si="21"/>
        <v>361869.886</v>
      </c>
      <c r="AA256" s="27">
        <f t="shared" si="11"/>
        <v>13</v>
      </c>
      <c r="AB256" s="34">
        <f t="shared" si="12"/>
        <v>3</v>
      </c>
    </row>
    <row r="257" ht="14.25" customHeight="1">
      <c r="A257" s="29">
        <f t="shared" si="13"/>
        <v>45905</v>
      </c>
      <c r="B257" s="30" t="str">
        <f t="shared" si="1"/>
        <v>Friday</v>
      </c>
      <c r="C257" s="30">
        <f t="shared" si="14"/>
        <v>0</v>
      </c>
      <c r="D257" s="30">
        <v>0.0</v>
      </c>
      <c r="E257" s="31">
        <f t="shared" si="19"/>
        <v>0</v>
      </c>
      <c r="F257" s="32">
        <f t="shared" si="20"/>
        <v>0</v>
      </c>
      <c r="G257" s="67">
        <v>32.41296518607443</v>
      </c>
      <c r="H257" s="24" t="s">
        <v>31</v>
      </c>
      <c r="I257" s="25">
        <f>IFERROR(VLOOKUP(H257,Volume_caminhao,2,0),0)</f>
        <v>833</v>
      </c>
      <c r="J257" s="25">
        <f t="shared" si="2"/>
        <v>49980</v>
      </c>
      <c r="K257" s="24">
        <f t="shared" si="3"/>
        <v>27000</v>
      </c>
      <c r="L257" s="25">
        <v>0.0</v>
      </c>
      <c r="M257" s="24">
        <f t="shared" si="4"/>
        <v>0</v>
      </c>
      <c r="N257" s="24">
        <f t="shared" si="5"/>
        <v>0</v>
      </c>
      <c r="O257" s="26">
        <v>0.12</v>
      </c>
      <c r="P257" s="24">
        <f t="shared" si="6"/>
        <v>0</v>
      </c>
      <c r="Q257" s="24">
        <f t="shared" si="7"/>
        <v>0</v>
      </c>
      <c r="R257" s="23">
        <f t="shared" si="16"/>
        <v>0</v>
      </c>
      <c r="S257" s="33"/>
      <c r="T257" s="33"/>
      <c r="U257" s="33">
        <f t="shared" si="17"/>
        <v>0</v>
      </c>
      <c r="V257" s="23">
        <v>35.413</v>
      </c>
      <c r="W257" s="23">
        <f t="shared" si="8"/>
        <v>3.000034814</v>
      </c>
      <c r="X257" s="23">
        <f t="shared" si="9"/>
        <v>0</v>
      </c>
      <c r="Y257" s="33">
        <f t="shared" si="10"/>
        <v>0</v>
      </c>
      <c r="Z257" s="33">
        <f t="shared" si="21"/>
        <v>361869.886</v>
      </c>
      <c r="AA257" s="27">
        <f t="shared" si="11"/>
        <v>13</v>
      </c>
      <c r="AB257" s="34">
        <f t="shared" si="12"/>
        <v>3</v>
      </c>
    </row>
    <row r="258" ht="14.25" customHeight="1">
      <c r="A258" s="29">
        <f t="shared" si="13"/>
        <v>45906</v>
      </c>
      <c r="B258" s="30" t="str">
        <f t="shared" si="1"/>
        <v>Saturday</v>
      </c>
      <c r="C258" s="30">
        <f t="shared" si="14"/>
        <v>0</v>
      </c>
      <c r="D258" s="30"/>
      <c r="E258" s="31">
        <f t="shared" si="19"/>
        <v>0</v>
      </c>
      <c r="F258" s="32">
        <f t="shared" si="20"/>
        <v>0</v>
      </c>
      <c r="G258" s="67">
        <v>32.41296518607443</v>
      </c>
      <c r="H258" s="24" t="s">
        <v>31</v>
      </c>
      <c r="I258" s="25">
        <f>IFERROR(VLOOKUP(H258,Volume_caminhao,2,0),0)</f>
        <v>833</v>
      </c>
      <c r="J258" s="25">
        <f t="shared" si="2"/>
        <v>49980</v>
      </c>
      <c r="K258" s="24">
        <f t="shared" si="3"/>
        <v>27000</v>
      </c>
      <c r="L258" s="25">
        <v>0.0</v>
      </c>
      <c r="M258" s="24">
        <f t="shared" si="4"/>
        <v>0</v>
      </c>
      <c r="N258" s="24">
        <f t="shared" si="5"/>
        <v>0</v>
      </c>
      <c r="O258" s="26">
        <v>0.12</v>
      </c>
      <c r="P258" s="24">
        <f t="shared" si="6"/>
        <v>0</v>
      </c>
      <c r="Q258" s="24">
        <f t="shared" si="7"/>
        <v>0</v>
      </c>
      <c r="R258" s="23">
        <f t="shared" si="16"/>
        <v>0</v>
      </c>
      <c r="S258" s="33"/>
      <c r="T258" s="33"/>
      <c r="U258" s="33">
        <f t="shared" si="17"/>
        <v>0</v>
      </c>
      <c r="V258" s="23">
        <v>35.413</v>
      </c>
      <c r="W258" s="23">
        <f t="shared" si="8"/>
        <v>3.000034814</v>
      </c>
      <c r="X258" s="23">
        <f t="shared" si="9"/>
        <v>0</v>
      </c>
      <c r="Y258" s="33">
        <f t="shared" si="10"/>
        <v>0</v>
      </c>
      <c r="Z258" s="33">
        <f t="shared" si="21"/>
        <v>361869.886</v>
      </c>
      <c r="AA258" s="27">
        <f t="shared" si="11"/>
        <v>13</v>
      </c>
      <c r="AB258" s="34">
        <f t="shared" si="12"/>
        <v>3</v>
      </c>
    </row>
    <row r="259" ht="14.25" customHeight="1">
      <c r="A259" s="29">
        <f t="shared" si="13"/>
        <v>45907</v>
      </c>
      <c r="B259" s="30" t="str">
        <f t="shared" si="1"/>
        <v>Sunday</v>
      </c>
      <c r="C259" s="30">
        <f t="shared" si="14"/>
        <v>0</v>
      </c>
      <c r="D259" s="30"/>
      <c r="E259" s="31">
        <f t="shared" si="19"/>
        <v>0</v>
      </c>
      <c r="F259" s="32">
        <f t="shared" si="20"/>
        <v>0</v>
      </c>
      <c r="G259" s="67">
        <v>32.41296518607443</v>
      </c>
      <c r="H259" s="24" t="s">
        <v>31</v>
      </c>
      <c r="I259" s="25">
        <f>IFERROR(VLOOKUP(H259,Volume_caminhao,2,0),0)</f>
        <v>833</v>
      </c>
      <c r="J259" s="25">
        <f t="shared" si="2"/>
        <v>49980</v>
      </c>
      <c r="K259" s="24">
        <f t="shared" si="3"/>
        <v>27000</v>
      </c>
      <c r="L259" s="25">
        <v>0.0</v>
      </c>
      <c r="M259" s="24">
        <f t="shared" si="4"/>
        <v>0</v>
      </c>
      <c r="N259" s="24">
        <f t="shared" si="5"/>
        <v>0</v>
      </c>
      <c r="O259" s="26">
        <v>0.12</v>
      </c>
      <c r="P259" s="24">
        <f t="shared" si="6"/>
        <v>0</v>
      </c>
      <c r="Q259" s="24">
        <f t="shared" si="7"/>
        <v>0</v>
      </c>
      <c r="R259" s="23">
        <f t="shared" si="16"/>
        <v>0</v>
      </c>
      <c r="S259" s="33"/>
      <c r="T259" s="33"/>
      <c r="U259" s="33">
        <f t="shared" si="17"/>
        <v>0</v>
      </c>
      <c r="V259" s="23">
        <v>35.413</v>
      </c>
      <c r="W259" s="23">
        <f t="shared" si="8"/>
        <v>3.000034814</v>
      </c>
      <c r="X259" s="23">
        <f t="shared" si="9"/>
        <v>0</v>
      </c>
      <c r="Y259" s="33">
        <f t="shared" si="10"/>
        <v>0</v>
      </c>
      <c r="Z259" s="33">
        <f t="shared" si="21"/>
        <v>361869.886</v>
      </c>
      <c r="AA259" s="27">
        <f t="shared" si="11"/>
        <v>13</v>
      </c>
      <c r="AB259" s="34">
        <f t="shared" si="12"/>
        <v>3</v>
      </c>
    </row>
    <row r="260" ht="14.25" customHeight="1">
      <c r="A260" s="29">
        <f t="shared" si="13"/>
        <v>45908</v>
      </c>
      <c r="B260" s="30" t="str">
        <f t="shared" si="1"/>
        <v>Monday</v>
      </c>
      <c r="C260" s="36">
        <f t="shared" si="14"/>
        <v>13</v>
      </c>
      <c r="D260" s="30"/>
      <c r="E260" s="31">
        <f t="shared" si="19"/>
        <v>10829</v>
      </c>
      <c r="F260" s="32">
        <f t="shared" si="20"/>
        <v>20825</v>
      </c>
      <c r="G260" s="67">
        <v>32.41296518607443</v>
      </c>
      <c r="H260" s="24" t="s">
        <v>31</v>
      </c>
      <c r="I260" s="25">
        <f>IFERROR(VLOOKUP(H260,Volume_caminhao,2,0),0)</f>
        <v>833</v>
      </c>
      <c r="J260" s="25">
        <f t="shared" si="2"/>
        <v>49980</v>
      </c>
      <c r="K260" s="24">
        <f t="shared" si="3"/>
        <v>27000</v>
      </c>
      <c r="L260" s="25">
        <v>0.0</v>
      </c>
      <c r="M260" s="24">
        <f t="shared" si="4"/>
        <v>0</v>
      </c>
      <c r="N260" s="24">
        <f t="shared" si="5"/>
        <v>0</v>
      </c>
      <c r="O260" s="26">
        <v>0.12</v>
      </c>
      <c r="P260" s="24">
        <f t="shared" si="6"/>
        <v>0</v>
      </c>
      <c r="Q260" s="24">
        <f t="shared" si="7"/>
        <v>0</v>
      </c>
      <c r="R260" s="23">
        <f t="shared" si="16"/>
        <v>351000</v>
      </c>
      <c r="S260" s="33"/>
      <c r="T260" s="33"/>
      <c r="U260" s="33">
        <f t="shared" si="17"/>
        <v>10869.886</v>
      </c>
      <c r="V260" s="23">
        <v>35.413</v>
      </c>
      <c r="W260" s="23">
        <f t="shared" si="8"/>
        <v>3.000034814</v>
      </c>
      <c r="X260" s="23">
        <f t="shared" si="9"/>
        <v>32487.377</v>
      </c>
      <c r="Y260" s="33">
        <f t="shared" si="10"/>
        <v>383487.377</v>
      </c>
      <c r="Z260" s="33">
        <f t="shared" si="21"/>
        <v>394357.263</v>
      </c>
      <c r="AA260" s="27">
        <f t="shared" si="11"/>
        <v>14</v>
      </c>
      <c r="AB260" s="38">
        <f t="shared" si="12"/>
        <v>-10</v>
      </c>
    </row>
    <row r="261" ht="14.25" customHeight="1">
      <c r="A261" s="29">
        <f t="shared" si="13"/>
        <v>45909</v>
      </c>
      <c r="B261" s="30" t="str">
        <f t="shared" si="1"/>
        <v>Tuesday</v>
      </c>
      <c r="C261" s="30">
        <f t="shared" si="14"/>
        <v>0</v>
      </c>
      <c r="D261" s="30">
        <v>0.0</v>
      </c>
      <c r="E261" s="31">
        <f t="shared" si="19"/>
        <v>0</v>
      </c>
      <c r="F261" s="32">
        <f t="shared" si="20"/>
        <v>0</v>
      </c>
      <c r="G261" s="67">
        <v>32.41296518607443</v>
      </c>
      <c r="H261" s="24" t="s">
        <v>31</v>
      </c>
      <c r="I261" s="25">
        <f>IFERROR(VLOOKUP(H261,Volume_caminhao,2,0),0)</f>
        <v>833</v>
      </c>
      <c r="J261" s="25">
        <f t="shared" si="2"/>
        <v>49980</v>
      </c>
      <c r="K261" s="24">
        <f t="shared" si="3"/>
        <v>27000</v>
      </c>
      <c r="L261" s="25">
        <v>0.0</v>
      </c>
      <c r="M261" s="24">
        <f t="shared" si="4"/>
        <v>0</v>
      </c>
      <c r="N261" s="24">
        <f t="shared" si="5"/>
        <v>0</v>
      </c>
      <c r="O261" s="26">
        <v>0.12</v>
      </c>
      <c r="P261" s="24">
        <f t="shared" si="6"/>
        <v>0</v>
      </c>
      <c r="Q261" s="24">
        <f t="shared" si="7"/>
        <v>0</v>
      </c>
      <c r="R261" s="23">
        <f t="shared" si="16"/>
        <v>0</v>
      </c>
      <c r="S261" s="33"/>
      <c r="T261" s="33"/>
      <c r="U261" s="33">
        <f t="shared" si="17"/>
        <v>0</v>
      </c>
      <c r="V261" s="23">
        <v>35.413</v>
      </c>
      <c r="W261" s="23">
        <f t="shared" si="8"/>
        <v>3.000034814</v>
      </c>
      <c r="X261" s="23">
        <f t="shared" si="9"/>
        <v>0</v>
      </c>
      <c r="Y261" s="33">
        <f t="shared" si="10"/>
        <v>0</v>
      </c>
      <c r="Z261" s="33">
        <f t="shared" si="21"/>
        <v>394357.263</v>
      </c>
      <c r="AA261" s="27">
        <f t="shared" si="11"/>
        <v>14</v>
      </c>
      <c r="AB261" s="34">
        <f t="shared" si="12"/>
        <v>3</v>
      </c>
    </row>
    <row r="262" ht="14.25" customHeight="1">
      <c r="A262" s="39">
        <f t="shared" si="13"/>
        <v>45910</v>
      </c>
      <c r="B262" s="40" t="str">
        <f t="shared" si="1"/>
        <v>Wednesday</v>
      </c>
      <c r="C262" s="30">
        <f t="shared" si="14"/>
        <v>0</v>
      </c>
      <c r="D262" s="40">
        <v>0.0</v>
      </c>
      <c r="E262" s="31">
        <f t="shared" si="19"/>
        <v>0</v>
      </c>
      <c r="F262" s="32">
        <f t="shared" si="20"/>
        <v>0</v>
      </c>
      <c r="G262" s="67">
        <v>32.41296518607443</v>
      </c>
      <c r="H262" s="24" t="s">
        <v>31</v>
      </c>
      <c r="I262" s="25">
        <f>IFERROR(VLOOKUP(H262,Volume_caminhao,2,0),0)</f>
        <v>833</v>
      </c>
      <c r="J262" s="25">
        <f t="shared" si="2"/>
        <v>49980</v>
      </c>
      <c r="K262" s="24">
        <f t="shared" si="3"/>
        <v>27000</v>
      </c>
      <c r="L262" s="25">
        <v>0.0</v>
      </c>
      <c r="M262" s="24">
        <f t="shared" si="4"/>
        <v>0</v>
      </c>
      <c r="N262" s="24">
        <f t="shared" si="5"/>
        <v>0</v>
      </c>
      <c r="O262" s="26">
        <v>0.12</v>
      </c>
      <c r="P262" s="24">
        <f t="shared" si="6"/>
        <v>0</v>
      </c>
      <c r="Q262" s="24">
        <f t="shared" si="7"/>
        <v>0</v>
      </c>
      <c r="R262" s="23">
        <f t="shared" si="16"/>
        <v>0</v>
      </c>
      <c r="S262" s="42"/>
      <c r="T262" s="42" t="str">
        <f>T232</f>
        <v/>
      </c>
      <c r="U262" s="33">
        <f t="shared" si="17"/>
        <v>0</v>
      </c>
      <c r="V262" s="23">
        <v>35.413</v>
      </c>
      <c r="W262" s="23">
        <f t="shared" si="8"/>
        <v>3.000034814</v>
      </c>
      <c r="X262" s="23">
        <f t="shared" si="9"/>
        <v>0</v>
      </c>
      <c r="Y262" s="33">
        <f t="shared" si="10"/>
        <v>0</v>
      </c>
      <c r="Z262" s="42">
        <f t="shared" si="21"/>
        <v>394357.263</v>
      </c>
      <c r="AA262" s="27">
        <f t="shared" si="11"/>
        <v>14</v>
      </c>
      <c r="AB262" s="34">
        <f t="shared" si="12"/>
        <v>3</v>
      </c>
      <c r="AC262" s="43"/>
      <c r="AD262" s="43"/>
      <c r="AE262" s="43"/>
      <c r="AF262" s="43"/>
      <c r="AG262" s="43"/>
      <c r="AH262" s="43"/>
    </row>
    <row r="263" ht="14.25" customHeight="1">
      <c r="A263" s="29">
        <f t="shared" si="13"/>
        <v>45911</v>
      </c>
      <c r="B263" s="30" t="str">
        <f t="shared" si="1"/>
        <v>Thursday</v>
      </c>
      <c r="C263" s="30">
        <f t="shared" si="14"/>
        <v>0</v>
      </c>
      <c r="D263" s="30">
        <v>0.0</v>
      </c>
      <c r="E263" s="31">
        <f t="shared" si="19"/>
        <v>0</v>
      </c>
      <c r="F263" s="32">
        <f t="shared" si="20"/>
        <v>0</v>
      </c>
      <c r="G263" s="67">
        <v>32.41296518607443</v>
      </c>
      <c r="H263" s="24" t="s">
        <v>31</v>
      </c>
      <c r="I263" s="25">
        <f>IFERROR(VLOOKUP(H263,Volume_caminhao,2,0),0)</f>
        <v>833</v>
      </c>
      <c r="J263" s="25">
        <f t="shared" si="2"/>
        <v>49980</v>
      </c>
      <c r="K263" s="24">
        <f t="shared" si="3"/>
        <v>27000</v>
      </c>
      <c r="L263" s="25">
        <v>0.0</v>
      </c>
      <c r="M263" s="24">
        <f t="shared" si="4"/>
        <v>0</v>
      </c>
      <c r="N263" s="24">
        <f t="shared" si="5"/>
        <v>0</v>
      </c>
      <c r="O263" s="26">
        <v>0.12</v>
      </c>
      <c r="P263" s="24">
        <f t="shared" si="6"/>
        <v>0</v>
      </c>
      <c r="Q263" s="24">
        <f t="shared" si="7"/>
        <v>0</v>
      </c>
      <c r="R263" s="23">
        <f t="shared" si="16"/>
        <v>0</v>
      </c>
      <c r="S263" s="33"/>
      <c r="T263" s="33"/>
      <c r="U263" s="33">
        <f t="shared" si="17"/>
        <v>0</v>
      </c>
      <c r="V263" s="23">
        <v>35.413</v>
      </c>
      <c r="W263" s="23">
        <f t="shared" si="8"/>
        <v>3.000034814</v>
      </c>
      <c r="X263" s="23">
        <f t="shared" si="9"/>
        <v>0</v>
      </c>
      <c r="Y263" s="33">
        <f t="shared" si="10"/>
        <v>0</v>
      </c>
      <c r="Z263" s="33">
        <f t="shared" si="21"/>
        <v>394357.263</v>
      </c>
      <c r="AA263" s="27">
        <f t="shared" si="11"/>
        <v>14</v>
      </c>
      <c r="AB263" s="34">
        <f t="shared" si="12"/>
        <v>3</v>
      </c>
    </row>
    <row r="264" ht="14.25" customHeight="1">
      <c r="A264" s="29">
        <f t="shared" si="13"/>
        <v>45912</v>
      </c>
      <c r="B264" s="30" t="str">
        <f t="shared" si="1"/>
        <v>Friday</v>
      </c>
      <c r="C264" s="30">
        <f t="shared" si="14"/>
        <v>0</v>
      </c>
      <c r="D264" s="30">
        <v>0.0</v>
      </c>
      <c r="E264" s="31">
        <f t="shared" si="19"/>
        <v>0</v>
      </c>
      <c r="F264" s="32">
        <f t="shared" si="20"/>
        <v>0</v>
      </c>
      <c r="G264" s="67">
        <v>32.41296518607443</v>
      </c>
      <c r="H264" s="24" t="s">
        <v>31</v>
      </c>
      <c r="I264" s="25">
        <f>IFERROR(VLOOKUP(H264,Volume_caminhao,2,0),0)</f>
        <v>833</v>
      </c>
      <c r="J264" s="25">
        <f t="shared" si="2"/>
        <v>49980</v>
      </c>
      <c r="K264" s="24">
        <f t="shared" si="3"/>
        <v>27000</v>
      </c>
      <c r="L264" s="25">
        <v>0.0</v>
      </c>
      <c r="M264" s="24">
        <f t="shared" si="4"/>
        <v>0</v>
      </c>
      <c r="N264" s="24">
        <f t="shared" si="5"/>
        <v>0</v>
      </c>
      <c r="O264" s="26">
        <v>0.12</v>
      </c>
      <c r="P264" s="24">
        <f t="shared" si="6"/>
        <v>0</v>
      </c>
      <c r="Q264" s="24">
        <f t="shared" si="7"/>
        <v>0</v>
      </c>
      <c r="R264" s="23">
        <f t="shared" si="16"/>
        <v>0</v>
      </c>
      <c r="S264" s="33"/>
      <c r="T264" s="33"/>
      <c r="U264" s="33">
        <f t="shared" si="17"/>
        <v>0</v>
      </c>
      <c r="V264" s="23">
        <v>35.413</v>
      </c>
      <c r="W264" s="23">
        <f t="shared" si="8"/>
        <v>3.000034814</v>
      </c>
      <c r="X264" s="23">
        <f t="shared" si="9"/>
        <v>0</v>
      </c>
      <c r="Y264" s="33">
        <f t="shared" si="10"/>
        <v>0</v>
      </c>
      <c r="Z264" s="33">
        <f t="shared" si="21"/>
        <v>394357.263</v>
      </c>
      <c r="AA264" s="27">
        <f t="shared" si="11"/>
        <v>14</v>
      </c>
      <c r="AB264" s="34">
        <f t="shared" si="12"/>
        <v>3</v>
      </c>
    </row>
    <row r="265" ht="14.25" customHeight="1">
      <c r="A265" s="29">
        <f t="shared" si="13"/>
        <v>45913</v>
      </c>
      <c r="B265" s="30" t="str">
        <f t="shared" si="1"/>
        <v>Saturday</v>
      </c>
      <c r="C265" s="30">
        <f t="shared" si="14"/>
        <v>0</v>
      </c>
      <c r="D265" s="30"/>
      <c r="E265" s="31">
        <f t="shared" si="19"/>
        <v>0</v>
      </c>
      <c r="F265" s="32">
        <f t="shared" si="20"/>
        <v>0</v>
      </c>
      <c r="G265" s="67">
        <v>32.41296518607443</v>
      </c>
      <c r="H265" s="24" t="s">
        <v>31</v>
      </c>
      <c r="I265" s="25">
        <f>IFERROR(VLOOKUP(H265,Volume_caminhao,2,0),0)</f>
        <v>833</v>
      </c>
      <c r="J265" s="25">
        <f t="shared" si="2"/>
        <v>49980</v>
      </c>
      <c r="K265" s="24">
        <f t="shared" si="3"/>
        <v>27000</v>
      </c>
      <c r="L265" s="25">
        <v>0.0</v>
      </c>
      <c r="M265" s="24">
        <f t="shared" si="4"/>
        <v>0</v>
      </c>
      <c r="N265" s="24">
        <f t="shared" si="5"/>
        <v>0</v>
      </c>
      <c r="O265" s="26">
        <v>0.12</v>
      </c>
      <c r="P265" s="24">
        <f t="shared" si="6"/>
        <v>0</v>
      </c>
      <c r="Q265" s="24">
        <f t="shared" si="7"/>
        <v>0</v>
      </c>
      <c r="R265" s="23">
        <f t="shared" si="16"/>
        <v>0</v>
      </c>
      <c r="S265" s="33"/>
      <c r="T265" s="33"/>
      <c r="U265" s="33">
        <f t="shared" si="17"/>
        <v>0</v>
      </c>
      <c r="V265" s="23">
        <v>35.413</v>
      </c>
      <c r="W265" s="23">
        <f t="shared" si="8"/>
        <v>3.000034814</v>
      </c>
      <c r="X265" s="23">
        <f t="shared" si="9"/>
        <v>0</v>
      </c>
      <c r="Y265" s="33">
        <f t="shared" si="10"/>
        <v>0</v>
      </c>
      <c r="Z265" s="33">
        <f t="shared" si="21"/>
        <v>394357.263</v>
      </c>
      <c r="AA265" s="27">
        <f t="shared" si="11"/>
        <v>14</v>
      </c>
      <c r="AB265" s="34">
        <f t="shared" si="12"/>
        <v>3</v>
      </c>
    </row>
    <row r="266" ht="14.25" customHeight="1">
      <c r="A266" s="29">
        <f t="shared" si="13"/>
        <v>45914</v>
      </c>
      <c r="B266" s="30" t="str">
        <f t="shared" si="1"/>
        <v>Sunday</v>
      </c>
      <c r="C266" s="30">
        <f t="shared" si="14"/>
        <v>0</v>
      </c>
      <c r="D266" s="30"/>
      <c r="E266" s="31">
        <f t="shared" si="19"/>
        <v>0</v>
      </c>
      <c r="F266" s="32">
        <f t="shared" si="20"/>
        <v>0</v>
      </c>
      <c r="G266" s="67">
        <v>32.41296518607443</v>
      </c>
      <c r="H266" s="24" t="s">
        <v>31</v>
      </c>
      <c r="I266" s="25">
        <f>IFERROR(VLOOKUP(H266,Volume_caminhao,2,0),0)</f>
        <v>833</v>
      </c>
      <c r="J266" s="25">
        <f t="shared" si="2"/>
        <v>49980</v>
      </c>
      <c r="K266" s="24">
        <f t="shared" si="3"/>
        <v>27000</v>
      </c>
      <c r="L266" s="25">
        <v>0.0</v>
      </c>
      <c r="M266" s="24">
        <f t="shared" si="4"/>
        <v>0</v>
      </c>
      <c r="N266" s="24">
        <f t="shared" si="5"/>
        <v>0</v>
      </c>
      <c r="O266" s="26">
        <v>0.12</v>
      </c>
      <c r="P266" s="24">
        <f t="shared" si="6"/>
        <v>0</v>
      </c>
      <c r="Q266" s="24">
        <f t="shared" si="7"/>
        <v>0</v>
      </c>
      <c r="R266" s="23">
        <f t="shared" si="16"/>
        <v>0</v>
      </c>
      <c r="S266" s="33"/>
      <c r="T266" s="33"/>
      <c r="U266" s="33">
        <f t="shared" si="17"/>
        <v>0</v>
      </c>
      <c r="V266" s="23">
        <v>35.413</v>
      </c>
      <c r="W266" s="23">
        <f t="shared" si="8"/>
        <v>3.000034814</v>
      </c>
      <c r="X266" s="23">
        <f t="shared" si="9"/>
        <v>0</v>
      </c>
      <c r="Y266" s="33">
        <f t="shared" si="10"/>
        <v>0</v>
      </c>
      <c r="Z266" s="33">
        <f t="shared" si="21"/>
        <v>394357.263</v>
      </c>
      <c r="AA266" s="27">
        <f t="shared" si="11"/>
        <v>14</v>
      </c>
      <c r="AB266" s="34">
        <f t="shared" si="12"/>
        <v>3</v>
      </c>
    </row>
    <row r="267" ht="14.25" customHeight="1">
      <c r="A267" s="29">
        <f t="shared" si="13"/>
        <v>45915</v>
      </c>
      <c r="B267" s="30" t="str">
        <f t="shared" si="1"/>
        <v>Monday</v>
      </c>
      <c r="C267" s="36">
        <f t="shared" si="14"/>
        <v>14</v>
      </c>
      <c r="D267" s="30"/>
      <c r="E267" s="31">
        <f t="shared" si="19"/>
        <v>11662</v>
      </c>
      <c r="F267" s="32">
        <f t="shared" si="20"/>
        <v>42483</v>
      </c>
      <c r="G267" s="67">
        <v>32.41296518607443</v>
      </c>
      <c r="H267" s="24" t="s">
        <v>31</v>
      </c>
      <c r="I267" s="25">
        <f>IFERROR(VLOOKUP(H267,Volume_caminhao,2,0),0)</f>
        <v>833</v>
      </c>
      <c r="J267" s="25">
        <f t="shared" si="2"/>
        <v>49980</v>
      </c>
      <c r="K267" s="24">
        <f t="shared" si="3"/>
        <v>27000</v>
      </c>
      <c r="L267" s="25">
        <v>0.0</v>
      </c>
      <c r="M267" s="24">
        <f t="shared" si="4"/>
        <v>0</v>
      </c>
      <c r="N267" s="24">
        <f t="shared" si="5"/>
        <v>0</v>
      </c>
      <c r="O267" s="26">
        <v>0.12</v>
      </c>
      <c r="P267" s="24">
        <f t="shared" si="6"/>
        <v>0</v>
      </c>
      <c r="Q267" s="24">
        <f t="shared" si="7"/>
        <v>0</v>
      </c>
      <c r="R267" s="23">
        <f t="shared" si="16"/>
        <v>378000</v>
      </c>
      <c r="S267" s="33"/>
      <c r="T267" s="33"/>
      <c r="U267" s="33">
        <f t="shared" si="17"/>
        <v>16357.263</v>
      </c>
      <c r="V267" s="23">
        <v>35.413</v>
      </c>
      <c r="W267" s="23">
        <f t="shared" si="8"/>
        <v>3.000034814</v>
      </c>
      <c r="X267" s="23">
        <f t="shared" si="9"/>
        <v>34986.406</v>
      </c>
      <c r="Y267" s="33">
        <f t="shared" si="10"/>
        <v>412986.406</v>
      </c>
      <c r="Z267" s="33">
        <f t="shared" si="21"/>
        <v>429343.669</v>
      </c>
      <c r="AA267" s="27">
        <f t="shared" si="11"/>
        <v>15</v>
      </c>
      <c r="AB267" s="38">
        <f t="shared" si="12"/>
        <v>-11</v>
      </c>
    </row>
    <row r="268" ht="14.25" customHeight="1">
      <c r="A268" s="29">
        <f t="shared" si="13"/>
        <v>45916</v>
      </c>
      <c r="B268" s="30" t="str">
        <f t="shared" si="1"/>
        <v>Tuesday</v>
      </c>
      <c r="C268" s="30">
        <f t="shared" si="14"/>
        <v>0</v>
      </c>
      <c r="D268" s="30">
        <v>0.0</v>
      </c>
      <c r="E268" s="31">
        <f t="shared" si="19"/>
        <v>0</v>
      </c>
      <c r="F268" s="32">
        <f t="shared" si="20"/>
        <v>0</v>
      </c>
      <c r="G268" s="67">
        <v>32.41296518607443</v>
      </c>
      <c r="H268" s="24" t="s">
        <v>31</v>
      </c>
      <c r="I268" s="25">
        <f>IFERROR(VLOOKUP(H268,Volume_caminhao,2,0),0)</f>
        <v>833</v>
      </c>
      <c r="J268" s="25">
        <f t="shared" si="2"/>
        <v>49980</v>
      </c>
      <c r="K268" s="24">
        <f t="shared" si="3"/>
        <v>27000</v>
      </c>
      <c r="L268" s="25">
        <v>0.0</v>
      </c>
      <c r="M268" s="24">
        <f t="shared" si="4"/>
        <v>0</v>
      </c>
      <c r="N268" s="24">
        <f t="shared" si="5"/>
        <v>0</v>
      </c>
      <c r="O268" s="26">
        <v>0.12</v>
      </c>
      <c r="P268" s="24">
        <f t="shared" si="6"/>
        <v>0</v>
      </c>
      <c r="Q268" s="24">
        <f t="shared" si="7"/>
        <v>0</v>
      </c>
      <c r="R268" s="23">
        <f t="shared" si="16"/>
        <v>0</v>
      </c>
      <c r="S268" s="33"/>
      <c r="T268" s="33"/>
      <c r="U268" s="33">
        <f t="shared" si="17"/>
        <v>0</v>
      </c>
      <c r="V268" s="23">
        <v>35.413</v>
      </c>
      <c r="W268" s="23">
        <f t="shared" si="8"/>
        <v>3.000034814</v>
      </c>
      <c r="X268" s="23">
        <f t="shared" si="9"/>
        <v>0</v>
      </c>
      <c r="Y268" s="33">
        <f t="shared" si="10"/>
        <v>0</v>
      </c>
      <c r="Z268" s="33">
        <f t="shared" si="21"/>
        <v>429343.669</v>
      </c>
      <c r="AA268" s="27">
        <f t="shared" si="11"/>
        <v>15</v>
      </c>
      <c r="AB268" s="34">
        <f t="shared" si="12"/>
        <v>3</v>
      </c>
    </row>
    <row r="269" ht="14.25" customHeight="1">
      <c r="A269" s="29">
        <f t="shared" si="13"/>
        <v>45917</v>
      </c>
      <c r="B269" s="30" t="str">
        <f t="shared" si="1"/>
        <v>Wednesday</v>
      </c>
      <c r="C269" s="30">
        <f t="shared" si="14"/>
        <v>0</v>
      </c>
      <c r="D269" s="30">
        <v>0.0</v>
      </c>
      <c r="E269" s="31">
        <f t="shared" si="19"/>
        <v>0</v>
      </c>
      <c r="F269" s="32">
        <f t="shared" si="20"/>
        <v>0</v>
      </c>
      <c r="G269" s="67">
        <v>32.41296518607443</v>
      </c>
      <c r="H269" s="24" t="s">
        <v>31</v>
      </c>
      <c r="I269" s="25">
        <f>IFERROR(VLOOKUP(H269,Volume_caminhao,2,0),0)</f>
        <v>833</v>
      </c>
      <c r="J269" s="25">
        <f t="shared" si="2"/>
        <v>49980</v>
      </c>
      <c r="K269" s="24">
        <f t="shared" si="3"/>
        <v>27000</v>
      </c>
      <c r="L269" s="25">
        <v>0.0</v>
      </c>
      <c r="M269" s="24">
        <f t="shared" si="4"/>
        <v>0</v>
      </c>
      <c r="N269" s="24">
        <f t="shared" si="5"/>
        <v>0</v>
      </c>
      <c r="O269" s="26">
        <v>0.12</v>
      </c>
      <c r="P269" s="24">
        <f t="shared" si="6"/>
        <v>0</v>
      </c>
      <c r="Q269" s="24">
        <f t="shared" si="7"/>
        <v>0</v>
      </c>
      <c r="R269" s="23">
        <f t="shared" si="16"/>
        <v>0</v>
      </c>
      <c r="S269" s="33"/>
      <c r="T269" s="33"/>
      <c r="U269" s="33">
        <f t="shared" si="17"/>
        <v>0</v>
      </c>
      <c r="V269" s="23">
        <v>35.413</v>
      </c>
      <c r="W269" s="23">
        <f t="shared" si="8"/>
        <v>3.000034814</v>
      </c>
      <c r="X269" s="23">
        <f t="shared" si="9"/>
        <v>0</v>
      </c>
      <c r="Y269" s="33">
        <f t="shared" si="10"/>
        <v>0</v>
      </c>
      <c r="Z269" s="33">
        <f t="shared" si="21"/>
        <v>429343.669</v>
      </c>
      <c r="AA269" s="27">
        <f t="shared" si="11"/>
        <v>15</v>
      </c>
      <c r="AB269" s="34">
        <f t="shared" si="12"/>
        <v>3</v>
      </c>
    </row>
    <row r="270" ht="14.25" customHeight="1">
      <c r="A270" s="29">
        <f t="shared" si="13"/>
        <v>45918</v>
      </c>
      <c r="B270" s="30" t="str">
        <f t="shared" si="1"/>
        <v>Thursday</v>
      </c>
      <c r="C270" s="30">
        <f t="shared" si="14"/>
        <v>0</v>
      </c>
      <c r="D270" s="30">
        <v>0.0</v>
      </c>
      <c r="E270" s="31">
        <f t="shared" si="19"/>
        <v>0</v>
      </c>
      <c r="F270" s="32">
        <f t="shared" si="20"/>
        <v>0</v>
      </c>
      <c r="G270" s="67">
        <v>32.41296518607443</v>
      </c>
      <c r="H270" s="24" t="s">
        <v>31</v>
      </c>
      <c r="I270" s="25">
        <f>IFERROR(VLOOKUP(H270,Volume_caminhao,2,0),0)</f>
        <v>833</v>
      </c>
      <c r="J270" s="25">
        <f t="shared" si="2"/>
        <v>49980</v>
      </c>
      <c r="K270" s="24">
        <f t="shared" si="3"/>
        <v>27000</v>
      </c>
      <c r="L270" s="25">
        <v>0.0</v>
      </c>
      <c r="M270" s="24">
        <f t="shared" si="4"/>
        <v>0</v>
      </c>
      <c r="N270" s="24">
        <f t="shared" si="5"/>
        <v>0</v>
      </c>
      <c r="O270" s="26">
        <v>0.12</v>
      </c>
      <c r="P270" s="24">
        <f t="shared" si="6"/>
        <v>0</v>
      </c>
      <c r="Q270" s="24">
        <f t="shared" si="7"/>
        <v>0</v>
      </c>
      <c r="R270" s="23">
        <f t="shared" si="16"/>
        <v>0</v>
      </c>
      <c r="S270" s="33"/>
      <c r="T270" s="33"/>
      <c r="U270" s="33">
        <f t="shared" si="17"/>
        <v>0</v>
      </c>
      <c r="V270" s="23">
        <v>35.413</v>
      </c>
      <c r="W270" s="23">
        <f t="shared" si="8"/>
        <v>3.000034814</v>
      </c>
      <c r="X270" s="23">
        <f t="shared" si="9"/>
        <v>0</v>
      </c>
      <c r="Y270" s="33">
        <f t="shared" si="10"/>
        <v>0</v>
      </c>
      <c r="Z270" s="33">
        <f t="shared" si="21"/>
        <v>429343.669</v>
      </c>
      <c r="AA270" s="27">
        <f t="shared" si="11"/>
        <v>15</v>
      </c>
      <c r="AB270" s="34">
        <f t="shared" si="12"/>
        <v>3</v>
      </c>
    </row>
    <row r="271" ht="14.25" customHeight="1">
      <c r="A271" s="29">
        <f t="shared" si="13"/>
        <v>45919</v>
      </c>
      <c r="B271" s="30" t="str">
        <f t="shared" si="1"/>
        <v>Friday</v>
      </c>
      <c r="C271" s="30">
        <f t="shared" si="14"/>
        <v>0</v>
      </c>
      <c r="D271" s="30">
        <v>0.0</v>
      </c>
      <c r="E271" s="31">
        <f t="shared" si="19"/>
        <v>0</v>
      </c>
      <c r="F271" s="32">
        <f t="shared" si="20"/>
        <v>0</v>
      </c>
      <c r="G271" s="67">
        <v>32.41296518607443</v>
      </c>
      <c r="H271" s="24" t="s">
        <v>31</v>
      </c>
      <c r="I271" s="25">
        <f>IFERROR(VLOOKUP(H271,Volume_caminhao,2,0),0)</f>
        <v>833</v>
      </c>
      <c r="J271" s="25">
        <f t="shared" si="2"/>
        <v>49980</v>
      </c>
      <c r="K271" s="24">
        <f t="shared" si="3"/>
        <v>27000</v>
      </c>
      <c r="L271" s="25">
        <v>0.0</v>
      </c>
      <c r="M271" s="24">
        <f t="shared" si="4"/>
        <v>0</v>
      </c>
      <c r="N271" s="24">
        <f t="shared" si="5"/>
        <v>0</v>
      </c>
      <c r="O271" s="26">
        <v>0.12</v>
      </c>
      <c r="P271" s="24">
        <f t="shared" si="6"/>
        <v>0</v>
      </c>
      <c r="Q271" s="24">
        <f t="shared" si="7"/>
        <v>0</v>
      </c>
      <c r="R271" s="23">
        <f t="shared" si="16"/>
        <v>0</v>
      </c>
      <c r="S271" s="33"/>
      <c r="T271" s="33"/>
      <c r="U271" s="33">
        <f t="shared" si="17"/>
        <v>0</v>
      </c>
      <c r="V271" s="23">
        <v>35.413</v>
      </c>
      <c r="W271" s="23">
        <f t="shared" si="8"/>
        <v>3.000034814</v>
      </c>
      <c r="X271" s="23">
        <f t="shared" si="9"/>
        <v>0</v>
      </c>
      <c r="Y271" s="33">
        <f t="shared" si="10"/>
        <v>0</v>
      </c>
      <c r="Z271" s="33">
        <f t="shared" si="21"/>
        <v>429343.669</v>
      </c>
      <c r="AA271" s="27">
        <f t="shared" si="11"/>
        <v>15</v>
      </c>
      <c r="AB271" s="34">
        <f t="shared" si="12"/>
        <v>3</v>
      </c>
    </row>
    <row r="272" ht="14.25" customHeight="1">
      <c r="A272" s="29">
        <f t="shared" si="13"/>
        <v>45920</v>
      </c>
      <c r="B272" s="30" t="str">
        <f t="shared" si="1"/>
        <v>Saturday</v>
      </c>
      <c r="C272" s="30">
        <f t="shared" si="14"/>
        <v>0</v>
      </c>
      <c r="D272" s="30"/>
      <c r="E272" s="31">
        <f t="shared" si="19"/>
        <v>0</v>
      </c>
      <c r="F272" s="32">
        <f t="shared" si="20"/>
        <v>0</v>
      </c>
      <c r="G272" s="67">
        <v>32.41296518607443</v>
      </c>
      <c r="H272" s="24" t="s">
        <v>31</v>
      </c>
      <c r="I272" s="25">
        <f>IFERROR(VLOOKUP(H272,Volume_caminhao,2,0),0)</f>
        <v>833</v>
      </c>
      <c r="J272" s="25">
        <f t="shared" si="2"/>
        <v>49980</v>
      </c>
      <c r="K272" s="24">
        <f t="shared" si="3"/>
        <v>27000</v>
      </c>
      <c r="L272" s="25">
        <v>0.0</v>
      </c>
      <c r="M272" s="24">
        <f t="shared" si="4"/>
        <v>0</v>
      </c>
      <c r="N272" s="24">
        <f t="shared" si="5"/>
        <v>0</v>
      </c>
      <c r="O272" s="26">
        <v>0.12</v>
      </c>
      <c r="P272" s="24">
        <f t="shared" si="6"/>
        <v>0</v>
      </c>
      <c r="Q272" s="24">
        <f t="shared" si="7"/>
        <v>0</v>
      </c>
      <c r="R272" s="23">
        <f t="shared" si="16"/>
        <v>0</v>
      </c>
      <c r="S272" s="33"/>
      <c r="T272" s="33"/>
      <c r="U272" s="33">
        <f t="shared" si="17"/>
        <v>0</v>
      </c>
      <c r="V272" s="23">
        <v>35.413</v>
      </c>
      <c r="W272" s="23">
        <f t="shared" si="8"/>
        <v>3.000034814</v>
      </c>
      <c r="X272" s="23">
        <f t="shared" si="9"/>
        <v>0</v>
      </c>
      <c r="Y272" s="33">
        <f t="shared" si="10"/>
        <v>0</v>
      </c>
      <c r="Z272" s="33">
        <f t="shared" si="21"/>
        <v>429343.669</v>
      </c>
      <c r="AA272" s="27">
        <f t="shared" si="11"/>
        <v>15</v>
      </c>
      <c r="AB272" s="34">
        <f t="shared" si="12"/>
        <v>3</v>
      </c>
    </row>
    <row r="273" ht="14.25" customHeight="1">
      <c r="A273" s="29">
        <f t="shared" si="13"/>
        <v>45921</v>
      </c>
      <c r="B273" s="30" t="str">
        <f t="shared" si="1"/>
        <v>Sunday</v>
      </c>
      <c r="C273" s="30">
        <f t="shared" si="14"/>
        <v>0</v>
      </c>
      <c r="D273" s="30"/>
      <c r="E273" s="31">
        <f t="shared" si="19"/>
        <v>0</v>
      </c>
      <c r="F273" s="32">
        <f t="shared" si="20"/>
        <v>0</v>
      </c>
      <c r="G273" s="67">
        <v>32.41296518607443</v>
      </c>
      <c r="H273" s="24" t="s">
        <v>31</v>
      </c>
      <c r="I273" s="25">
        <f>IFERROR(VLOOKUP(H273,Volume_caminhao,2,0),0)</f>
        <v>833</v>
      </c>
      <c r="J273" s="25">
        <f t="shared" si="2"/>
        <v>49980</v>
      </c>
      <c r="K273" s="24">
        <f t="shared" si="3"/>
        <v>27000</v>
      </c>
      <c r="L273" s="25">
        <v>0.0</v>
      </c>
      <c r="M273" s="24">
        <f t="shared" si="4"/>
        <v>0</v>
      </c>
      <c r="N273" s="24">
        <f t="shared" si="5"/>
        <v>0</v>
      </c>
      <c r="O273" s="26">
        <v>0.12</v>
      </c>
      <c r="P273" s="24">
        <f t="shared" si="6"/>
        <v>0</v>
      </c>
      <c r="Q273" s="24">
        <f t="shared" si="7"/>
        <v>0</v>
      </c>
      <c r="R273" s="23">
        <f t="shared" si="16"/>
        <v>0</v>
      </c>
      <c r="S273" s="33"/>
      <c r="T273" s="33"/>
      <c r="U273" s="33">
        <f t="shared" si="17"/>
        <v>0</v>
      </c>
      <c r="V273" s="23">
        <v>35.413</v>
      </c>
      <c r="W273" s="23">
        <f t="shared" si="8"/>
        <v>3.000034814</v>
      </c>
      <c r="X273" s="23">
        <f t="shared" si="9"/>
        <v>0</v>
      </c>
      <c r="Y273" s="33">
        <f t="shared" si="10"/>
        <v>0</v>
      </c>
      <c r="Z273" s="33">
        <f t="shared" si="21"/>
        <v>429343.669</v>
      </c>
      <c r="AA273" s="27">
        <f t="shared" si="11"/>
        <v>15</v>
      </c>
      <c r="AB273" s="34">
        <f t="shared" si="12"/>
        <v>3</v>
      </c>
    </row>
    <row r="274" ht="14.25" customHeight="1">
      <c r="A274" s="29">
        <f t="shared" si="13"/>
        <v>45922</v>
      </c>
      <c r="B274" s="30" t="str">
        <f t="shared" si="1"/>
        <v>Monday</v>
      </c>
      <c r="C274" s="36">
        <f t="shared" si="14"/>
        <v>15</v>
      </c>
      <c r="D274" s="30"/>
      <c r="E274" s="31">
        <f t="shared" si="19"/>
        <v>12495</v>
      </c>
      <c r="F274" s="32">
        <f t="shared" si="20"/>
        <v>85799</v>
      </c>
      <c r="G274" s="67">
        <v>32.41296518607443</v>
      </c>
      <c r="H274" s="24" t="s">
        <v>31</v>
      </c>
      <c r="I274" s="25">
        <f>IFERROR(VLOOKUP(H274,Volume_caminhao,2,0),0)</f>
        <v>833</v>
      </c>
      <c r="J274" s="25">
        <f t="shared" si="2"/>
        <v>49980</v>
      </c>
      <c r="K274" s="24">
        <f t="shared" si="3"/>
        <v>27000</v>
      </c>
      <c r="L274" s="25">
        <v>0.0</v>
      </c>
      <c r="M274" s="24">
        <f t="shared" si="4"/>
        <v>0</v>
      </c>
      <c r="N274" s="24">
        <f t="shared" si="5"/>
        <v>0</v>
      </c>
      <c r="O274" s="26">
        <v>0.12</v>
      </c>
      <c r="P274" s="24">
        <f t="shared" si="6"/>
        <v>0</v>
      </c>
      <c r="Q274" s="24">
        <f t="shared" si="7"/>
        <v>0</v>
      </c>
      <c r="R274" s="23">
        <f t="shared" si="16"/>
        <v>405000</v>
      </c>
      <c r="S274" s="33"/>
      <c r="T274" s="33"/>
      <c r="U274" s="33">
        <f t="shared" si="17"/>
        <v>24343.669</v>
      </c>
      <c r="V274" s="23">
        <v>35.413</v>
      </c>
      <c r="W274" s="23">
        <f t="shared" si="8"/>
        <v>3.000034814</v>
      </c>
      <c r="X274" s="23">
        <f t="shared" si="9"/>
        <v>37485.435</v>
      </c>
      <c r="Y274" s="33">
        <f t="shared" si="10"/>
        <v>442485.435</v>
      </c>
      <c r="Z274" s="33">
        <f t="shared" si="21"/>
        <v>466829.104</v>
      </c>
      <c r="AA274" s="27">
        <f t="shared" si="11"/>
        <v>17</v>
      </c>
      <c r="AB274" s="38">
        <f t="shared" si="12"/>
        <v>-11</v>
      </c>
    </row>
    <row r="275" ht="14.25" customHeight="1">
      <c r="A275" s="29">
        <f t="shared" si="13"/>
        <v>45923</v>
      </c>
      <c r="B275" s="30" t="str">
        <f t="shared" si="1"/>
        <v>Tuesday</v>
      </c>
      <c r="C275" s="30">
        <f t="shared" si="14"/>
        <v>0</v>
      </c>
      <c r="D275" s="30">
        <v>0.0</v>
      </c>
      <c r="E275" s="31">
        <f t="shared" si="19"/>
        <v>0</v>
      </c>
      <c r="F275" s="32">
        <f t="shared" si="20"/>
        <v>0</v>
      </c>
      <c r="G275" s="67">
        <v>32.41296518607443</v>
      </c>
      <c r="H275" s="24" t="s">
        <v>31</v>
      </c>
      <c r="I275" s="25">
        <f>IFERROR(VLOOKUP(H275,Volume_caminhao,2,0),0)</f>
        <v>833</v>
      </c>
      <c r="J275" s="25">
        <f t="shared" si="2"/>
        <v>49980</v>
      </c>
      <c r="K275" s="24">
        <f t="shared" si="3"/>
        <v>27000</v>
      </c>
      <c r="L275" s="25">
        <v>0.0</v>
      </c>
      <c r="M275" s="24">
        <f t="shared" si="4"/>
        <v>0</v>
      </c>
      <c r="N275" s="24">
        <f t="shared" si="5"/>
        <v>0</v>
      </c>
      <c r="O275" s="26">
        <v>0.12</v>
      </c>
      <c r="P275" s="24">
        <f t="shared" si="6"/>
        <v>0</v>
      </c>
      <c r="Q275" s="24">
        <f t="shared" si="7"/>
        <v>0</v>
      </c>
      <c r="R275" s="23">
        <f t="shared" si="16"/>
        <v>0</v>
      </c>
      <c r="S275" s="33"/>
      <c r="T275" s="33"/>
      <c r="U275" s="33">
        <f t="shared" si="17"/>
        <v>0</v>
      </c>
      <c r="V275" s="23">
        <v>35.413</v>
      </c>
      <c r="W275" s="23">
        <f t="shared" si="8"/>
        <v>3.000034814</v>
      </c>
      <c r="X275" s="23">
        <f t="shared" si="9"/>
        <v>0</v>
      </c>
      <c r="Y275" s="33">
        <f t="shared" si="10"/>
        <v>0</v>
      </c>
      <c r="Z275" s="33">
        <f t="shared" si="21"/>
        <v>466829.104</v>
      </c>
      <c r="AA275" s="27">
        <f t="shared" si="11"/>
        <v>17</v>
      </c>
      <c r="AB275" s="34">
        <f t="shared" si="12"/>
        <v>4</v>
      </c>
    </row>
    <row r="276" ht="14.25" customHeight="1">
      <c r="A276" s="29">
        <f t="shared" si="13"/>
        <v>45924</v>
      </c>
      <c r="B276" s="30" t="str">
        <f t="shared" si="1"/>
        <v>Wednesday</v>
      </c>
      <c r="C276" s="30">
        <f t="shared" si="14"/>
        <v>0</v>
      </c>
      <c r="D276" s="30">
        <v>0.0</v>
      </c>
      <c r="E276" s="31">
        <f t="shared" si="19"/>
        <v>0</v>
      </c>
      <c r="F276" s="32">
        <f t="shared" si="20"/>
        <v>0</v>
      </c>
      <c r="G276" s="67">
        <v>32.41296518607443</v>
      </c>
      <c r="H276" s="24" t="s">
        <v>31</v>
      </c>
      <c r="I276" s="25">
        <f>IFERROR(VLOOKUP(H276,Volume_caminhao,2,0),0)</f>
        <v>833</v>
      </c>
      <c r="J276" s="25">
        <f t="shared" si="2"/>
        <v>49980</v>
      </c>
      <c r="K276" s="24">
        <f t="shared" si="3"/>
        <v>27000</v>
      </c>
      <c r="L276" s="25">
        <v>0.0</v>
      </c>
      <c r="M276" s="24">
        <f t="shared" si="4"/>
        <v>0</v>
      </c>
      <c r="N276" s="24">
        <f t="shared" si="5"/>
        <v>0</v>
      </c>
      <c r="O276" s="26">
        <v>0.12</v>
      </c>
      <c r="P276" s="24">
        <f t="shared" si="6"/>
        <v>0</v>
      </c>
      <c r="Q276" s="24">
        <f t="shared" si="7"/>
        <v>0</v>
      </c>
      <c r="R276" s="23">
        <f t="shared" si="16"/>
        <v>0</v>
      </c>
      <c r="S276" s="33"/>
      <c r="T276" s="33"/>
      <c r="U276" s="33">
        <f t="shared" si="17"/>
        <v>0</v>
      </c>
      <c r="V276" s="23">
        <v>35.413</v>
      </c>
      <c r="W276" s="23">
        <f t="shared" si="8"/>
        <v>3.000034814</v>
      </c>
      <c r="X276" s="23">
        <f t="shared" si="9"/>
        <v>0</v>
      </c>
      <c r="Y276" s="33">
        <f t="shared" si="10"/>
        <v>0</v>
      </c>
      <c r="Z276" s="33">
        <f t="shared" si="21"/>
        <v>466829.104</v>
      </c>
      <c r="AA276" s="27">
        <f t="shared" si="11"/>
        <v>17</v>
      </c>
      <c r="AB276" s="34">
        <f t="shared" si="12"/>
        <v>4</v>
      </c>
    </row>
    <row r="277" ht="14.25" customHeight="1">
      <c r="A277" s="29">
        <f t="shared" si="13"/>
        <v>45925</v>
      </c>
      <c r="B277" s="30" t="str">
        <f t="shared" si="1"/>
        <v>Thursday</v>
      </c>
      <c r="C277" s="30">
        <f t="shared" si="14"/>
        <v>0</v>
      </c>
      <c r="D277" s="30">
        <v>0.0</v>
      </c>
      <c r="E277" s="31">
        <f t="shared" si="19"/>
        <v>0</v>
      </c>
      <c r="F277" s="32">
        <f t="shared" si="20"/>
        <v>0</v>
      </c>
      <c r="G277" s="67">
        <v>32.41296518607443</v>
      </c>
      <c r="H277" s="24" t="s">
        <v>31</v>
      </c>
      <c r="I277" s="25">
        <f>IFERROR(VLOOKUP(H277,Volume_caminhao,2,0),0)</f>
        <v>833</v>
      </c>
      <c r="J277" s="25">
        <f t="shared" si="2"/>
        <v>49980</v>
      </c>
      <c r="K277" s="24">
        <f t="shared" si="3"/>
        <v>27000</v>
      </c>
      <c r="L277" s="25">
        <v>0.0</v>
      </c>
      <c r="M277" s="24">
        <f t="shared" si="4"/>
        <v>0</v>
      </c>
      <c r="N277" s="24">
        <f t="shared" si="5"/>
        <v>0</v>
      </c>
      <c r="O277" s="26">
        <v>0.12</v>
      </c>
      <c r="P277" s="24">
        <f t="shared" si="6"/>
        <v>0</v>
      </c>
      <c r="Q277" s="24">
        <f t="shared" si="7"/>
        <v>0</v>
      </c>
      <c r="R277" s="23">
        <f t="shared" si="16"/>
        <v>0</v>
      </c>
      <c r="S277" s="33"/>
      <c r="T277" s="33"/>
      <c r="U277" s="33">
        <f t="shared" si="17"/>
        <v>0</v>
      </c>
      <c r="V277" s="23">
        <v>35.413</v>
      </c>
      <c r="W277" s="23">
        <f t="shared" si="8"/>
        <v>3.000034814</v>
      </c>
      <c r="X277" s="23">
        <f t="shared" si="9"/>
        <v>0</v>
      </c>
      <c r="Y277" s="33">
        <f t="shared" si="10"/>
        <v>0</v>
      </c>
      <c r="Z277" s="33">
        <f t="shared" si="21"/>
        <v>466829.104</v>
      </c>
      <c r="AA277" s="27">
        <f t="shared" si="11"/>
        <v>17</v>
      </c>
      <c r="AB277" s="34">
        <f t="shared" si="12"/>
        <v>4</v>
      </c>
    </row>
    <row r="278" ht="14.25" customHeight="1">
      <c r="A278" s="29">
        <f t="shared" si="13"/>
        <v>45926</v>
      </c>
      <c r="B278" s="30" t="str">
        <f t="shared" si="1"/>
        <v>Friday</v>
      </c>
      <c r="C278" s="30">
        <f t="shared" si="14"/>
        <v>0</v>
      </c>
      <c r="D278" s="30">
        <v>0.0</v>
      </c>
      <c r="E278" s="31">
        <f t="shared" si="19"/>
        <v>0</v>
      </c>
      <c r="F278" s="32">
        <f t="shared" si="20"/>
        <v>0</v>
      </c>
      <c r="G278" s="67">
        <v>32.41296518607443</v>
      </c>
      <c r="H278" s="24" t="s">
        <v>31</v>
      </c>
      <c r="I278" s="25">
        <f>IFERROR(VLOOKUP(H278,Volume_caminhao,2,0),0)</f>
        <v>833</v>
      </c>
      <c r="J278" s="25">
        <f t="shared" si="2"/>
        <v>49980</v>
      </c>
      <c r="K278" s="24">
        <f t="shared" si="3"/>
        <v>27000</v>
      </c>
      <c r="L278" s="25">
        <v>0.0</v>
      </c>
      <c r="M278" s="24">
        <f t="shared" si="4"/>
        <v>0</v>
      </c>
      <c r="N278" s="24">
        <f t="shared" si="5"/>
        <v>0</v>
      </c>
      <c r="O278" s="26">
        <v>0.12</v>
      </c>
      <c r="P278" s="24">
        <f t="shared" si="6"/>
        <v>0</v>
      </c>
      <c r="Q278" s="24">
        <f t="shared" si="7"/>
        <v>0</v>
      </c>
      <c r="R278" s="23">
        <f t="shared" si="16"/>
        <v>0</v>
      </c>
      <c r="S278" s="33"/>
      <c r="T278" s="33"/>
      <c r="U278" s="33">
        <f t="shared" si="17"/>
        <v>0</v>
      </c>
      <c r="V278" s="23">
        <v>35.413</v>
      </c>
      <c r="W278" s="23">
        <f t="shared" si="8"/>
        <v>3.000034814</v>
      </c>
      <c r="X278" s="23">
        <f t="shared" si="9"/>
        <v>0</v>
      </c>
      <c r="Y278" s="33">
        <f t="shared" si="10"/>
        <v>0</v>
      </c>
      <c r="Z278" s="33">
        <f t="shared" si="21"/>
        <v>466829.104</v>
      </c>
      <c r="AA278" s="27">
        <f t="shared" si="11"/>
        <v>17</v>
      </c>
      <c r="AB278" s="34">
        <f t="shared" si="12"/>
        <v>4</v>
      </c>
    </row>
    <row r="279" ht="14.25" customHeight="1">
      <c r="A279" s="29">
        <f t="shared" si="13"/>
        <v>45927</v>
      </c>
      <c r="B279" s="30" t="str">
        <f t="shared" si="1"/>
        <v>Saturday</v>
      </c>
      <c r="C279" s="30">
        <f t="shared" si="14"/>
        <v>0</v>
      </c>
      <c r="D279" s="30"/>
      <c r="E279" s="31">
        <f t="shared" si="19"/>
        <v>0</v>
      </c>
      <c r="F279" s="32">
        <f t="shared" si="20"/>
        <v>0</v>
      </c>
      <c r="G279" s="67">
        <v>32.41296518607443</v>
      </c>
      <c r="H279" s="24" t="s">
        <v>31</v>
      </c>
      <c r="I279" s="25">
        <f>IFERROR(VLOOKUP(H279,Volume_caminhao,2,0),0)</f>
        <v>833</v>
      </c>
      <c r="J279" s="25">
        <f t="shared" si="2"/>
        <v>49980</v>
      </c>
      <c r="K279" s="24">
        <f t="shared" si="3"/>
        <v>27000</v>
      </c>
      <c r="L279" s="25">
        <v>0.0</v>
      </c>
      <c r="M279" s="24">
        <f t="shared" si="4"/>
        <v>0</v>
      </c>
      <c r="N279" s="24">
        <f t="shared" si="5"/>
        <v>0</v>
      </c>
      <c r="O279" s="26">
        <v>0.12</v>
      </c>
      <c r="P279" s="24">
        <f t="shared" si="6"/>
        <v>0</v>
      </c>
      <c r="Q279" s="24">
        <f t="shared" si="7"/>
        <v>0</v>
      </c>
      <c r="R279" s="23">
        <f t="shared" si="16"/>
        <v>0</v>
      </c>
      <c r="S279" s="33"/>
      <c r="T279" s="33"/>
      <c r="U279" s="33">
        <f t="shared" si="17"/>
        <v>0</v>
      </c>
      <c r="V279" s="23">
        <v>35.413</v>
      </c>
      <c r="W279" s="23">
        <f t="shared" si="8"/>
        <v>3.000034814</v>
      </c>
      <c r="X279" s="23">
        <f t="shared" si="9"/>
        <v>0</v>
      </c>
      <c r="Y279" s="33">
        <f t="shared" si="10"/>
        <v>0</v>
      </c>
      <c r="Z279" s="33">
        <f t="shared" si="21"/>
        <v>466829.104</v>
      </c>
      <c r="AA279" s="27">
        <f t="shared" si="11"/>
        <v>17</v>
      </c>
      <c r="AB279" s="34">
        <f t="shared" si="12"/>
        <v>4</v>
      </c>
    </row>
    <row r="280" ht="14.25" customHeight="1">
      <c r="A280" s="29">
        <f t="shared" si="13"/>
        <v>45928</v>
      </c>
      <c r="B280" s="30" t="str">
        <f t="shared" si="1"/>
        <v>Sunday</v>
      </c>
      <c r="C280" s="30">
        <f t="shared" si="14"/>
        <v>0</v>
      </c>
      <c r="D280" s="30"/>
      <c r="E280" s="31">
        <f t="shared" si="19"/>
        <v>0</v>
      </c>
      <c r="F280" s="32">
        <f t="shared" si="20"/>
        <v>0</v>
      </c>
      <c r="G280" s="67">
        <v>32.41296518607443</v>
      </c>
      <c r="H280" s="24" t="s">
        <v>31</v>
      </c>
      <c r="I280" s="25">
        <f>IFERROR(VLOOKUP(H280,Volume_caminhao,2,0),0)</f>
        <v>833</v>
      </c>
      <c r="J280" s="25">
        <f t="shared" si="2"/>
        <v>49980</v>
      </c>
      <c r="K280" s="24">
        <f t="shared" si="3"/>
        <v>27000</v>
      </c>
      <c r="L280" s="25">
        <v>0.0</v>
      </c>
      <c r="M280" s="24">
        <f t="shared" si="4"/>
        <v>0</v>
      </c>
      <c r="N280" s="24">
        <f t="shared" si="5"/>
        <v>0</v>
      </c>
      <c r="O280" s="26">
        <v>0.12</v>
      </c>
      <c r="P280" s="24">
        <f t="shared" si="6"/>
        <v>0</v>
      </c>
      <c r="Q280" s="24">
        <f t="shared" si="7"/>
        <v>0</v>
      </c>
      <c r="R280" s="23">
        <f t="shared" si="16"/>
        <v>0</v>
      </c>
      <c r="S280" s="33"/>
      <c r="T280" s="33"/>
      <c r="U280" s="33">
        <f t="shared" si="17"/>
        <v>0</v>
      </c>
      <c r="V280" s="23">
        <v>35.413</v>
      </c>
      <c r="W280" s="23">
        <f t="shared" si="8"/>
        <v>3.000034814</v>
      </c>
      <c r="X280" s="23">
        <f t="shared" si="9"/>
        <v>0</v>
      </c>
      <c r="Y280" s="33">
        <f t="shared" si="10"/>
        <v>0</v>
      </c>
      <c r="Z280" s="33">
        <f t="shared" si="21"/>
        <v>466829.104</v>
      </c>
      <c r="AA280" s="27">
        <f t="shared" si="11"/>
        <v>17</v>
      </c>
      <c r="AB280" s="34">
        <f t="shared" si="12"/>
        <v>4</v>
      </c>
    </row>
    <row r="281" ht="14.25" customHeight="1">
      <c r="A281" s="29">
        <f t="shared" si="13"/>
        <v>45929</v>
      </c>
      <c r="B281" s="30" t="str">
        <f t="shared" si="1"/>
        <v>Monday</v>
      </c>
      <c r="C281" s="36">
        <f t="shared" si="14"/>
        <v>17</v>
      </c>
      <c r="D281" s="30"/>
      <c r="E281" s="31">
        <f t="shared" si="19"/>
        <v>14161</v>
      </c>
      <c r="F281" s="32">
        <f t="shared" si="20"/>
        <v>173264</v>
      </c>
      <c r="G281" s="67">
        <v>32.41296518607443</v>
      </c>
      <c r="H281" s="24" t="s">
        <v>31</v>
      </c>
      <c r="I281" s="25">
        <f>IFERROR(VLOOKUP(H281,Volume_caminhao,2,0),0)</f>
        <v>833</v>
      </c>
      <c r="J281" s="25">
        <f t="shared" si="2"/>
        <v>49980</v>
      </c>
      <c r="K281" s="24">
        <f t="shared" si="3"/>
        <v>27000</v>
      </c>
      <c r="L281" s="25">
        <v>0.0</v>
      </c>
      <c r="M281" s="24">
        <f t="shared" si="4"/>
        <v>0</v>
      </c>
      <c r="N281" s="24">
        <f t="shared" si="5"/>
        <v>0</v>
      </c>
      <c r="O281" s="26">
        <v>0.12</v>
      </c>
      <c r="P281" s="24">
        <f t="shared" si="6"/>
        <v>0</v>
      </c>
      <c r="Q281" s="24">
        <f t="shared" si="7"/>
        <v>0</v>
      </c>
      <c r="R281" s="23">
        <f t="shared" si="16"/>
        <v>459000</v>
      </c>
      <c r="S281" s="33"/>
      <c r="T281" s="33"/>
      <c r="U281" s="33">
        <f t="shared" si="17"/>
        <v>7829.104</v>
      </c>
      <c r="V281" s="23">
        <v>35.413</v>
      </c>
      <c r="W281" s="23">
        <f t="shared" si="8"/>
        <v>3.000034814</v>
      </c>
      <c r="X281" s="23">
        <f t="shared" si="9"/>
        <v>42483.493</v>
      </c>
      <c r="Y281" s="33">
        <f t="shared" si="10"/>
        <v>501483.493</v>
      </c>
      <c r="Z281" s="33">
        <f t="shared" si="21"/>
        <v>509312.597</v>
      </c>
      <c r="AA281" s="27">
        <f t="shared" si="11"/>
        <v>18</v>
      </c>
      <c r="AB281" s="38">
        <f t="shared" si="12"/>
        <v>-13</v>
      </c>
    </row>
    <row r="282" ht="14.25" customHeight="1">
      <c r="A282" s="29">
        <f t="shared" si="13"/>
        <v>45930</v>
      </c>
      <c r="B282" s="30" t="str">
        <f t="shared" si="1"/>
        <v>Tuesday</v>
      </c>
      <c r="C282" s="30">
        <f t="shared" si="14"/>
        <v>0</v>
      </c>
      <c r="D282" s="30">
        <v>0.0</v>
      </c>
      <c r="E282" s="31">
        <f t="shared" si="19"/>
        <v>0</v>
      </c>
      <c r="F282" s="32">
        <f t="shared" si="20"/>
        <v>0</v>
      </c>
      <c r="G282" s="67">
        <v>32.41296518607443</v>
      </c>
      <c r="H282" s="24" t="s">
        <v>31</v>
      </c>
      <c r="I282" s="25">
        <f>IFERROR(VLOOKUP(H282,Volume_caminhao,2,0),0)</f>
        <v>833</v>
      </c>
      <c r="J282" s="25">
        <f t="shared" si="2"/>
        <v>49980</v>
      </c>
      <c r="K282" s="24">
        <f t="shared" si="3"/>
        <v>27000</v>
      </c>
      <c r="L282" s="25">
        <v>0.0</v>
      </c>
      <c r="M282" s="24">
        <f t="shared" si="4"/>
        <v>0</v>
      </c>
      <c r="N282" s="24">
        <f t="shared" si="5"/>
        <v>0</v>
      </c>
      <c r="O282" s="26">
        <v>0.12</v>
      </c>
      <c r="P282" s="24">
        <f t="shared" si="6"/>
        <v>0</v>
      </c>
      <c r="Q282" s="24">
        <f t="shared" si="7"/>
        <v>0</v>
      </c>
      <c r="R282" s="23">
        <f t="shared" si="16"/>
        <v>0</v>
      </c>
      <c r="S282" s="33"/>
      <c r="T282" s="33"/>
      <c r="U282" s="33">
        <f t="shared" si="17"/>
        <v>0</v>
      </c>
      <c r="V282" s="23">
        <v>35.413</v>
      </c>
      <c r="W282" s="23">
        <f t="shared" si="8"/>
        <v>3.000034814</v>
      </c>
      <c r="X282" s="23">
        <f t="shared" si="9"/>
        <v>0</v>
      </c>
      <c r="Y282" s="33">
        <f t="shared" si="10"/>
        <v>0</v>
      </c>
      <c r="Z282" s="33">
        <f t="shared" si="21"/>
        <v>509312.597</v>
      </c>
      <c r="AA282" s="27">
        <f t="shared" si="11"/>
        <v>18</v>
      </c>
      <c r="AB282" s="34">
        <f t="shared" si="12"/>
        <v>4</v>
      </c>
    </row>
    <row r="283" ht="14.25" customHeight="1">
      <c r="A283" s="50">
        <f t="shared" si="13"/>
        <v>45931</v>
      </c>
      <c r="B283" s="51" t="str">
        <f t="shared" si="1"/>
        <v>Wednesday</v>
      </c>
      <c r="C283" s="30">
        <f t="shared" si="14"/>
        <v>0</v>
      </c>
      <c r="D283" s="51">
        <v>0.0</v>
      </c>
      <c r="E283" s="31">
        <f t="shared" si="19"/>
        <v>0</v>
      </c>
      <c r="F283" s="32">
        <f t="shared" si="20"/>
        <v>0</v>
      </c>
      <c r="G283" s="67">
        <v>32.41296518607443</v>
      </c>
      <c r="H283" s="24" t="s">
        <v>31</v>
      </c>
      <c r="I283" s="25">
        <f>IFERROR(VLOOKUP(H283,Volume_caminhao,2,0),0)</f>
        <v>833</v>
      </c>
      <c r="J283" s="25">
        <f t="shared" si="2"/>
        <v>49980</v>
      </c>
      <c r="K283" s="24">
        <f t="shared" si="3"/>
        <v>27000</v>
      </c>
      <c r="L283" s="25">
        <v>0.0</v>
      </c>
      <c r="M283" s="24">
        <f t="shared" si="4"/>
        <v>0</v>
      </c>
      <c r="N283" s="24">
        <f t="shared" si="5"/>
        <v>0</v>
      </c>
      <c r="O283" s="26">
        <v>0.12</v>
      </c>
      <c r="P283" s="24">
        <f t="shared" si="6"/>
        <v>0</v>
      </c>
      <c r="Q283" s="24">
        <f t="shared" si="7"/>
        <v>0</v>
      </c>
      <c r="R283" s="23">
        <f t="shared" si="16"/>
        <v>0</v>
      </c>
      <c r="S283" s="57"/>
      <c r="T283" s="57"/>
      <c r="U283" s="33">
        <f t="shared" si="17"/>
        <v>0</v>
      </c>
      <c r="V283" s="23">
        <v>35.413</v>
      </c>
      <c r="W283" s="23">
        <f t="shared" si="8"/>
        <v>3.000034814</v>
      </c>
      <c r="X283" s="23">
        <f t="shared" si="9"/>
        <v>0</v>
      </c>
      <c r="Y283" s="33">
        <f t="shared" si="10"/>
        <v>0</v>
      </c>
      <c r="Z283" s="57">
        <f t="shared" si="21"/>
        <v>509312.597</v>
      </c>
      <c r="AA283" s="27">
        <f t="shared" si="11"/>
        <v>18</v>
      </c>
      <c r="AB283" s="34">
        <f t="shared" si="12"/>
        <v>4</v>
      </c>
    </row>
    <row r="284" ht="14.25" customHeight="1">
      <c r="A284" s="50">
        <f t="shared" si="13"/>
        <v>45932</v>
      </c>
      <c r="B284" s="51" t="str">
        <f t="shared" si="1"/>
        <v>Thursday</v>
      </c>
      <c r="C284" s="30">
        <f t="shared" si="14"/>
        <v>0</v>
      </c>
      <c r="D284" s="51">
        <v>0.0</v>
      </c>
      <c r="E284" s="31">
        <f t="shared" si="19"/>
        <v>0</v>
      </c>
      <c r="F284" s="32">
        <f t="shared" si="20"/>
        <v>0</v>
      </c>
      <c r="G284" s="67">
        <v>32.41296518607443</v>
      </c>
      <c r="H284" s="24" t="s">
        <v>31</v>
      </c>
      <c r="I284" s="25">
        <f>IFERROR(VLOOKUP(H284,Volume_caminhao,2,0),0)</f>
        <v>833</v>
      </c>
      <c r="J284" s="25">
        <f t="shared" si="2"/>
        <v>49980</v>
      </c>
      <c r="K284" s="24">
        <f t="shared" si="3"/>
        <v>27000</v>
      </c>
      <c r="L284" s="25">
        <v>0.0</v>
      </c>
      <c r="M284" s="24">
        <f t="shared" si="4"/>
        <v>0</v>
      </c>
      <c r="N284" s="24">
        <f t="shared" si="5"/>
        <v>0</v>
      </c>
      <c r="O284" s="26">
        <v>0.12</v>
      </c>
      <c r="P284" s="24">
        <f t="shared" si="6"/>
        <v>0</v>
      </c>
      <c r="Q284" s="24">
        <f t="shared" si="7"/>
        <v>0</v>
      </c>
      <c r="R284" s="23">
        <f t="shared" si="16"/>
        <v>0</v>
      </c>
      <c r="S284" s="57"/>
      <c r="T284" s="57"/>
      <c r="U284" s="33">
        <f t="shared" si="17"/>
        <v>0</v>
      </c>
      <c r="V284" s="23">
        <v>35.413</v>
      </c>
      <c r="W284" s="23">
        <f t="shared" si="8"/>
        <v>3.000034814</v>
      </c>
      <c r="X284" s="23">
        <f t="shared" si="9"/>
        <v>0</v>
      </c>
      <c r="Y284" s="33">
        <f t="shared" si="10"/>
        <v>0</v>
      </c>
      <c r="Z284" s="57">
        <f t="shared" si="21"/>
        <v>509312.597</v>
      </c>
      <c r="AA284" s="27">
        <f t="shared" si="11"/>
        <v>18</v>
      </c>
      <c r="AB284" s="34">
        <f t="shared" si="12"/>
        <v>4</v>
      </c>
    </row>
    <row r="285" ht="14.25" customHeight="1">
      <c r="A285" s="50">
        <f t="shared" si="13"/>
        <v>45933</v>
      </c>
      <c r="B285" s="51" t="str">
        <f t="shared" si="1"/>
        <v>Friday</v>
      </c>
      <c r="C285" s="30">
        <f t="shared" si="14"/>
        <v>0</v>
      </c>
      <c r="D285" s="51">
        <v>0.0</v>
      </c>
      <c r="E285" s="31">
        <f t="shared" si="19"/>
        <v>0</v>
      </c>
      <c r="F285" s="32">
        <f t="shared" si="20"/>
        <v>0</v>
      </c>
      <c r="G285" s="67">
        <v>32.41296518607443</v>
      </c>
      <c r="H285" s="24" t="s">
        <v>31</v>
      </c>
      <c r="I285" s="25">
        <f>IFERROR(VLOOKUP(H285,Volume_caminhao,2,0),0)</f>
        <v>833</v>
      </c>
      <c r="J285" s="25">
        <f t="shared" si="2"/>
        <v>49980</v>
      </c>
      <c r="K285" s="24">
        <f t="shared" si="3"/>
        <v>27000</v>
      </c>
      <c r="L285" s="25">
        <v>0.0</v>
      </c>
      <c r="M285" s="24">
        <f t="shared" si="4"/>
        <v>0</v>
      </c>
      <c r="N285" s="24">
        <f t="shared" si="5"/>
        <v>0</v>
      </c>
      <c r="O285" s="26">
        <v>0.12</v>
      </c>
      <c r="P285" s="24">
        <f t="shared" si="6"/>
        <v>0</v>
      </c>
      <c r="Q285" s="24">
        <f t="shared" si="7"/>
        <v>0</v>
      </c>
      <c r="R285" s="23">
        <f t="shared" si="16"/>
        <v>0</v>
      </c>
      <c r="S285" s="57"/>
      <c r="T285" s="57"/>
      <c r="U285" s="33">
        <f t="shared" si="17"/>
        <v>0</v>
      </c>
      <c r="V285" s="23">
        <v>35.413</v>
      </c>
      <c r="W285" s="23">
        <f t="shared" si="8"/>
        <v>3.000034814</v>
      </c>
      <c r="X285" s="23">
        <f t="shared" si="9"/>
        <v>0</v>
      </c>
      <c r="Y285" s="33">
        <f t="shared" si="10"/>
        <v>0</v>
      </c>
      <c r="Z285" s="57">
        <f t="shared" si="21"/>
        <v>509312.597</v>
      </c>
      <c r="AA285" s="27">
        <f t="shared" si="11"/>
        <v>18</v>
      </c>
      <c r="AB285" s="34">
        <f t="shared" si="12"/>
        <v>4</v>
      </c>
    </row>
    <row r="286" ht="14.25" customHeight="1">
      <c r="A286" s="50">
        <f t="shared" si="13"/>
        <v>45934</v>
      </c>
      <c r="B286" s="51" t="str">
        <f t="shared" si="1"/>
        <v>Saturday</v>
      </c>
      <c r="C286" s="30">
        <f t="shared" si="14"/>
        <v>0</v>
      </c>
      <c r="D286" s="51"/>
      <c r="E286" s="31">
        <f t="shared" si="19"/>
        <v>0</v>
      </c>
      <c r="F286" s="32">
        <f t="shared" si="20"/>
        <v>0</v>
      </c>
      <c r="G286" s="67">
        <v>32.41296518607443</v>
      </c>
      <c r="H286" s="24" t="s">
        <v>31</v>
      </c>
      <c r="I286" s="25">
        <f>IFERROR(VLOOKUP(H286,Volume_caminhao,2,0),0)</f>
        <v>833</v>
      </c>
      <c r="J286" s="25">
        <f t="shared" si="2"/>
        <v>49980</v>
      </c>
      <c r="K286" s="24">
        <f t="shared" si="3"/>
        <v>27000</v>
      </c>
      <c r="L286" s="25">
        <v>0.0</v>
      </c>
      <c r="M286" s="24">
        <f t="shared" si="4"/>
        <v>0</v>
      </c>
      <c r="N286" s="24">
        <f t="shared" si="5"/>
        <v>0</v>
      </c>
      <c r="O286" s="26">
        <v>0.12</v>
      </c>
      <c r="P286" s="24">
        <f t="shared" si="6"/>
        <v>0</v>
      </c>
      <c r="Q286" s="24">
        <f t="shared" si="7"/>
        <v>0</v>
      </c>
      <c r="R286" s="23">
        <f t="shared" si="16"/>
        <v>0</v>
      </c>
      <c r="S286" s="57"/>
      <c r="T286" s="57"/>
      <c r="U286" s="33">
        <f t="shared" si="17"/>
        <v>0</v>
      </c>
      <c r="V286" s="23">
        <v>35.413</v>
      </c>
      <c r="W286" s="23">
        <f t="shared" si="8"/>
        <v>3.000034814</v>
      </c>
      <c r="X286" s="23">
        <f t="shared" si="9"/>
        <v>0</v>
      </c>
      <c r="Y286" s="33">
        <f t="shared" si="10"/>
        <v>0</v>
      </c>
      <c r="Z286" s="57">
        <f t="shared" si="21"/>
        <v>509312.597</v>
      </c>
      <c r="AA286" s="27">
        <f t="shared" si="11"/>
        <v>18</v>
      </c>
      <c r="AB286" s="34">
        <f t="shared" si="12"/>
        <v>4</v>
      </c>
    </row>
    <row r="287" ht="14.25" customHeight="1">
      <c r="A287" s="50">
        <f t="shared" si="13"/>
        <v>45935</v>
      </c>
      <c r="B287" s="51" t="str">
        <f t="shared" si="1"/>
        <v>Sunday</v>
      </c>
      <c r="C287" s="30">
        <f t="shared" si="14"/>
        <v>0</v>
      </c>
      <c r="D287" s="51"/>
      <c r="E287" s="31">
        <f t="shared" si="19"/>
        <v>0</v>
      </c>
      <c r="F287" s="32">
        <f t="shared" si="20"/>
        <v>0</v>
      </c>
      <c r="G287" s="67">
        <v>32.41296518607443</v>
      </c>
      <c r="H287" s="24" t="s">
        <v>31</v>
      </c>
      <c r="I287" s="25">
        <f>IFERROR(VLOOKUP(H287,Volume_caminhao,2,0),0)</f>
        <v>833</v>
      </c>
      <c r="J287" s="25">
        <f t="shared" si="2"/>
        <v>49980</v>
      </c>
      <c r="K287" s="24">
        <f t="shared" si="3"/>
        <v>27000</v>
      </c>
      <c r="L287" s="25">
        <v>0.0</v>
      </c>
      <c r="M287" s="24">
        <f t="shared" si="4"/>
        <v>0</v>
      </c>
      <c r="N287" s="24">
        <f t="shared" si="5"/>
        <v>0</v>
      </c>
      <c r="O287" s="26">
        <v>0.12</v>
      </c>
      <c r="P287" s="24">
        <f t="shared" si="6"/>
        <v>0</v>
      </c>
      <c r="Q287" s="24">
        <f t="shared" si="7"/>
        <v>0</v>
      </c>
      <c r="R287" s="23">
        <f t="shared" si="16"/>
        <v>0</v>
      </c>
      <c r="S287" s="57"/>
      <c r="T287" s="57"/>
      <c r="U287" s="33">
        <f t="shared" si="17"/>
        <v>0</v>
      </c>
      <c r="V287" s="23">
        <v>35.413</v>
      </c>
      <c r="W287" s="23">
        <f t="shared" si="8"/>
        <v>3.000034814</v>
      </c>
      <c r="X287" s="23">
        <f t="shared" si="9"/>
        <v>0</v>
      </c>
      <c r="Y287" s="33">
        <f t="shared" si="10"/>
        <v>0</v>
      </c>
      <c r="Z287" s="57">
        <f t="shared" si="21"/>
        <v>509312.597</v>
      </c>
      <c r="AA287" s="27">
        <f t="shared" si="11"/>
        <v>18</v>
      </c>
      <c r="AB287" s="34">
        <f t="shared" si="12"/>
        <v>4</v>
      </c>
    </row>
    <row r="288" ht="14.25" customHeight="1">
      <c r="A288" s="50">
        <f t="shared" si="13"/>
        <v>45936</v>
      </c>
      <c r="B288" s="51" t="str">
        <f t="shared" si="1"/>
        <v>Monday</v>
      </c>
      <c r="C288" s="36">
        <f t="shared" si="14"/>
        <v>18</v>
      </c>
      <c r="D288" s="51"/>
      <c r="E288" s="31">
        <f t="shared" si="19"/>
        <v>14994</v>
      </c>
      <c r="F288" s="32">
        <f t="shared" si="20"/>
        <v>14994</v>
      </c>
      <c r="G288" s="67">
        <v>32.41296518607443</v>
      </c>
      <c r="H288" s="24" t="s">
        <v>31</v>
      </c>
      <c r="I288" s="25">
        <f>IFERROR(VLOOKUP(H288,Volume_caminhao,2,0),0)</f>
        <v>833</v>
      </c>
      <c r="J288" s="25">
        <f t="shared" si="2"/>
        <v>49980</v>
      </c>
      <c r="K288" s="24">
        <f t="shared" si="3"/>
        <v>27000</v>
      </c>
      <c r="L288" s="25">
        <v>0.0</v>
      </c>
      <c r="M288" s="24">
        <f t="shared" si="4"/>
        <v>0</v>
      </c>
      <c r="N288" s="24">
        <f t="shared" si="5"/>
        <v>0</v>
      </c>
      <c r="O288" s="26">
        <v>0.12</v>
      </c>
      <c r="P288" s="24">
        <f t="shared" si="6"/>
        <v>0</v>
      </c>
      <c r="Q288" s="24">
        <f t="shared" si="7"/>
        <v>0</v>
      </c>
      <c r="R288" s="23">
        <f t="shared" si="16"/>
        <v>486000</v>
      </c>
      <c r="S288" s="57"/>
      <c r="T288" s="57"/>
      <c r="U288" s="33">
        <f t="shared" si="17"/>
        <v>23312.597</v>
      </c>
      <c r="V288" s="23">
        <v>35.413</v>
      </c>
      <c r="W288" s="23">
        <f t="shared" si="8"/>
        <v>3.000034814</v>
      </c>
      <c r="X288" s="23">
        <f t="shared" si="9"/>
        <v>44982.522</v>
      </c>
      <c r="Y288" s="33">
        <f t="shared" si="10"/>
        <v>530982.522</v>
      </c>
      <c r="Z288" s="57">
        <f t="shared" si="21"/>
        <v>554295.119</v>
      </c>
      <c r="AA288" s="27">
        <f t="shared" si="11"/>
        <v>20</v>
      </c>
      <c r="AB288" s="38">
        <f t="shared" si="12"/>
        <v>-14</v>
      </c>
    </row>
    <row r="289" ht="14.25" customHeight="1">
      <c r="A289" s="50">
        <f t="shared" si="13"/>
        <v>45937</v>
      </c>
      <c r="B289" s="51" t="str">
        <f t="shared" si="1"/>
        <v>Tuesday</v>
      </c>
      <c r="C289" s="30">
        <f t="shared" si="14"/>
        <v>0</v>
      </c>
      <c r="D289" s="51">
        <v>0.0</v>
      </c>
      <c r="E289" s="31">
        <f t="shared" si="19"/>
        <v>0</v>
      </c>
      <c r="F289" s="32">
        <f t="shared" si="20"/>
        <v>0</v>
      </c>
      <c r="G289" s="67">
        <v>32.41296518607443</v>
      </c>
      <c r="H289" s="24" t="s">
        <v>31</v>
      </c>
      <c r="I289" s="25">
        <f>IFERROR(VLOOKUP(H289,Volume_caminhao,2,0),0)</f>
        <v>833</v>
      </c>
      <c r="J289" s="25">
        <f t="shared" si="2"/>
        <v>49980</v>
      </c>
      <c r="K289" s="24">
        <f t="shared" si="3"/>
        <v>27000</v>
      </c>
      <c r="L289" s="25">
        <v>0.0</v>
      </c>
      <c r="M289" s="24">
        <f t="shared" si="4"/>
        <v>0</v>
      </c>
      <c r="N289" s="24">
        <f t="shared" si="5"/>
        <v>0</v>
      </c>
      <c r="O289" s="26">
        <v>0.12</v>
      </c>
      <c r="P289" s="24">
        <f t="shared" si="6"/>
        <v>0</v>
      </c>
      <c r="Q289" s="24">
        <f t="shared" si="7"/>
        <v>0</v>
      </c>
      <c r="R289" s="23">
        <f t="shared" si="16"/>
        <v>0</v>
      </c>
      <c r="S289" s="57"/>
      <c r="T289" s="57"/>
      <c r="U289" s="33">
        <f t="shared" si="17"/>
        <v>0</v>
      </c>
      <c r="V289" s="23">
        <v>35.413</v>
      </c>
      <c r="W289" s="23">
        <f t="shared" si="8"/>
        <v>3.000034814</v>
      </c>
      <c r="X289" s="23">
        <f t="shared" si="9"/>
        <v>0</v>
      </c>
      <c r="Y289" s="33">
        <f t="shared" si="10"/>
        <v>0</v>
      </c>
      <c r="Z289" s="57">
        <f t="shared" si="21"/>
        <v>554295.119</v>
      </c>
      <c r="AA289" s="27">
        <f t="shared" si="11"/>
        <v>20</v>
      </c>
      <c r="AB289" s="34">
        <f t="shared" si="12"/>
        <v>4</v>
      </c>
    </row>
    <row r="290" ht="14.25" customHeight="1">
      <c r="A290" s="50">
        <f t="shared" si="13"/>
        <v>45938</v>
      </c>
      <c r="B290" s="51" t="str">
        <f t="shared" si="1"/>
        <v>Wednesday</v>
      </c>
      <c r="C290" s="30">
        <f t="shared" si="14"/>
        <v>0</v>
      </c>
      <c r="D290" s="51">
        <v>0.0</v>
      </c>
      <c r="E290" s="31">
        <f t="shared" si="19"/>
        <v>0</v>
      </c>
      <c r="F290" s="32">
        <f t="shared" si="20"/>
        <v>0</v>
      </c>
      <c r="G290" s="67">
        <v>32.41296518607443</v>
      </c>
      <c r="H290" s="24" t="s">
        <v>31</v>
      </c>
      <c r="I290" s="25">
        <f>IFERROR(VLOOKUP(H290,Volume_caminhao,2,0),0)</f>
        <v>833</v>
      </c>
      <c r="J290" s="25">
        <f t="shared" si="2"/>
        <v>49980</v>
      </c>
      <c r="K290" s="24">
        <f t="shared" si="3"/>
        <v>27000</v>
      </c>
      <c r="L290" s="25">
        <v>0.0</v>
      </c>
      <c r="M290" s="24">
        <f t="shared" si="4"/>
        <v>0</v>
      </c>
      <c r="N290" s="24">
        <f t="shared" si="5"/>
        <v>0</v>
      </c>
      <c r="O290" s="26">
        <v>0.12</v>
      </c>
      <c r="P290" s="24">
        <f t="shared" si="6"/>
        <v>0</v>
      </c>
      <c r="Q290" s="24">
        <f t="shared" si="7"/>
        <v>0</v>
      </c>
      <c r="R290" s="23">
        <f t="shared" si="16"/>
        <v>0</v>
      </c>
      <c r="S290" s="57"/>
      <c r="T290" s="57"/>
      <c r="U290" s="33">
        <f t="shared" si="17"/>
        <v>0</v>
      </c>
      <c r="V290" s="23">
        <v>35.413</v>
      </c>
      <c r="W290" s="23">
        <f t="shared" si="8"/>
        <v>3.000034814</v>
      </c>
      <c r="X290" s="23">
        <f t="shared" si="9"/>
        <v>0</v>
      </c>
      <c r="Y290" s="33">
        <f t="shared" si="10"/>
        <v>0</v>
      </c>
      <c r="Z290" s="57">
        <f t="shared" si="21"/>
        <v>554295.119</v>
      </c>
      <c r="AA290" s="27">
        <f t="shared" si="11"/>
        <v>20</v>
      </c>
      <c r="AB290" s="34">
        <f t="shared" si="12"/>
        <v>4</v>
      </c>
    </row>
    <row r="291" ht="14.25" customHeight="1">
      <c r="A291" s="50">
        <f t="shared" si="13"/>
        <v>45939</v>
      </c>
      <c r="B291" s="51" t="str">
        <f t="shared" si="1"/>
        <v>Thursday</v>
      </c>
      <c r="C291" s="30">
        <f t="shared" si="14"/>
        <v>0</v>
      </c>
      <c r="D291" s="51">
        <v>0.0</v>
      </c>
      <c r="E291" s="31">
        <f t="shared" si="19"/>
        <v>0</v>
      </c>
      <c r="F291" s="32">
        <f t="shared" si="20"/>
        <v>0</v>
      </c>
      <c r="G291" s="67">
        <v>32.41296518607443</v>
      </c>
      <c r="H291" s="24" t="s">
        <v>31</v>
      </c>
      <c r="I291" s="25">
        <f>IFERROR(VLOOKUP(H291,Volume_caminhao,2,0),0)</f>
        <v>833</v>
      </c>
      <c r="J291" s="25">
        <f t="shared" si="2"/>
        <v>49980</v>
      </c>
      <c r="K291" s="24">
        <f t="shared" si="3"/>
        <v>27000</v>
      </c>
      <c r="L291" s="25">
        <v>0.0</v>
      </c>
      <c r="M291" s="24">
        <f t="shared" si="4"/>
        <v>0</v>
      </c>
      <c r="N291" s="24">
        <f t="shared" si="5"/>
        <v>0</v>
      </c>
      <c r="O291" s="26">
        <v>0.12</v>
      </c>
      <c r="P291" s="24">
        <f t="shared" si="6"/>
        <v>0</v>
      </c>
      <c r="Q291" s="24">
        <f t="shared" si="7"/>
        <v>0</v>
      </c>
      <c r="R291" s="23">
        <f t="shared" si="16"/>
        <v>0</v>
      </c>
      <c r="S291" s="57"/>
      <c r="T291" s="57"/>
      <c r="U291" s="33">
        <f t="shared" si="17"/>
        <v>0</v>
      </c>
      <c r="V291" s="23">
        <v>35.413</v>
      </c>
      <c r="W291" s="23">
        <f t="shared" si="8"/>
        <v>3.000034814</v>
      </c>
      <c r="X291" s="23">
        <f t="shared" si="9"/>
        <v>0</v>
      </c>
      <c r="Y291" s="33">
        <f t="shared" si="10"/>
        <v>0</v>
      </c>
      <c r="Z291" s="57">
        <f t="shared" si="21"/>
        <v>554295.119</v>
      </c>
      <c r="AA291" s="27">
        <f t="shared" si="11"/>
        <v>20</v>
      </c>
      <c r="AB291" s="34">
        <f t="shared" si="12"/>
        <v>4</v>
      </c>
    </row>
    <row r="292" ht="14.25" customHeight="1">
      <c r="A292" s="39">
        <f t="shared" si="13"/>
        <v>45940</v>
      </c>
      <c r="B292" s="40" t="str">
        <f t="shared" si="1"/>
        <v>Friday</v>
      </c>
      <c r="C292" s="30">
        <f t="shared" si="14"/>
        <v>0</v>
      </c>
      <c r="D292" s="40">
        <v>0.0</v>
      </c>
      <c r="E292" s="31">
        <f t="shared" si="19"/>
        <v>0</v>
      </c>
      <c r="F292" s="32">
        <f t="shared" si="20"/>
        <v>0</v>
      </c>
      <c r="G292" s="67">
        <v>32.41296518607443</v>
      </c>
      <c r="H292" s="24" t="s">
        <v>31</v>
      </c>
      <c r="I292" s="25">
        <f>IFERROR(VLOOKUP(H292,Volume_caminhao,2,0),0)</f>
        <v>833</v>
      </c>
      <c r="J292" s="25">
        <f t="shared" si="2"/>
        <v>49980</v>
      </c>
      <c r="K292" s="24">
        <f t="shared" si="3"/>
        <v>27000</v>
      </c>
      <c r="L292" s="25">
        <v>0.0</v>
      </c>
      <c r="M292" s="24">
        <f t="shared" si="4"/>
        <v>0</v>
      </c>
      <c r="N292" s="24">
        <f t="shared" si="5"/>
        <v>0</v>
      </c>
      <c r="O292" s="26">
        <v>0.12</v>
      </c>
      <c r="P292" s="24">
        <f t="shared" si="6"/>
        <v>0</v>
      </c>
      <c r="Q292" s="24">
        <f t="shared" si="7"/>
        <v>0</v>
      </c>
      <c r="R292" s="23">
        <f t="shared" si="16"/>
        <v>0</v>
      </c>
      <c r="S292" s="42"/>
      <c r="T292" s="42" t="str">
        <f>T262</f>
        <v/>
      </c>
      <c r="U292" s="33">
        <f t="shared" si="17"/>
        <v>0</v>
      </c>
      <c r="V292" s="23">
        <v>35.413</v>
      </c>
      <c r="W292" s="23">
        <f t="shared" si="8"/>
        <v>3.000034814</v>
      </c>
      <c r="X292" s="23">
        <f t="shared" si="9"/>
        <v>0</v>
      </c>
      <c r="Y292" s="33">
        <f t="shared" si="10"/>
        <v>0</v>
      </c>
      <c r="Z292" s="42">
        <f t="shared" si="21"/>
        <v>554295.119</v>
      </c>
      <c r="AA292" s="27">
        <f t="shared" si="11"/>
        <v>20</v>
      </c>
      <c r="AB292" s="34">
        <f t="shared" si="12"/>
        <v>4</v>
      </c>
      <c r="AC292" s="43"/>
      <c r="AD292" s="43"/>
      <c r="AE292" s="43"/>
      <c r="AF292" s="43"/>
      <c r="AG292" s="43"/>
      <c r="AH292" s="43"/>
    </row>
    <row r="293" ht="14.25" customHeight="1">
      <c r="A293" s="50">
        <f t="shared" si="13"/>
        <v>45941</v>
      </c>
      <c r="B293" s="51" t="str">
        <f t="shared" si="1"/>
        <v>Saturday</v>
      </c>
      <c r="C293" s="30">
        <f t="shared" si="14"/>
        <v>0</v>
      </c>
      <c r="D293" s="51"/>
      <c r="E293" s="31">
        <f t="shared" si="19"/>
        <v>0</v>
      </c>
      <c r="F293" s="32">
        <f t="shared" si="20"/>
        <v>0</v>
      </c>
      <c r="G293" s="67">
        <v>32.41296518607443</v>
      </c>
      <c r="H293" s="24" t="s">
        <v>31</v>
      </c>
      <c r="I293" s="25">
        <f>IFERROR(VLOOKUP(H293,Volume_caminhao,2,0),0)</f>
        <v>833</v>
      </c>
      <c r="J293" s="25">
        <f t="shared" si="2"/>
        <v>49980</v>
      </c>
      <c r="K293" s="24">
        <f t="shared" si="3"/>
        <v>27000</v>
      </c>
      <c r="L293" s="25">
        <v>0.0</v>
      </c>
      <c r="M293" s="24">
        <f t="shared" si="4"/>
        <v>0</v>
      </c>
      <c r="N293" s="24">
        <f t="shared" si="5"/>
        <v>0</v>
      </c>
      <c r="O293" s="26">
        <v>0.12</v>
      </c>
      <c r="P293" s="24">
        <f t="shared" si="6"/>
        <v>0</v>
      </c>
      <c r="Q293" s="24">
        <f t="shared" si="7"/>
        <v>0</v>
      </c>
      <c r="R293" s="23">
        <f t="shared" si="16"/>
        <v>0</v>
      </c>
      <c r="S293" s="57"/>
      <c r="T293" s="57"/>
      <c r="U293" s="33">
        <f t="shared" si="17"/>
        <v>0</v>
      </c>
      <c r="V293" s="23">
        <v>35.413</v>
      </c>
      <c r="W293" s="23">
        <f t="shared" si="8"/>
        <v>3.000034814</v>
      </c>
      <c r="X293" s="23">
        <f t="shared" si="9"/>
        <v>0</v>
      </c>
      <c r="Y293" s="33">
        <f t="shared" si="10"/>
        <v>0</v>
      </c>
      <c r="Z293" s="57">
        <f t="shared" si="21"/>
        <v>554295.119</v>
      </c>
      <c r="AA293" s="27">
        <f t="shared" si="11"/>
        <v>20</v>
      </c>
      <c r="AB293" s="34">
        <f t="shared" si="12"/>
        <v>4</v>
      </c>
    </row>
    <row r="294" ht="14.25" customHeight="1">
      <c r="A294" s="50">
        <f t="shared" si="13"/>
        <v>45942</v>
      </c>
      <c r="B294" s="51" t="str">
        <f t="shared" si="1"/>
        <v>Sunday</v>
      </c>
      <c r="C294" s="30">
        <f t="shared" si="14"/>
        <v>0</v>
      </c>
      <c r="D294" s="51"/>
      <c r="E294" s="31">
        <f t="shared" si="19"/>
        <v>0</v>
      </c>
      <c r="F294" s="32">
        <f t="shared" si="20"/>
        <v>0</v>
      </c>
      <c r="G294" s="67">
        <v>32.41296518607443</v>
      </c>
      <c r="H294" s="24" t="s">
        <v>31</v>
      </c>
      <c r="I294" s="25">
        <f>IFERROR(VLOOKUP(H294,Volume_caminhao,2,0),0)</f>
        <v>833</v>
      </c>
      <c r="J294" s="25">
        <f t="shared" si="2"/>
        <v>49980</v>
      </c>
      <c r="K294" s="24">
        <f t="shared" si="3"/>
        <v>27000</v>
      </c>
      <c r="L294" s="25">
        <v>0.0</v>
      </c>
      <c r="M294" s="24">
        <f t="shared" si="4"/>
        <v>0</v>
      </c>
      <c r="N294" s="24">
        <f t="shared" si="5"/>
        <v>0</v>
      </c>
      <c r="O294" s="26">
        <v>0.12</v>
      </c>
      <c r="P294" s="24">
        <f t="shared" si="6"/>
        <v>0</v>
      </c>
      <c r="Q294" s="24">
        <f t="shared" si="7"/>
        <v>0</v>
      </c>
      <c r="R294" s="23">
        <f t="shared" si="16"/>
        <v>0</v>
      </c>
      <c r="S294" s="57"/>
      <c r="T294" s="57"/>
      <c r="U294" s="33">
        <f t="shared" si="17"/>
        <v>0</v>
      </c>
      <c r="V294" s="23">
        <v>35.413</v>
      </c>
      <c r="W294" s="23">
        <f t="shared" si="8"/>
        <v>3.000034814</v>
      </c>
      <c r="X294" s="23">
        <f t="shared" si="9"/>
        <v>0</v>
      </c>
      <c r="Y294" s="33">
        <f t="shared" si="10"/>
        <v>0</v>
      </c>
      <c r="Z294" s="57">
        <f t="shared" si="21"/>
        <v>554295.119</v>
      </c>
      <c r="AA294" s="27">
        <f t="shared" si="11"/>
        <v>20</v>
      </c>
      <c r="AB294" s="34">
        <f t="shared" si="12"/>
        <v>4</v>
      </c>
    </row>
    <row r="295" ht="14.25" customHeight="1">
      <c r="A295" s="50">
        <f t="shared" si="13"/>
        <v>45943</v>
      </c>
      <c r="B295" s="51" t="str">
        <f t="shared" si="1"/>
        <v>Monday</v>
      </c>
      <c r="C295" s="36">
        <f t="shared" si="14"/>
        <v>20</v>
      </c>
      <c r="D295" s="51"/>
      <c r="E295" s="31">
        <f t="shared" si="19"/>
        <v>16660</v>
      </c>
      <c r="F295" s="32">
        <f t="shared" si="20"/>
        <v>31654</v>
      </c>
      <c r="G295" s="67">
        <v>32.41296518607443</v>
      </c>
      <c r="H295" s="24" t="s">
        <v>31</v>
      </c>
      <c r="I295" s="25">
        <f>IFERROR(VLOOKUP(H295,Volume_caminhao,2,0),0)</f>
        <v>833</v>
      </c>
      <c r="J295" s="25">
        <f t="shared" si="2"/>
        <v>49980</v>
      </c>
      <c r="K295" s="24">
        <f t="shared" si="3"/>
        <v>27000</v>
      </c>
      <c r="L295" s="25">
        <v>0.0</v>
      </c>
      <c r="M295" s="24">
        <f t="shared" si="4"/>
        <v>0</v>
      </c>
      <c r="N295" s="24">
        <f t="shared" si="5"/>
        <v>0</v>
      </c>
      <c r="O295" s="26">
        <v>0.12</v>
      </c>
      <c r="P295" s="24">
        <f t="shared" si="6"/>
        <v>0</v>
      </c>
      <c r="Q295" s="24">
        <f t="shared" si="7"/>
        <v>0</v>
      </c>
      <c r="R295" s="23">
        <f t="shared" si="16"/>
        <v>540000</v>
      </c>
      <c r="S295" s="57"/>
      <c r="T295" s="57"/>
      <c r="U295" s="33">
        <f t="shared" si="17"/>
        <v>14295.119</v>
      </c>
      <c r="V295" s="23">
        <v>35.413</v>
      </c>
      <c r="W295" s="23">
        <f t="shared" si="8"/>
        <v>3.000034814</v>
      </c>
      <c r="X295" s="23">
        <f t="shared" si="9"/>
        <v>49980.58</v>
      </c>
      <c r="Y295" s="33">
        <f t="shared" si="10"/>
        <v>589980.58</v>
      </c>
      <c r="Z295" s="57">
        <f t="shared" si="21"/>
        <v>604275.699</v>
      </c>
      <c r="AA295" s="27">
        <f t="shared" si="11"/>
        <v>20</v>
      </c>
      <c r="AB295" s="38">
        <f t="shared" si="12"/>
        <v>-15</v>
      </c>
    </row>
    <row r="296" ht="14.25" customHeight="1">
      <c r="A296" s="50">
        <f t="shared" si="13"/>
        <v>45944</v>
      </c>
      <c r="B296" s="51" t="str">
        <f t="shared" si="1"/>
        <v>Tuesday</v>
      </c>
      <c r="C296" s="30">
        <f t="shared" si="14"/>
        <v>0</v>
      </c>
      <c r="D296" s="51">
        <v>0.0</v>
      </c>
      <c r="E296" s="31">
        <f t="shared" si="19"/>
        <v>0</v>
      </c>
      <c r="F296" s="32">
        <f t="shared" si="20"/>
        <v>0</v>
      </c>
      <c r="G296" s="67">
        <v>32.41296518607443</v>
      </c>
      <c r="H296" s="24" t="s">
        <v>31</v>
      </c>
      <c r="I296" s="25">
        <f>IFERROR(VLOOKUP(H296,Volume_caminhao,2,0),0)</f>
        <v>833</v>
      </c>
      <c r="J296" s="25">
        <f t="shared" si="2"/>
        <v>49980</v>
      </c>
      <c r="K296" s="24">
        <f t="shared" si="3"/>
        <v>27000</v>
      </c>
      <c r="L296" s="25">
        <v>0.0</v>
      </c>
      <c r="M296" s="24">
        <f t="shared" si="4"/>
        <v>0</v>
      </c>
      <c r="N296" s="24">
        <f t="shared" si="5"/>
        <v>0</v>
      </c>
      <c r="O296" s="26">
        <v>0.12</v>
      </c>
      <c r="P296" s="24">
        <f t="shared" si="6"/>
        <v>0</v>
      </c>
      <c r="Q296" s="24">
        <f t="shared" si="7"/>
        <v>0</v>
      </c>
      <c r="R296" s="23">
        <f t="shared" si="16"/>
        <v>0</v>
      </c>
      <c r="S296" s="57"/>
      <c r="T296" s="57"/>
      <c r="U296" s="33">
        <f t="shared" si="17"/>
        <v>0</v>
      </c>
      <c r="V296" s="23">
        <v>35.413</v>
      </c>
      <c r="W296" s="23">
        <f t="shared" si="8"/>
        <v>3.000034814</v>
      </c>
      <c r="X296" s="23">
        <f t="shared" si="9"/>
        <v>0</v>
      </c>
      <c r="Y296" s="33">
        <f t="shared" si="10"/>
        <v>0</v>
      </c>
      <c r="Z296" s="57">
        <f t="shared" si="21"/>
        <v>604275.699</v>
      </c>
      <c r="AA296" s="27">
        <f t="shared" si="11"/>
        <v>20</v>
      </c>
      <c r="AB296" s="34">
        <f t="shared" si="12"/>
        <v>5</v>
      </c>
    </row>
    <row r="297" ht="14.25" customHeight="1">
      <c r="A297" s="50">
        <f t="shared" si="13"/>
        <v>45945</v>
      </c>
      <c r="B297" s="51" t="str">
        <f t="shared" si="1"/>
        <v>Wednesday</v>
      </c>
      <c r="C297" s="30">
        <f t="shared" si="14"/>
        <v>0</v>
      </c>
      <c r="D297" s="51">
        <v>0.0</v>
      </c>
      <c r="E297" s="31">
        <f t="shared" si="19"/>
        <v>0</v>
      </c>
      <c r="F297" s="32">
        <f t="shared" si="20"/>
        <v>0</v>
      </c>
      <c r="G297" s="67">
        <v>32.41296518607443</v>
      </c>
      <c r="H297" s="24" t="s">
        <v>31</v>
      </c>
      <c r="I297" s="25">
        <f>IFERROR(VLOOKUP(H297,Volume_caminhao,2,0),0)</f>
        <v>833</v>
      </c>
      <c r="J297" s="25">
        <f t="shared" si="2"/>
        <v>49980</v>
      </c>
      <c r="K297" s="24">
        <f t="shared" si="3"/>
        <v>27000</v>
      </c>
      <c r="L297" s="25">
        <v>0.0</v>
      </c>
      <c r="M297" s="24">
        <f t="shared" si="4"/>
        <v>0</v>
      </c>
      <c r="N297" s="24">
        <f t="shared" si="5"/>
        <v>0</v>
      </c>
      <c r="O297" s="26">
        <v>0.12</v>
      </c>
      <c r="P297" s="24">
        <f t="shared" si="6"/>
        <v>0</v>
      </c>
      <c r="Q297" s="24">
        <f t="shared" si="7"/>
        <v>0</v>
      </c>
      <c r="R297" s="23">
        <f t="shared" si="16"/>
        <v>0</v>
      </c>
      <c r="S297" s="57"/>
      <c r="T297" s="57"/>
      <c r="U297" s="33">
        <f t="shared" si="17"/>
        <v>0</v>
      </c>
      <c r="V297" s="23">
        <v>35.413</v>
      </c>
      <c r="W297" s="23">
        <f t="shared" si="8"/>
        <v>3.000034814</v>
      </c>
      <c r="X297" s="23">
        <f t="shared" si="9"/>
        <v>0</v>
      </c>
      <c r="Y297" s="33">
        <f t="shared" si="10"/>
        <v>0</v>
      </c>
      <c r="Z297" s="57">
        <f t="shared" si="21"/>
        <v>604275.699</v>
      </c>
      <c r="AA297" s="27">
        <f t="shared" si="11"/>
        <v>20</v>
      </c>
      <c r="AB297" s="34">
        <f t="shared" si="12"/>
        <v>5</v>
      </c>
    </row>
    <row r="298" ht="14.25" customHeight="1">
      <c r="A298" s="50">
        <f t="shared" si="13"/>
        <v>45946</v>
      </c>
      <c r="B298" s="51" t="str">
        <f t="shared" si="1"/>
        <v>Thursday</v>
      </c>
      <c r="C298" s="30">
        <f t="shared" si="14"/>
        <v>0</v>
      </c>
      <c r="D298" s="51">
        <v>0.0</v>
      </c>
      <c r="E298" s="31">
        <f t="shared" si="19"/>
        <v>0</v>
      </c>
      <c r="F298" s="32">
        <f t="shared" si="20"/>
        <v>0</v>
      </c>
      <c r="G298" s="67">
        <v>32.41296518607443</v>
      </c>
      <c r="H298" s="24" t="s">
        <v>31</v>
      </c>
      <c r="I298" s="25">
        <f>IFERROR(VLOOKUP(H298,Volume_caminhao,2,0),0)</f>
        <v>833</v>
      </c>
      <c r="J298" s="25">
        <f t="shared" si="2"/>
        <v>49980</v>
      </c>
      <c r="K298" s="24">
        <f t="shared" si="3"/>
        <v>27000</v>
      </c>
      <c r="L298" s="25">
        <v>0.0</v>
      </c>
      <c r="M298" s="24">
        <f t="shared" si="4"/>
        <v>0</v>
      </c>
      <c r="N298" s="24">
        <f t="shared" si="5"/>
        <v>0</v>
      </c>
      <c r="O298" s="26">
        <v>0.12</v>
      </c>
      <c r="P298" s="24">
        <f t="shared" si="6"/>
        <v>0</v>
      </c>
      <c r="Q298" s="24">
        <f t="shared" si="7"/>
        <v>0</v>
      </c>
      <c r="R298" s="23">
        <f t="shared" si="16"/>
        <v>0</v>
      </c>
      <c r="S298" s="57"/>
      <c r="T298" s="57"/>
      <c r="U298" s="33">
        <f t="shared" si="17"/>
        <v>0</v>
      </c>
      <c r="V298" s="23">
        <v>35.413</v>
      </c>
      <c r="W298" s="23">
        <f t="shared" si="8"/>
        <v>3.000034814</v>
      </c>
      <c r="X298" s="23">
        <f t="shared" si="9"/>
        <v>0</v>
      </c>
      <c r="Y298" s="33">
        <f t="shared" si="10"/>
        <v>0</v>
      </c>
      <c r="Z298" s="57">
        <f t="shared" si="21"/>
        <v>604275.699</v>
      </c>
      <c r="AA298" s="27">
        <f t="shared" si="11"/>
        <v>20</v>
      </c>
      <c r="AB298" s="34">
        <f t="shared" si="12"/>
        <v>5</v>
      </c>
    </row>
    <row r="299" ht="14.25" customHeight="1">
      <c r="A299" s="50">
        <f t="shared" si="13"/>
        <v>45947</v>
      </c>
      <c r="B299" s="51" t="str">
        <f t="shared" si="1"/>
        <v>Friday</v>
      </c>
      <c r="C299" s="30">
        <f t="shared" si="14"/>
        <v>0</v>
      </c>
      <c r="D299" s="51">
        <v>0.0</v>
      </c>
      <c r="E299" s="31">
        <f t="shared" si="19"/>
        <v>0</v>
      </c>
      <c r="F299" s="32">
        <f t="shared" si="20"/>
        <v>0</v>
      </c>
      <c r="G299" s="67">
        <v>32.41296518607443</v>
      </c>
      <c r="H299" s="24" t="s">
        <v>31</v>
      </c>
      <c r="I299" s="25">
        <f>IFERROR(VLOOKUP(H299,Volume_caminhao,2,0),0)</f>
        <v>833</v>
      </c>
      <c r="J299" s="25">
        <f t="shared" si="2"/>
        <v>49980</v>
      </c>
      <c r="K299" s="24">
        <f t="shared" si="3"/>
        <v>27000</v>
      </c>
      <c r="L299" s="25">
        <v>0.0</v>
      </c>
      <c r="M299" s="24">
        <f t="shared" si="4"/>
        <v>0</v>
      </c>
      <c r="N299" s="24">
        <f t="shared" si="5"/>
        <v>0</v>
      </c>
      <c r="O299" s="26">
        <v>0.12</v>
      </c>
      <c r="P299" s="24">
        <f t="shared" si="6"/>
        <v>0</v>
      </c>
      <c r="Q299" s="24">
        <f t="shared" si="7"/>
        <v>0</v>
      </c>
      <c r="R299" s="23">
        <f t="shared" si="16"/>
        <v>0</v>
      </c>
      <c r="S299" s="57"/>
      <c r="T299" s="57"/>
      <c r="U299" s="33">
        <f t="shared" si="17"/>
        <v>0</v>
      </c>
      <c r="V299" s="23">
        <v>35.413</v>
      </c>
      <c r="W299" s="23">
        <f t="shared" si="8"/>
        <v>3.000034814</v>
      </c>
      <c r="X299" s="23">
        <f t="shared" si="9"/>
        <v>0</v>
      </c>
      <c r="Y299" s="33">
        <f t="shared" si="10"/>
        <v>0</v>
      </c>
      <c r="Z299" s="57">
        <f t="shared" si="21"/>
        <v>604275.699</v>
      </c>
      <c r="AA299" s="27">
        <f t="shared" si="11"/>
        <v>20</v>
      </c>
      <c r="AB299" s="34">
        <f t="shared" si="12"/>
        <v>5</v>
      </c>
    </row>
    <row r="300" ht="14.25" customHeight="1">
      <c r="A300" s="50">
        <f t="shared" si="13"/>
        <v>45948</v>
      </c>
      <c r="B300" s="51" t="str">
        <f t="shared" si="1"/>
        <v>Saturday</v>
      </c>
      <c r="C300" s="30">
        <f t="shared" si="14"/>
        <v>0</v>
      </c>
      <c r="D300" s="51"/>
      <c r="E300" s="31">
        <f t="shared" si="19"/>
        <v>0</v>
      </c>
      <c r="F300" s="32">
        <f t="shared" si="20"/>
        <v>0</v>
      </c>
      <c r="G300" s="67">
        <v>32.41296518607443</v>
      </c>
      <c r="H300" s="24" t="s">
        <v>31</v>
      </c>
      <c r="I300" s="25">
        <f>IFERROR(VLOOKUP(H300,Volume_caminhao,2,0),0)</f>
        <v>833</v>
      </c>
      <c r="J300" s="25">
        <f t="shared" si="2"/>
        <v>49980</v>
      </c>
      <c r="K300" s="24">
        <f t="shared" si="3"/>
        <v>27000</v>
      </c>
      <c r="L300" s="25">
        <v>0.0</v>
      </c>
      <c r="M300" s="24">
        <f t="shared" si="4"/>
        <v>0</v>
      </c>
      <c r="N300" s="24">
        <f t="shared" si="5"/>
        <v>0</v>
      </c>
      <c r="O300" s="26">
        <v>0.12</v>
      </c>
      <c r="P300" s="24">
        <f t="shared" si="6"/>
        <v>0</v>
      </c>
      <c r="Q300" s="24">
        <f t="shared" si="7"/>
        <v>0</v>
      </c>
      <c r="R300" s="23">
        <f t="shared" si="16"/>
        <v>0</v>
      </c>
      <c r="S300" s="57"/>
      <c r="T300" s="57"/>
      <c r="U300" s="33">
        <f t="shared" si="17"/>
        <v>0</v>
      </c>
      <c r="V300" s="23">
        <v>35.413</v>
      </c>
      <c r="W300" s="23">
        <f t="shared" si="8"/>
        <v>3.000034814</v>
      </c>
      <c r="X300" s="23">
        <f t="shared" si="9"/>
        <v>0</v>
      </c>
      <c r="Y300" s="33">
        <f t="shared" si="10"/>
        <v>0</v>
      </c>
      <c r="Z300" s="57">
        <f t="shared" si="21"/>
        <v>604275.699</v>
      </c>
      <c r="AA300" s="27">
        <f t="shared" si="11"/>
        <v>20</v>
      </c>
      <c r="AB300" s="34">
        <f t="shared" si="12"/>
        <v>5</v>
      </c>
    </row>
    <row r="301" ht="14.25" customHeight="1">
      <c r="A301" s="50">
        <f t="shared" si="13"/>
        <v>45949</v>
      </c>
      <c r="B301" s="51" t="str">
        <f t="shared" si="1"/>
        <v>Sunday</v>
      </c>
      <c r="C301" s="30">
        <f t="shared" si="14"/>
        <v>0</v>
      </c>
      <c r="D301" s="51"/>
      <c r="E301" s="31">
        <f t="shared" si="19"/>
        <v>0</v>
      </c>
      <c r="F301" s="32">
        <f t="shared" si="20"/>
        <v>0</v>
      </c>
      <c r="G301" s="67">
        <v>32.41296518607443</v>
      </c>
      <c r="H301" s="24" t="s">
        <v>31</v>
      </c>
      <c r="I301" s="25">
        <f>IFERROR(VLOOKUP(H301,Volume_caminhao,2,0),0)</f>
        <v>833</v>
      </c>
      <c r="J301" s="25">
        <f t="shared" si="2"/>
        <v>49980</v>
      </c>
      <c r="K301" s="24">
        <f t="shared" si="3"/>
        <v>27000</v>
      </c>
      <c r="L301" s="25">
        <v>0.0</v>
      </c>
      <c r="M301" s="24">
        <f t="shared" si="4"/>
        <v>0</v>
      </c>
      <c r="N301" s="24">
        <f t="shared" si="5"/>
        <v>0</v>
      </c>
      <c r="O301" s="26">
        <v>0.12</v>
      </c>
      <c r="P301" s="24">
        <f t="shared" si="6"/>
        <v>0</v>
      </c>
      <c r="Q301" s="24">
        <f t="shared" si="7"/>
        <v>0</v>
      </c>
      <c r="R301" s="23">
        <f t="shared" si="16"/>
        <v>0</v>
      </c>
      <c r="S301" s="57"/>
      <c r="T301" s="57"/>
      <c r="U301" s="33">
        <f t="shared" si="17"/>
        <v>0</v>
      </c>
      <c r="V301" s="23">
        <v>35.413</v>
      </c>
      <c r="W301" s="23">
        <f t="shared" si="8"/>
        <v>3.000034814</v>
      </c>
      <c r="X301" s="23">
        <f t="shared" si="9"/>
        <v>0</v>
      </c>
      <c r="Y301" s="33">
        <f t="shared" si="10"/>
        <v>0</v>
      </c>
      <c r="Z301" s="57">
        <f t="shared" si="21"/>
        <v>604275.699</v>
      </c>
      <c r="AA301" s="27">
        <f t="shared" si="11"/>
        <v>20</v>
      </c>
      <c r="AB301" s="34">
        <f t="shared" si="12"/>
        <v>5</v>
      </c>
    </row>
    <row r="302" ht="14.25" customHeight="1">
      <c r="A302" s="50">
        <f t="shared" si="13"/>
        <v>45950</v>
      </c>
      <c r="B302" s="51" t="str">
        <f t="shared" si="1"/>
        <v>Monday</v>
      </c>
      <c r="C302" s="36">
        <f t="shared" si="14"/>
        <v>20</v>
      </c>
      <c r="D302" s="51"/>
      <c r="E302" s="31">
        <f t="shared" si="19"/>
        <v>16660</v>
      </c>
      <c r="F302" s="32">
        <f t="shared" si="20"/>
        <v>63308</v>
      </c>
      <c r="G302" s="67">
        <v>32.41296518607443</v>
      </c>
      <c r="H302" s="24" t="s">
        <v>31</v>
      </c>
      <c r="I302" s="25">
        <f>IFERROR(VLOOKUP(H302,Volume_caminhao,2,0),0)</f>
        <v>833</v>
      </c>
      <c r="J302" s="25">
        <f t="shared" si="2"/>
        <v>49980</v>
      </c>
      <c r="K302" s="24">
        <f t="shared" si="3"/>
        <v>27000</v>
      </c>
      <c r="L302" s="25">
        <v>0.0</v>
      </c>
      <c r="M302" s="24">
        <f t="shared" si="4"/>
        <v>0</v>
      </c>
      <c r="N302" s="24">
        <f t="shared" si="5"/>
        <v>0</v>
      </c>
      <c r="O302" s="26">
        <v>0.12</v>
      </c>
      <c r="P302" s="24">
        <f t="shared" si="6"/>
        <v>0</v>
      </c>
      <c r="Q302" s="24">
        <f t="shared" si="7"/>
        <v>0</v>
      </c>
      <c r="R302" s="23">
        <f t="shared" si="16"/>
        <v>540000</v>
      </c>
      <c r="S302" s="57"/>
      <c r="T302" s="57"/>
      <c r="U302" s="33">
        <f t="shared" si="17"/>
        <v>64275.699</v>
      </c>
      <c r="V302" s="23">
        <v>35.413</v>
      </c>
      <c r="W302" s="23">
        <f t="shared" si="8"/>
        <v>3.000034814</v>
      </c>
      <c r="X302" s="23">
        <f t="shared" si="9"/>
        <v>49980.58</v>
      </c>
      <c r="Y302" s="33">
        <f t="shared" si="10"/>
        <v>589980.58</v>
      </c>
      <c r="Z302" s="57">
        <f t="shared" si="21"/>
        <v>654256.279</v>
      </c>
      <c r="AA302" s="27">
        <f t="shared" si="11"/>
        <v>20</v>
      </c>
      <c r="AB302" s="38">
        <f t="shared" si="12"/>
        <v>-15</v>
      </c>
    </row>
    <row r="303" ht="14.25" customHeight="1">
      <c r="A303" s="50">
        <f t="shared" si="13"/>
        <v>45951</v>
      </c>
      <c r="B303" s="51" t="str">
        <f t="shared" si="1"/>
        <v>Tuesday</v>
      </c>
      <c r="C303" s="30">
        <f t="shared" si="14"/>
        <v>0</v>
      </c>
      <c r="D303" s="51">
        <v>0.0</v>
      </c>
      <c r="E303" s="31">
        <f t="shared" si="19"/>
        <v>0</v>
      </c>
      <c r="F303" s="32">
        <f t="shared" si="20"/>
        <v>0</v>
      </c>
      <c r="G303" s="67">
        <v>32.41296518607443</v>
      </c>
      <c r="H303" s="24" t="s">
        <v>31</v>
      </c>
      <c r="I303" s="25">
        <f>IFERROR(VLOOKUP(H303,Volume_caminhao,2,0),0)</f>
        <v>833</v>
      </c>
      <c r="J303" s="25">
        <f t="shared" si="2"/>
        <v>49980</v>
      </c>
      <c r="K303" s="24">
        <f t="shared" si="3"/>
        <v>27000</v>
      </c>
      <c r="L303" s="25">
        <v>0.0</v>
      </c>
      <c r="M303" s="24">
        <f t="shared" si="4"/>
        <v>0</v>
      </c>
      <c r="N303" s="24">
        <f t="shared" si="5"/>
        <v>0</v>
      </c>
      <c r="O303" s="26">
        <v>0.12</v>
      </c>
      <c r="P303" s="24">
        <f t="shared" si="6"/>
        <v>0</v>
      </c>
      <c r="Q303" s="24">
        <f t="shared" si="7"/>
        <v>0</v>
      </c>
      <c r="R303" s="23">
        <f t="shared" si="16"/>
        <v>0</v>
      </c>
      <c r="S303" s="57"/>
      <c r="T303" s="57"/>
      <c r="U303" s="33">
        <f t="shared" si="17"/>
        <v>0</v>
      </c>
      <c r="V303" s="23">
        <v>35.413</v>
      </c>
      <c r="W303" s="23">
        <f t="shared" si="8"/>
        <v>3.000034814</v>
      </c>
      <c r="X303" s="23">
        <f t="shared" si="9"/>
        <v>0</v>
      </c>
      <c r="Y303" s="33">
        <f t="shared" si="10"/>
        <v>0</v>
      </c>
      <c r="Z303" s="57">
        <f t="shared" si="21"/>
        <v>654256.279</v>
      </c>
      <c r="AA303" s="27">
        <f t="shared" si="11"/>
        <v>20</v>
      </c>
      <c r="AB303" s="34">
        <f t="shared" si="12"/>
        <v>5</v>
      </c>
    </row>
    <row r="304" ht="14.25" customHeight="1">
      <c r="A304" s="50">
        <f t="shared" si="13"/>
        <v>45952</v>
      </c>
      <c r="B304" s="51" t="str">
        <f t="shared" si="1"/>
        <v>Wednesday</v>
      </c>
      <c r="C304" s="30">
        <f t="shared" si="14"/>
        <v>0</v>
      </c>
      <c r="D304" s="51">
        <v>0.0</v>
      </c>
      <c r="E304" s="31">
        <f t="shared" si="19"/>
        <v>0</v>
      </c>
      <c r="F304" s="32">
        <f t="shared" si="20"/>
        <v>0</v>
      </c>
      <c r="G304" s="67">
        <v>32.41296518607443</v>
      </c>
      <c r="H304" s="24" t="s">
        <v>31</v>
      </c>
      <c r="I304" s="25">
        <f>IFERROR(VLOOKUP(H304,Volume_caminhao,2,0),0)</f>
        <v>833</v>
      </c>
      <c r="J304" s="25">
        <f t="shared" si="2"/>
        <v>49980</v>
      </c>
      <c r="K304" s="24">
        <f t="shared" si="3"/>
        <v>27000</v>
      </c>
      <c r="L304" s="25">
        <v>0.0</v>
      </c>
      <c r="M304" s="24">
        <f t="shared" si="4"/>
        <v>0</v>
      </c>
      <c r="N304" s="24">
        <f t="shared" si="5"/>
        <v>0</v>
      </c>
      <c r="O304" s="26">
        <v>0.12</v>
      </c>
      <c r="P304" s="24">
        <f t="shared" si="6"/>
        <v>0</v>
      </c>
      <c r="Q304" s="24">
        <f t="shared" si="7"/>
        <v>0</v>
      </c>
      <c r="R304" s="23">
        <f t="shared" si="16"/>
        <v>0</v>
      </c>
      <c r="S304" s="57"/>
      <c r="T304" s="57"/>
      <c r="U304" s="33">
        <f t="shared" si="17"/>
        <v>0</v>
      </c>
      <c r="V304" s="23">
        <v>35.413</v>
      </c>
      <c r="W304" s="23">
        <f t="shared" si="8"/>
        <v>3.000034814</v>
      </c>
      <c r="X304" s="23">
        <f t="shared" si="9"/>
        <v>0</v>
      </c>
      <c r="Y304" s="33">
        <f t="shared" si="10"/>
        <v>0</v>
      </c>
      <c r="Z304" s="57">
        <f t="shared" si="21"/>
        <v>654256.279</v>
      </c>
      <c r="AA304" s="27">
        <f t="shared" si="11"/>
        <v>20</v>
      </c>
      <c r="AB304" s="34">
        <f t="shared" si="12"/>
        <v>5</v>
      </c>
    </row>
    <row r="305" ht="14.25" customHeight="1">
      <c r="A305" s="50">
        <f t="shared" si="13"/>
        <v>45953</v>
      </c>
      <c r="B305" s="51" t="str">
        <f t="shared" si="1"/>
        <v>Thursday</v>
      </c>
      <c r="C305" s="30">
        <f t="shared" si="14"/>
        <v>0</v>
      </c>
      <c r="D305" s="51">
        <v>0.0</v>
      </c>
      <c r="E305" s="31">
        <f t="shared" si="19"/>
        <v>0</v>
      </c>
      <c r="F305" s="32">
        <f t="shared" si="20"/>
        <v>0</v>
      </c>
      <c r="G305" s="67">
        <v>32.41296518607443</v>
      </c>
      <c r="H305" s="24" t="s">
        <v>31</v>
      </c>
      <c r="I305" s="25">
        <f>IFERROR(VLOOKUP(H305,Volume_caminhao,2,0),0)</f>
        <v>833</v>
      </c>
      <c r="J305" s="25">
        <f t="shared" si="2"/>
        <v>49980</v>
      </c>
      <c r="K305" s="24">
        <f t="shared" si="3"/>
        <v>27000</v>
      </c>
      <c r="L305" s="25">
        <v>0.0</v>
      </c>
      <c r="M305" s="24">
        <f t="shared" si="4"/>
        <v>0</v>
      </c>
      <c r="N305" s="24">
        <f t="shared" si="5"/>
        <v>0</v>
      </c>
      <c r="O305" s="26">
        <v>0.12</v>
      </c>
      <c r="P305" s="24">
        <f t="shared" si="6"/>
        <v>0</v>
      </c>
      <c r="Q305" s="24">
        <f t="shared" si="7"/>
        <v>0</v>
      </c>
      <c r="R305" s="23">
        <f t="shared" si="16"/>
        <v>0</v>
      </c>
      <c r="S305" s="57"/>
      <c r="T305" s="57"/>
      <c r="U305" s="33">
        <f t="shared" si="17"/>
        <v>0</v>
      </c>
      <c r="V305" s="23">
        <v>35.413</v>
      </c>
      <c r="W305" s="23">
        <f t="shared" si="8"/>
        <v>3.000034814</v>
      </c>
      <c r="X305" s="23">
        <f t="shared" si="9"/>
        <v>0</v>
      </c>
      <c r="Y305" s="33">
        <f t="shared" si="10"/>
        <v>0</v>
      </c>
      <c r="Z305" s="57">
        <f t="shared" si="21"/>
        <v>654256.279</v>
      </c>
      <c r="AA305" s="27">
        <f t="shared" si="11"/>
        <v>20</v>
      </c>
      <c r="AB305" s="34">
        <f t="shared" si="12"/>
        <v>5</v>
      </c>
    </row>
    <row r="306" ht="14.25" customHeight="1">
      <c r="A306" s="50">
        <f t="shared" si="13"/>
        <v>45954</v>
      </c>
      <c r="B306" s="51" t="str">
        <f t="shared" si="1"/>
        <v>Friday</v>
      </c>
      <c r="C306" s="30">
        <f t="shared" si="14"/>
        <v>0</v>
      </c>
      <c r="D306" s="51">
        <v>0.0</v>
      </c>
      <c r="E306" s="31">
        <f t="shared" si="19"/>
        <v>0</v>
      </c>
      <c r="F306" s="32">
        <f t="shared" si="20"/>
        <v>0</v>
      </c>
      <c r="G306" s="67">
        <v>32.41296518607443</v>
      </c>
      <c r="H306" s="24" t="s">
        <v>31</v>
      </c>
      <c r="I306" s="25">
        <f>IFERROR(VLOOKUP(H306,Volume_caminhao,2,0),0)</f>
        <v>833</v>
      </c>
      <c r="J306" s="25">
        <f t="shared" si="2"/>
        <v>49980</v>
      </c>
      <c r="K306" s="24">
        <f t="shared" si="3"/>
        <v>27000</v>
      </c>
      <c r="L306" s="25">
        <v>0.0</v>
      </c>
      <c r="M306" s="24">
        <f t="shared" si="4"/>
        <v>0</v>
      </c>
      <c r="N306" s="24">
        <f t="shared" si="5"/>
        <v>0</v>
      </c>
      <c r="O306" s="26">
        <v>0.12</v>
      </c>
      <c r="P306" s="24">
        <f t="shared" si="6"/>
        <v>0</v>
      </c>
      <c r="Q306" s="24">
        <f t="shared" si="7"/>
        <v>0</v>
      </c>
      <c r="R306" s="23">
        <f t="shared" si="16"/>
        <v>0</v>
      </c>
      <c r="S306" s="57"/>
      <c r="T306" s="57"/>
      <c r="U306" s="33">
        <f t="shared" si="17"/>
        <v>0</v>
      </c>
      <c r="V306" s="23">
        <v>35.413</v>
      </c>
      <c r="W306" s="23">
        <f t="shared" si="8"/>
        <v>3.000034814</v>
      </c>
      <c r="X306" s="23">
        <f t="shared" si="9"/>
        <v>0</v>
      </c>
      <c r="Y306" s="33">
        <f t="shared" si="10"/>
        <v>0</v>
      </c>
      <c r="Z306" s="57">
        <f t="shared" si="21"/>
        <v>654256.279</v>
      </c>
      <c r="AA306" s="27">
        <f t="shared" si="11"/>
        <v>20</v>
      </c>
      <c r="AB306" s="34">
        <f t="shared" si="12"/>
        <v>5</v>
      </c>
    </row>
    <row r="307" ht="14.25" customHeight="1">
      <c r="A307" s="50">
        <f t="shared" si="13"/>
        <v>45955</v>
      </c>
      <c r="B307" s="51" t="str">
        <f t="shared" si="1"/>
        <v>Saturday</v>
      </c>
      <c r="C307" s="30">
        <f t="shared" si="14"/>
        <v>0</v>
      </c>
      <c r="D307" s="51"/>
      <c r="E307" s="31">
        <f t="shared" si="19"/>
        <v>0</v>
      </c>
      <c r="F307" s="32">
        <f t="shared" si="20"/>
        <v>0</v>
      </c>
      <c r="G307" s="67">
        <v>32.41296518607443</v>
      </c>
      <c r="H307" s="24" t="s">
        <v>31</v>
      </c>
      <c r="I307" s="25">
        <f>IFERROR(VLOOKUP(H307,Volume_caminhao,2,0),0)</f>
        <v>833</v>
      </c>
      <c r="J307" s="25">
        <f t="shared" si="2"/>
        <v>49980</v>
      </c>
      <c r="K307" s="24">
        <f t="shared" si="3"/>
        <v>27000</v>
      </c>
      <c r="L307" s="25">
        <v>0.0</v>
      </c>
      <c r="M307" s="24">
        <f t="shared" si="4"/>
        <v>0</v>
      </c>
      <c r="N307" s="24">
        <f t="shared" si="5"/>
        <v>0</v>
      </c>
      <c r="O307" s="26">
        <v>0.12</v>
      </c>
      <c r="P307" s="24">
        <f t="shared" si="6"/>
        <v>0</v>
      </c>
      <c r="Q307" s="24">
        <f t="shared" si="7"/>
        <v>0</v>
      </c>
      <c r="R307" s="23">
        <f t="shared" si="16"/>
        <v>0</v>
      </c>
      <c r="S307" s="57"/>
      <c r="T307" s="57"/>
      <c r="U307" s="33">
        <f t="shared" si="17"/>
        <v>0</v>
      </c>
      <c r="V307" s="23">
        <v>35.413</v>
      </c>
      <c r="W307" s="23">
        <f t="shared" si="8"/>
        <v>3.000034814</v>
      </c>
      <c r="X307" s="23">
        <f t="shared" si="9"/>
        <v>0</v>
      </c>
      <c r="Y307" s="33">
        <f t="shared" si="10"/>
        <v>0</v>
      </c>
      <c r="Z307" s="57">
        <f t="shared" si="21"/>
        <v>654256.279</v>
      </c>
      <c r="AA307" s="27">
        <f t="shared" si="11"/>
        <v>20</v>
      </c>
      <c r="AB307" s="34">
        <f t="shared" si="12"/>
        <v>5</v>
      </c>
    </row>
    <row r="308" ht="14.25" customHeight="1">
      <c r="A308" s="50">
        <f t="shared" si="13"/>
        <v>45956</v>
      </c>
      <c r="B308" s="51" t="str">
        <f t="shared" si="1"/>
        <v>Sunday</v>
      </c>
      <c r="C308" s="30">
        <f t="shared" si="14"/>
        <v>0</v>
      </c>
      <c r="D308" s="51"/>
      <c r="E308" s="31">
        <f t="shared" si="19"/>
        <v>0</v>
      </c>
      <c r="F308" s="32">
        <f t="shared" si="20"/>
        <v>0</v>
      </c>
      <c r="G308" s="67">
        <v>32.41296518607443</v>
      </c>
      <c r="H308" s="24" t="s">
        <v>31</v>
      </c>
      <c r="I308" s="25">
        <f>IFERROR(VLOOKUP(H308,Volume_caminhao,2,0),0)</f>
        <v>833</v>
      </c>
      <c r="J308" s="25">
        <f t="shared" si="2"/>
        <v>49980</v>
      </c>
      <c r="K308" s="24">
        <f t="shared" si="3"/>
        <v>27000</v>
      </c>
      <c r="L308" s="25">
        <v>0.0</v>
      </c>
      <c r="M308" s="24">
        <f t="shared" si="4"/>
        <v>0</v>
      </c>
      <c r="N308" s="24">
        <f t="shared" si="5"/>
        <v>0</v>
      </c>
      <c r="O308" s="26">
        <v>0.12</v>
      </c>
      <c r="P308" s="24">
        <f t="shared" si="6"/>
        <v>0</v>
      </c>
      <c r="Q308" s="24">
        <f t="shared" si="7"/>
        <v>0</v>
      </c>
      <c r="R308" s="23">
        <f t="shared" si="16"/>
        <v>0</v>
      </c>
      <c r="S308" s="57"/>
      <c r="T308" s="57"/>
      <c r="U308" s="33">
        <f t="shared" si="17"/>
        <v>0</v>
      </c>
      <c r="V308" s="23">
        <v>35.413</v>
      </c>
      <c r="W308" s="23">
        <f t="shared" si="8"/>
        <v>3.000034814</v>
      </c>
      <c r="X308" s="23">
        <f t="shared" si="9"/>
        <v>0</v>
      </c>
      <c r="Y308" s="33">
        <f t="shared" si="10"/>
        <v>0</v>
      </c>
      <c r="Z308" s="57">
        <f t="shared" si="21"/>
        <v>654256.279</v>
      </c>
      <c r="AA308" s="27">
        <f t="shared" si="11"/>
        <v>20</v>
      </c>
      <c r="AB308" s="34">
        <f t="shared" si="12"/>
        <v>5</v>
      </c>
    </row>
    <row r="309" ht="14.25" customHeight="1">
      <c r="A309" s="50">
        <f t="shared" si="13"/>
        <v>45957</v>
      </c>
      <c r="B309" s="51" t="str">
        <f t="shared" si="1"/>
        <v>Monday</v>
      </c>
      <c r="C309" s="36">
        <f t="shared" si="14"/>
        <v>20</v>
      </c>
      <c r="D309" s="51"/>
      <c r="E309" s="31">
        <f t="shared" si="19"/>
        <v>16660</v>
      </c>
      <c r="F309" s="32">
        <f t="shared" si="20"/>
        <v>126616</v>
      </c>
      <c r="G309" s="67">
        <v>32.41296518607443</v>
      </c>
      <c r="H309" s="24" t="s">
        <v>31</v>
      </c>
      <c r="I309" s="25">
        <f>IFERROR(VLOOKUP(H309,Volume_caminhao,2,0),0)</f>
        <v>833</v>
      </c>
      <c r="J309" s="25">
        <f t="shared" si="2"/>
        <v>49980</v>
      </c>
      <c r="K309" s="24">
        <f t="shared" si="3"/>
        <v>27000</v>
      </c>
      <c r="L309" s="25">
        <v>0.0</v>
      </c>
      <c r="M309" s="24">
        <f t="shared" si="4"/>
        <v>0</v>
      </c>
      <c r="N309" s="24">
        <f t="shared" si="5"/>
        <v>0</v>
      </c>
      <c r="O309" s="26">
        <v>0.12</v>
      </c>
      <c r="P309" s="24">
        <f t="shared" si="6"/>
        <v>0</v>
      </c>
      <c r="Q309" s="24">
        <f t="shared" si="7"/>
        <v>0</v>
      </c>
      <c r="R309" s="23">
        <f t="shared" si="16"/>
        <v>540000</v>
      </c>
      <c r="S309" s="57"/>
      <c r="T309" s="57"/>
      <c r="U309" s="33">
        <f t="shared" si="17"/>
        <v>114256.279</v>
      </c>
      <c r="V309" s="23">
        <v>35.413</v>
      </c>
      <c r="W309" s="23">
        <f t="shared" si="8"/>
        <v>3.000034814</v>
      </c>
      <c r="X309" s="23">
        <f t="shared" si="9"/>
        <v>49980.58</v>
      </c>
      <c r="Y309" s="33">
        <f t="shared" si="10"/>
        <v>589980.58</v>
      </c>
      <c r="Z309" s="57">
        <f t="shared" si="21"/>
        <v>704236.859</v>
      </c>
      <c r="AA309" s="27">
        <f t="shared" si="11"/>
        <v>20</v>
      </c>
      <c r="AB309" s="38">
        <f t="shared" si="12"/>
        <v>-14</v>
      </c>
    </row>
    <row r="310" ht="14.25" customHeight="1">
      <c r="A310" s="50">
        <f t="shared" si="13"/>
        <v>45958</v>
      </c>
      <c r="B310" s="51" t="str">
        <f t="shared" si="1"/>
        <v>Tuesday</v>
      </c>
      <c r="C310" s="30">
        <f t="shared" si="14"/>
        <v>0</v>
      </c>
      <c r="D310" s="51">
        <v>0.0</v>
      </c>
      <c r="E310" s="31">
        <f t="shared" si="19"/>
        <v>0</v>
      </c>
      <c r="F310" s="32">
        <f t="shared" si="20"/>
        <v>0</v>
      </c>
      <c r="G310" s="67">
        <v>32.41296518607443</v>
      </c>
      <c r="H310" s="24" t="s">
        <v>31</v>
      </c>
      <c r="I310" s="25">
        <f>IFERROR(VLOOKUP(H310,Volume_caminhao,2,0),0)</f>
        <v>833</v>
      </c>
      <c r="J310" s="25">
        <f t="shared" si="2"/>
        <v>49980</v>
      </c>
      <c r="K310" s="24">
        <f t="shared" si="3"/>
        <v>27000</v>
      </c>
      <c r="L310" s="25">
        <v>0.0</v>
      </c>
      <c r="M310" s="24">
        <f t="shared" si="4"/>
        <v>0</v>
      </c>
      <c r="N310" s="24">
        <f t="shared" si="5"/>
        <v>0</v>
      </c>
      <c r="O310" s="26">
        <v>0.12</v>
      </c>
      <c r="P310" s="24">
        <f t="shared" si="6"/>
        <v>0</v>
      </c>
      <c r="Q310" s="24">
        <f t="shared" si="7"/>
        <v>0</v>
      </c>
      <c r="R310" s="23">
        <f t="shared" si="16"/>
        <v>0</v>
      </c>
      <c r="S310" s="57"/>
      <c r="T310" s="57"/>
      <c r="U310" s="33">
        <f t="shared" si="17"/>
        <v>0</v>
      </c>
      <c r="V310" s="23">
        <v>35.413</v>
      </c>
      <c r="W310" s="23">
        <f t="shared" si="8"/>
        <v>3.000034814</v>
      </c>
      <c r="X310" s="23">
        <f t="shared" si="9"/>
        <v>0</v>
      </c>
      <c r="Y310" s="33">
        <f t="shared" si="10"/>
        <v>0</v>
      </c>
      <c r="Z310" s="57">
        <f t="shared" si="21"/>
        <v>704236.859</v>
      </c>
      <c r="AA310" s="27">
        <f t="shared" si="11"/>
        <v>20</v>
      </c>
      <c r="AB310" s="34">
        <f t="shared" si="12"/>
        <v>6</v>
      </c>
    </row>
    <row r="311" ht="14.25" customHeight="1">
      <c r="A311" s="50">
        <f t="shared" si="13"/>
        <v>45959</v>
      </c>
      <c r="B311" s="51" t="str">
        <f t="shared" si="1"/>
        <v>Wednesday</v>
      </c>
      <c r="C311" s="30">
        <f t="shared" si="14"/>
        <v>0</v>
      </c>
      <c r="D311" s="51">
        <v>0.0</v>
      </c>
      <c r="E311" s="31">
        <f t="shared" si="19"/>
        <v>0</v>
      </c>
      <c r="F311" s="32">
        <f t="shared" si="20"/>
        <v>0</v>
      </c>
      <c r="G311" s="67">
        <v>32.41296518607443</v>
      </c>
      <c r="H311" s="24" t="s">
        <v>31</v>
      </c>
      <c r="I311" s="25">
        <f>IFERROR(VLOOKUP(H311,Volume_caminhao,2,0),0)</f>
        <v>833</v>
      </c>
      <c r="J311" s="25">
        <f t="shared" si="2"/>
        <v>49980</v>
      </c>
      <c r="K311" s="24">
        <f t="shared" si="3"/>
        <v>27000</v>
      </c>
      <c r="L311" s="25">
        <v>0.0</v>
      </c>
      <c r="M311" s="24">
        <f t="shared" si="4"/>
        <v>0</v>
      </c>
      <c r="N311" s="24">
        <f t="shared" si="5"/>
        <v>0</v>
      </c>
      <c r="O311" s="26">
        <v>0.12</v>
      </c>
      <c r="P311" s="24">
        <f t="shared" si="6"/>
        <v>0</v>
      </c>
      <c r="Q311" s="24">
        <f t="shared" si="7"/>
        <v>0</v>
      </c>
      <c r="R311" s="23">
        <f t="shared" si="16"/>
        <v>0</v>
      </c>
      <c r="S311" s="57"/>
      <c r="T311" s="57"/>
      <c r="U311" s="33">
        <f t="shared" si="17"/>
        <v>0</v>
      </c>
      <c r="V311" s="23">
        <v>35.413</v>
      </c>
      <c r="W311" s="23">
        <f t="shared" si="8"/>
        <v>3.000034814</v>
      </c>
      <c r="X311" s="23">
        <f t="shared" si="9"/>
        <v>0</v>
      </c>
      <c r="Y311" s="33">
        <f t="shared" si="10"/>
        <v>0</v>
      </c>
      <c r="Z311" s="57">
        <f t="shared" si="21"/>
        <v>704236.859</v>
      </c>
      <c r="AA311" s="27">
        <f t="shared" si="11"/>
        <v>20</v>
      </c>
      <c r="AB311" s="34">
        <f t="shared" si="12"/>
        <v>6</v>
      </c>
    </row>
    <row r="312" ht="14.25" customHeight="1">
      <c r="A312" s="50">
        <f t="shared" si="13"/>
        <v>45960</v>
      </c>
      <c r="B312" s="51" t="str">
        <f t="shared" si="1"/>
        <v>Thursday</v>
      </c>
      <c r="C312" s="30">
        <f t="shared" si="14"/>
        <v>0</v>
      </c>
      <c r="D312" s="51">
        <v>0.0</v>
      </c>
      <c r="E312" s="31">
        <f t="shared" si="19"/>
        <v>0</v>
      </c>
      <c r="F312" s="32">
        <f t="shared" si="20"/>
        <v>0</v>
      </c>
      <c r="G312" s="67">
        <v>32.41296518607443</v>
      </c>
      <c r="H312" s="24" t="s">
        <v>31</v>
      </c>
      <c r="I312" s="25">
        <f>IFERROR(VLOOKUP(H312,Volume_caminhao,2,0),0)</f>
        <v>833</v>
      </c>
      <c r="J312" s="25">
        <f t="shared" si="2"/>
        <v>49980</v>
      </c>
      <c r="K312" s="24">
        <f t="shared" si="3"/>
        <v>27000</v>
      </c>
      <c r="L312" s="25">
        <v>0.0</v>
      </c>
      <c r="M312" s="24">
        <f t="shared" si="4"/>
        <v>0</v>
      </c>
      <c r="N312" s="24">
        <f t="shared" si="5"/>
        <v>0</v>
      </c>
      <c r="O312" s="26">
        <v>0.12</v>
      </c>
      <c r="P312" s="24">
        <f t="shared" si="6"/>
        <v>0</v>
      </c>
      <c r="Q312" s="24">
        <f t="shared" si="7"/>
        <v>0</v>
      </c>
      <c r="R312" s="23">
        <f t="shared" si="16"/>
        <v>0</v>
      </c>
      <c r="S312" s="57"/>
      <c r="T312" s="57"/>
      <c r="U312" s="33">
        <f t="shared" si="17"/>
        <v>0</v>
      </c>
      <c r="V312" s="23">
        <v>35.413</v>
      </c>
      <c r="W312" s="23">
        <f t="shared" si="8"/>
        <v>3.000034814</v>
      </c>
      <c r="X312" s="23">
        <f t="shared" si="9"/>
        <v>0</v>
      </c>
      <c r="Y312" s="33">
        <f t="shared" si="10"/>
        <v>0</v>
      </c>
      <c r="Z312" s="57">
        <f t="shared" si="21"/>
        <v>704236.859</v>
      </c>
      <c r="AA312" s="27">
        <f t="shared" si="11"/>
        <v>20</v>
      </c>
      <c r="AB312" s="34">
        <f t="shared" si="12"/>
        <v>6</v>
      </c>
    </row>
    <row r="313" ht="14.25" customHeight="1">
      <c r="A313" s="50">
        <f t="shared" si="13"/>
        <v>45961</v>
      </c>
      <c r="B313" s="51" t="str">
        <f t="shared" si="1"/>
        <v>Friday</v>
      </c>
      <c r="C313" s="30">
        <f t="shared" si="14"/>
        <v>0</v>
      </c>
      <c r="D313" s="51">
        <v>0.0</v>
      </c>
      <c r="E313" s="31">
        <f t="shared" si="19"/>
        <v>0</v>
      </c>
      <c r="F313" s="32">
        <f t="shared" si="20"/>
        <v>0</v>
      </c>
      <c r="G313" s="67">
        <v>32.41296518607443</v>
      </c>
      <c r="H313" s="24" t="s">
        <v>31</v>
      </c>
      <c r="I313" s="25">
        <f>IFERROR(VLOOKUP(H313,Volume_caminhao,2,0),0)</f>
        <v>833</v>
      </c>
      <c r="J313" s="25">
        <f t="shared" si="2"/>
        <v>49980</v>
      </c>
      <c r="K313" s="24">
        <f t="shared" si="3"/>
        <v>27000</v>
      </c>
      <c r="L313" s="25">
        <v>0.0</v>
      </c>
      <c r="M313" s="24">
        <f t="shared" si="4"/>
        <v>0</v>
      </c>
      <c r="N313" s="24">
        <f t="shared" si="5"/>
        <v>0</v>
      </c>
      <c r="O313" s="26">
        <v>0.12</v>
      </c>
      <c r="P313" s="24">
        <f t="shared" si="6"/>
        <v>0</v>
      </c>
      <c r="Q313" s="24">
        <f t="shared" si="7"/>
        <v>0</v>
      </c>
      <c r="R313" s="23">
        <f t="shared" si="16"/>
        <v>0</v>
      </c>
      <c r="S313" s="57"/>
      <c r="T313" s="57"/>
      <c r="U313" s="33">
        <f t="shared" si="17"/>
        <v>0</v>
      </c>
      <c r="V313" s="23">
        <v>35.413</v>
      </c>
      <c r="W313" s="23">
        <f t="shared" si="8"/>
        <v>3.000034814</v>
      </c>
      <c r="X313" s="23">
        <f t="shared" si="9"/>
        <v>0</v>
      </c>
      <c r="Y313" s="33">
        <f t="shared" si="10"/>
        <v>0</v>
      </c>
      <c r="Z313" s="57">
        <f t="shared" si="21"/>
        <v>704236.859</v>
      </c>
      <c r="AA313" s="27">
        <f t="shared" si="11"/>
        <v>20</v>
      </c>
      <c r="AB313" s="34">
        <f t="shared" si="12"/>
        <v>6</v>
      </c>
    </row>
    <row r="314" ht="14.25" customHeight="1">
      <c r="A314" s="29">
        <f t="shared" si="13"/>
        <v>45962</v>
      </c>
      <c r="B314" s="30" t="str">
        <f t="shared" si="1"/>
        <v>Saturday</v>
      </c>
      <c r="C314" s="30">
        <f t="shared" si="14"/>
        <v>0</v>
      </c>
      <c r="D314" s="30"/>
      <c r="E314" s="31">
        <f t="shared" si="19"/>
        <v>0</v>
      </c>
      <c r="F314" s="32">
        <f t="shared" si="20"/>
        <v>0</v>
      </c>
      <c r="G314" s="67">
        <v>32.41296518607443</v>
      </c>
      <c r="H314" s="24" t="s">
        <v>31</v>
      </c>
      <c r="I314" s="25">
        <f>IFERROR(VLOOKUP(H314,Volume_caminhao,2,0),0)</f>
        <v>833</v>
      </c>
      <c r="J314" s="25">
        <f t="shared" si="2"/>
        <v>49980</v>
      </c>
      <c r="K314" s="24">
        <f t="shared" si="3"/>
        <v>27000</v>
      </c>
      <c r="L314" s="25">
        <v>0.0</v>
      </c>
      <c r="M314" s="24">
        <f t="shared" si="4"/>
        <v>0</v>
      </c>
      <c r="N314" s="24">
        <f t="shared" si="5"/>
        <v>0</v>
      </c>
      <c r="O314" s="26">
        <v>0.12</v>
      </c>
      <c r="P314" s="24">
        <f t="shared" si="6"/>
        <v>0</v>
      </c>
      <c r="Q314" s="24">
        <f t="shared" si="7"/>
        <v>0</v>
      </c>
      <c r="R314" s="23">
        <f t="shared" si="16"/>
        <v>0</v>
      </c>
      <c r="S314" s="33"/>
      <c r="T314" s="33"/>
      <c r="U314" s="33">
        <f t="shared" si="17"/>
        <v>0</v>
      </c>
      <c r="V314" s="23">
        <v>35.413</v>
      </c>
      <c r="W314" s="23">
        <f t="shared" si="8"/>
        <v>3.000034814</v>
      </c>
      <c r="X314" s="23">
        <f t="shared" si="9"/>
        <v>0</v>
      </c>
      <c r="Y314" s="33">
        <f t="shared" si="10"/>
        <v>0</v>
      </c>
      <c r="Z314" s="33">
        <f t="shared" si="21"/>
        <v>704236.859</v>
      </c>
      <c r="AA314" s="27">
        <f t="shared" si="11"/>
        <v>20</v>
      </c>
      <c r="AB314" s="34">
        <f t="shared" si="12"/>
        <v>6</v>
      </c>
    </row>
    <row r="315" ht="14.25" customHeight="1">
      <c r="A315" s="29">
        <f t="shared" si="13"/>
        <v>45963</v>
      </c>
      <c r="B315" s="30" t="str">
        <f t="shared" si="1"/>
        <v>Sunday</v>
      </c>
      <c r="C315" s="30">
        <f t="shared" si="14"/>
        <v>0</v>
      </c>
      <c r="D315" s="30"/>
      <c r="E315" s="31">
        <f t="shared" si="19"/>
        <v>0</v>
      </c>
      <c r="F315" s="32">
        <f t="shared" si="20"/>
        <v>0</v>
      </c>
      <c r="G315" s="67">
        <v>32.41296518607443</v>
      </c>
      <c r="H315" s="24" t="s">
        <v>31</v>
      </c>
      <c r="I315" s="25">
        <f>IFERROR(VLOOKUP(H315,Volume_caminhao,2,0),0)</f>
        <v>833</v>
      </c>
      <c r="J315" s="25">
        <f t="shared" si="2"/>
        <v>49980</v>
      </c>
      <c r="K315" s="24">
        <f t="shared" si="3"/>
        <v>27000</v>
      </c>
      <c r="L315" s="25">
        <v>0.0</v>
      </c>
      <c r="M315" s="24">
        <f t="shared" si="4"/>
        <v>0</v>
      </c>
      <c r="N315" s="24">
        <f t="shared" si="5"/>
        <v>0</v>
      </c>
      <c r="O315" s="26">
        <v>0.12</v>
      </c>
      <c r="P315" s="24">
        <f t="shared" si="6"/>
        <v>0</v>
      </c>
      <c r="Q315" s="24">
        <f t="shared" si="7"/>
        <v>0</v>
      </c>
      <c r="R315" s="23">
        <f t="shared" si="16"/>
        <v>0</v>
      </c>
      <c r="S315" s="33"/>
      <c r="T315" s="33"/>
      <c r="U315" s="33">
        <f t="shared" si="17"/>
        <v>0</v>
      </c>
      <c r="V315" s="23">
        <v>35.413</v>
      </c>
      <c r="W315" s="23">
        <f t="shared" si="8"/>
        <v>3.000034814</v>
      </c>
      <c r="X315" s="23">
        <f t="shared" si="9"/>
        <v>0</v>
      </c>
      <c r="Y315" s="33">
        <f t="shared" si="10"/>
        <v>0</v>
      </c>
      <c r="Z315" s="33">
        <f t="shared" si="21"/>
        <v>704236.859</v>
      </c>
      <c r="AA315" s="27">
        <f t="shared" si="11"/>
        <v>20</v>
      </c>
      <c r="AB315" s="34">
        <f t="shared" si="12"/>
        <v>6</v>
      </c>
    </row>
    <row r="316" ht="14.25" customHeight="1">
      <c r="A316" s="29">
        <f t="shared" si="13"/>
        <v>45964</v>
      </c>
      <c r="B316" s="30" t="str">
        <f t="shared" si="1"/>
        <v>Monday</v>
      </c>
      <c r="C316" s="36">
        <f t="shared" si="14"/>
        <v>20</v>
      </c>
      <c r="D316" s="30"/>
      <c r="E316" s="31">
        <f t="shared" si="19"/>
        <v>16660</v>
      </c>
      <c r="F316" s="32">
        <f t="shared" si="20"/>
        <v>16660</v>
      </c>
      <c r="G316" s="67">
        <v>32.41296518607443</v>
      </c>
      <c r="H316" s="24" t="s">
        <v>31</v>
      </c>
      <c r="I316" s="25">
        <f>IFERROR(VLOOKUP(H316,Volume_caminhao,2,0),0)</f>
        <v>833</v>
      </c>
      <c r="J316" s="25">
        <f t="shared" si="2"/>
        <v>49980</v>
      </c>
      <c r="K316" s="24">
        <f t="shared" si="3"/>
        <v>27000</v>
      </c>
      <c r="L316" s="25">
        <v>0.0</v>
      </c>
      <c r="M316" s="24">
        <f t="shared" si="4"/>
        <v>0</v>
      </c>
      <c r="N316" s="24">
        <f t="shared" si="5"/>
        <v>0</v>
      </c>
      <c r="O316" s="26">
        <v>0.12</v>
      </c>
      <c r="P316" s="24">
        <f t="shared" si="6"/>
        <v>0</v>
      </c>
      <c r="Q316" s="24">
        <f t="shared" si="7"/>
        <v>0</v>
      </c>
      <c r="R316" s="23">
        <f t="shared" si="16"/>
        <v>540000</v>
      </c>
      <c r="S316" s="33"/>
      <c r="T316" s="33"/>
      <c r="U316" s="33">
        <f t="shared" si="17"/>
        <v>164236.859</v>
      </c>
      <c r="V316" s="23">
        <v>35.413</v>
      </c>
      <c r="W316" s="23">
        <f t="shared" si="8"/>
        <v>3.000034814</v>
      </c>
      <c r="X316" s="23">
        <f t="shared" si="9"/>
        <v>49980.58</v>
      </c>
      <c r="Y316" s="33">
        <f t="shared" si="10"/>
        <v>589980.58</v>
      </c>
      <c r="Z316" s="33">
        <f t="shared" si="21"/>
        <v>754217.439</v>
      </c>
      <c r="AA316" s="27">
        <f t="shared" si="11"/>
        <v>20</v>
      </c>
      <c r="AB316" s="38">
        <f t="shared" si="12"/>
        <v>-14</v>
      </c>
    </row>
    <row r="317" ht="14.25" customHeight="1">
      <c r="A317" s="29">
        <f t="shared" si="13"/>
        <v>45965</v>
      </c>
      <c r="B317" s="30" t="str">
        <f t="shared" si="1"/>
        <v>Tuesday</v>
      </c>
      <c r="C317" s="30">
        <f t="shared" si="14"/>
        <v>0</v>
      </c>
      <c r="D317" s="30">
        <v>0.0</v>
      </c>
      <c r="E317" s="31">
        <f t="shared" si="19"/>
        <v>0</v>
      </c>
      <c r="F317" s="32">
        <f t="shared" si="20"/>
        <v>0</v>
      </c>
      <c r="G317" s="67">
        <v>32.41296518607443</v>
      </c>
      <c r="H317" s="24" t="s">
        <v>31</v>
      </c>
      <c r="I317" s="25">
        <f>IFERROR(VLOOKUP(H317,Volume_caminhao,2,0),0)</f>
        <v>833</v>
      </c>
      <c r="J317" s="25">
        <f t="shared" si="2"/>
        <v>49980</v>
      </c>
      <c r="K317" s="24">
        <f t="shared" si="3"/>
        <v>27000</v>
      </c>
      <c r="L317" s="25">
        <v>0.0</v>
      </c>
      <c r="M317" s="24">
        <f t="shared" si="4"/>
        <v>0</v>
      </c>
      <c r="N317" s="24">
        <f t="shared" si="5"/>
        <v>0</v>
      </c>
      <c r="O317" s="26">
        <v>0.12</v>
      </c>
      <c r="P317" s="24">
        <f t="shared" si="6"/>
        <v>0</v>
      </c>
      <c r="Q317" s="24">
        <f t="shared" si="7"/>
        <v>0</v>
      </c>
      <c r="R317" s="23">
        <f t="shared" si="16"/>
        <v>0</v>
      </c>
      <c r="S317" s="33"/>
      <c r="T317" s="33"/>
      <c r="U317" s="33">
        <f t="shared" si="17"/>
        <v>0</v>
      </c>
      <c r="V317" s="23">
        <v>35.413</v>
      </c>
      <c r="W317" s="23">
        <f t="shared" si="8"/>
        <v>3.000034814</v>
      </c>
      <c r="X317" s="23">
        <f t="shared" si="9"/>
        <v>0</v>
      </c>
      <c r="Y317" s="33">
        <f t="shared" si="10"/>
        <v>0</v>
      </c>
      <c r="Z317" s="33">
        <f t="shared" si="21"/>
        <v>754217.439</v>
      </c>
      <c r="AA317" s="27">
        <f t="shared" si="11"/>
        <v>20</v>
      </c>
      <c r="AB317" s="34">
        <f t="shared" si="12"/>
        <v>6</v>
      </c>
    </row>
    <row r="318" ht="14.25" customHeight="1">
      <c r="A318" s="29">
        <f t="shared" si="13"/>
        <v>45966</v>
      </c>
      <c r="B318" s="30" t="str">
        <f t="shared" si="1"/>
        <v>Wednesday</v>
      </c>
      <c r="C318" s="30">
        <f t="shared" si="14"/>
        <v>0</v>
      </c>
      <c r="D318" s="30">
        <v>0.0</v>
      </c>
      <c r="E318" s="31">
        <f t="shared" si="19"/>
        <v>0</v>
      </c>
      <c r="F318" s="32">
        <f t="shared" si="20"/>
        <v>0</v>
      </c>
      <c r="G318" s="67">
        <v>32.41296518607443</v>
      </c>
      <c r="H318" s="24" t="s">
        <v>31</v>
      </c>
      <c r="I318" s="25">
        <f>IFERROR(VLOOKUP(H318,Volume_caminhao,2,0),0)</f>
        <v>833</v>
      </c>
      <c r="J318" s="25">
        <f t="shared" si="2"/>
        <v>49980</v>
      </c>
      <c r="K318" s="24">
        <f t="shared" si="3"/>
        <v>27000</v>
      </c>
      <c r="L318" s="25">
        <v>0.0</v>
      </c>
      <c r="M318" s="24">
        <f t="shared" si="4"/>
        <v>0</v>
      </c>
      <c r="N318" s="24">
        <f t="shared" si="5"/>
        <v>0</v>
      </c>
      <c r="O318" s="26">
        <v>0.12</v>
      </c>
      <c r="P318" s="24">
        <f t="shared" si="6"/>
        <v>0</v>
      </c>
      <c r="Q318" s="24">
        <f t="shared" si="7"/>
        <v>0</v>
      </c>
      <c r="R318" s="23">
        <f t="shared" si="16"/>
        <v>0</v>
      </c>
      <c r="S318" s="33"/>
      <c r="T318" s="33"/>
      <c r="U318" s="33">
        <f t="shared" si="17"/>
        <v>0</v>
      </c>
      <c r="V318" s="23">
        <v>35.413</v>
      </c>
      <c r="W318" s="23">
        <f t="shared" si="8"/>
        <v>3.000034814</v>
      </c>
      <c r="X318" s="23">
        <f t="shared" si="9"/>
        <v>0</v>
      </c>
      <c r="Y318" s="33">
        <f t="shared" si="10"/>
        <v>0</v>
      </c>
      <c r="Z318" s="33">
        <f t="shared" si="21"/>
        <v>754217.439</v>
      </c>
      <c r="AA318" s="27">
        <f t="shared" si="11"/>
        <v>20</v>
      </c>
      <c r="AB318" s="34">
        <f t="shared" si="12"/>
        <v>6</v>
      </c>
    </row>
    <row r="319" ht="14.25" customHeight="1">
      <c r="A319" s="29">
        <f t="shared" si="13"/>
        <v>45967</v>
      </c>
      <c r="B319" s="30" t="str">
        <f t="shared" si="1"/>
        <v>Thursday</v>
      </c>
      <c r="C319" s="30">
        <f t="shared" si="14"/>
        <v>0</v>
      </c>
      <c r="D319" s="30">
        <v>0.0</v>
      </c>
      <c r="E319" s="31">
        <f t="shared" si="19"/>
        <v>0</v>
      </c>
      <c r="F319" s="32">
        <f t="shared" si="20"/>
        <v>0</v>
      </c>
      <c r="G319" s="67">
        <v>32.41296518607443</v>
      </c>
      <c r="H319" s="24" t="s">
        <v>31</v>
      </c>
      <c r="I319" s="25">
        <f>IFERROR(VLOOKUP(H319,Volume_caminhao,2,0),0)</f>
        <v>833</v>
      </c>
      <c r="J319" s="25">
        <f t="shared" si="2"/>
        <v>49980</v>
      </c>
      <c r="K319" s="24">
        <f t="shared" si="3"/>
        <v>27000</v>
      </c>
      <c r="L319" s="25">
        <v>0.0</v>
      </c>
      <c r="M319" s="24">
        <f t="shared" si="4"/>
        <v>0</v>
      </c>
      <c r="N319" s="24">
        <f t="shared" si="5"/>
        <v>0</v>
      </c>
      <c r="O319" s="26">
        <v>0.12</v>
      </c>
      <c r="P319" s="24">
        <f t="shared" si="6"/>
        <v>0</v>
      </c>
      <c r="Q319" s="24">
        <f t="shared" si="7"/>
        <v>0</v>
      </c>
      <c r="R319" s="23">
        <f t="shared" si="16"/>
        <v>0</v>
      </c>
      <c r="S319" s="33"/>
      <c r="T319" s="33"/>
      <c r="U319" s="33">
        <f t="shared" si="17"/>
        <v>0</v>
      </c>
      <c r="V319" s="23">
        <v>35.413</v>
      </c>
      <c r="W319" s="23">
        <f t="shared" si="8"/>
        <v>3.000034814</v>
      </c>
      <c r="X319" s="23">
        <f t="shared" si="9"/>
        <v>0</v>
      </c>
      <c r="Y319" s="33">
        <f t="shared" si="10"/>
        <v>0</v>
      </c>
      <c r="Z319" s="33">
        <f t="shared" si="21"/>
        <v>754217.439</v>
      </c>
      <c r="AA319" s="27">
        <f t="shared" si="11"/>
        <v>20</v>
      </c>
      <c r="AB319" s="34">
        <f t="shared" si="12"/>
        <v>6</v>
      </c>
    </row>
    <row r="320" ht="14.25" customHeight="1">
      <c r="A320" s="29">
        <f t="shared" si="13"/>
        <v>45968</v>
      </c>
      <c r="B320" s="30" t="str">
        <f t="shared" si="1"/>
        <v>Friday</v>
      </c>
      <c r="C320" s="30">
        <f t="shared" si="14"/>
        <v>0</v>
      </c>
      <c r="D320" s="30">
        <v>0.0</v>
      </c>
      <c r="E320" s="31">
        <f t="shared" si="19"/>
        <v>0</v>
      </c>
      <c r="F320" s="32">
        <f t="shared" si="20"/>
        <v>0</v>
      </c>
      <c r="G320" s="67">
        <v>32.41296518607443</v>
      </c>
      <c r="H320" s="24" t="s">
        <v>31</v>
      </c>
      <c r="I320" s="25">
        <f>IFERROR(VLOOKUP(H320,Volume_caminhao,2,0),0)</f>
        <v>833</v>
      </c>
      <c r="J320" s="25">
        <f t="shared" si="2"/>
        <v>49980</v>
      </c>
      <c r="K320" s="24">
        <f t="shared" si="3"/>
        <v>27000</v>
      </c>
      <c r="L320" s="25">
        <v>0.0</v>
      </c>
      <c r="M320" s="24">
        <f t="shared" si="4"/>
        <v>0</v>
      </c>
      <c r="N320" s="24">
        <f t="shared" si="5"/>
        <v>0</v>
      </c>
      <c r="O320" s="26">
        <v>0.12</v>
      </c>
      <c r="P320" s="24">
        <f t="shared" si="6"/>
        <v>0</v>
      </c>
      <c r="Q320" s="24">
        <f t="shared" si="7"/>
        <v>0</v>
      </c>
      <c r="R320" s="23">
        <f t="shared" si="16"/>
        <v>0</v>
      </c>
      <c r="S320" s="33"/>
      <c r="T320" s="33"/>
      <c r="U320" s="33">
        <f t="shared" si="17"/>
        <v>0</v>
      </c>
      <c r="V320" s="23">
        <v>35.413</v>
      </c>
      <c r="W320" s="23">
        <f t="shared" si="8"/>
        <v>3.000034814</v>
      </c>
      <c r="X320" s="23">
        <f t="shared" si="9"/>
        <v>0</v>
      </c>
      <c r="Y320" s="33">
        <f t="shared" si="10"/>
        <v>0</v>
      </c>
      <c r="Z320" s="33">
        <f t="shared" si="21"/>
        <v>754217.439</v>
      </c>
      <c r="AA320" s="27">
        <f t="shared" si="11"/>
        <v>20</v>
      </c>
      <c r="AB320" s="34">
        <f t="shared" si="12"/>
        <v>6</v>
      </c>
    </row>
    <row r="321" ht="14.25" customHeight="1">
      <c r="A321" s="29">
        <f t="shared" si="13"/>
        <v>45969</v>
      </c>
      <c r="B321" s="30" t="str">
        <f t="shared" si="1"/>
        <v>Saturday</v>
      </c>
      <c r="C321" s="30">
        <f t="shared" si="14"/>
        <v>0</v>
      </c>
      <c r="D321" s="30"/>
      <c r="E321" s="31">
        <f t="shared" si="19"/>
        <v>0</v>
      </c>
      <c r="F321" s="32">
        <f t="shared" si="20"/>
        <v>0</v>
      </c>
      <c r="G321" s="67">
        <v>32.41296518607443</v>
      </c>
      <c r="H321" s="24" t="s">
        <v>31</v>
      </c>
      <c r="I321" s="25">
        <f>IFERROR(VLOOKUP(H321,Volume_caminhao,2,0),0)</f>
        <v>833</v>
      </c>
      <c r="J321" s="25">
        <f t="shared" si="2"/>
        <v>49980</v>
      </c>
      <c r="K321" s="24">
        <f t="shared" si="3"/>
        <v>27000</v>
      </c>
      <c r="L321" s="25">
        <v>0.0</v>
      </c>
      <c r="M321" s="24">
        <f t="shared" si="4"/>
        <v>0</v>
      </c>
      <c r="N321" s="24">
        <f t="shared" si="5"/>
        <v>0</v>
      </c>
      <c r="O321" s="26">
        <v>0.12</v>
      </c>
      <c r="P321" s="24">
        <f t="shared" si="6"/>
        <v>0</v>
      </c>
      <c r="Q321" s="24">
        <f t="shared" si="7"/>
        <v>0</v>
      </c>
      <c r="R321" s="23">
        <f t="shared" si="16"/>
        <v>0</v>
      </c>
      <c r="S321" s="33"/>
      <c r="T321" s="33"/>
      <c r="U321" s="33">
        <f t="shared" si="17"/>
        <v>0</v>
      </c>
      <c r="V321" s="23">
        <v>35.413</v>
      </c>
      <c r="W321" s="23">
        <f t="shared" si="8"/>
        <v>3.000034814</v>
      </c>
      <c r="X321" s="23">
        <f t="shared" si="9"/>
        <v>0</v>
      </c>
      <c r="Y321" s="33">
        <f t="shared" si="10"/>
        <v>0</v>
      </c>
      <c r="Z321" s="33">
        <f t="shared" si="21"/>
        <v>754217.439</v>
      </c>
      <c r="AA321" s="27">
        <f t="shared" si="11"/>
        <v>20</v>
      </c>
      <c r="AB321" s="34">
        <f t="shared" si="12"/>
        <v>6</v>
      </c>
    </row>
    <row r="322" ht="14.25" customHeight="1">
      <c r="A322" s="29">
        <f t="shared" si="13"/>
        <v>45970</v>
      </c>
      <c r="B322" s="30" t="str">
        <f t="shared" si="1"/>
        <v>Sunday</v>
      </c>
      <c r="C322" s="30">
        <f t="shared" si="14"/>
        <v>0</v>
      </c>
      <c r="D322" s="30"/>
      <c r="E322" s="31">
        <f t="shared" si="19"/>
        <v>0</v>
      </c>
      <c r="F322" s="32">
        <f t="shared" si="20"/>
        <v>0</v>
      </c>
      <c r="G322" s="67">
        <v>32.41296518607443</v>
      </c>
      <c r="H322" s="24" t="s">
        <v>31</v>
      </c>
      <c r="I322" s="25">
        <f>IFERROR(VLOOKUP(H322,Volume_caminhao,2,0),0)</f>
        <v>833</v>
      </c>
      <c r="J322" s="25">
        <f t="shared" si="2"/>
        <v>49980</v>
      </c>
      <c r="K322" s="24">
        <f t="shared" si="3"/>
        <v>27000</v>
      </c>
      <c r="L322" s="25">
        <v>0.0</v>
      </c>
      <c r="M322" s="24">
        <f t="shared" si="4"/>
        <v>0</v>
      </c>
      <c r="N322" s="24">
        <f t="shared" si="5"/>
        <v>0</v>
      </c>
      <c r="O322" s="26">
        <v>0.12</v>
      </c>
      <c r="P322" s="24">
        <f t="shared" si="6"/>
        <v>0</v>
      </c>
      <c r="Q322" s="24">
        <f t="shared" si="7"/>
        <v>0</v>
      </c>
      <c r="R322" s="23">
        <f t="shared" si="16"/>
        <v>0</v>
      </c>
      <c r="S322" s="33"/>
      <c r="T322" s="33"/>
      <c r="U322" s="33">
        <f t="shared" si="17"/>
        <v>0</v>
      </c>
      <c r="V322" s="23">
        <v>35.413</v>
      </c>
      <c r="W322" s="23">
        <f t="shared" si="8"/>
        <v>3.000034814</v>
      </c>
      <c r="X322" s="23">
        <f t="shared" si="9"/>
        <v>0</v>
      </c>
      <c r="Y322" s="33">
        <f t="shared" si="10"/>
        <v>0</v>
      </c>
      <c r="Z322" s="33">
        <f t="shared" si="21"/>
        <v>754217.439</v>
      </c>
      <c r="AA322" s="27">
        <f t="shared" si="11"/>
        <v>20</v>
      </c>
      <c r="AB322" s="34">
        <f t="shared" si="12"/>
        <v>6</v>
      </c>
    </row>
    <row r="323" ht="14.25" customHeight="1">
      <c r="A323" s="39">
        <f t="shared" si="13"/>
        <v>45971</v>
      </c>
      <c r="B323" s="40" t="str">
        <f t="shared" si="1"/>
        <v>Monday</v>
      </c>
      <c r="C323" s="36">
        <f t="shared" si="14"/>
        <v>20</v>
      </c>
      <c r="D323" s="40"/>
      <c r="E323" s="31">
        <f t="shared" si="19"/>
        <v>16660</v>
      </c>
      <c r="F323" s="32">
        <f t="shared" si="20"/>
        <v>33320</v>
      </c>
      <c r="G323" s="67">
        <v>32.41296518607443</v>
      </c>
      <c r="H323" s="24" t="s">
        <v>31</v>
      </c>
      <c r="I323" s="25">
        <f>IFERROR(VLOOKUP(H323,Volume_caminhao,2,0),0)</f>
        <v>833</v>
      </c>
      <c r="J323" s="25">
        <f t="shared" si="2"/>
        <v>49980</v>
      </c>
      <c r="K323" s="24">
        <f t="shared" si="3"/>
        <v>27000</v>
      </c>
      <c r="L323" s="25">
        <v>0.0</v>
      </c>
      <c r="M323" s="24">
        <f t="shared" si="4"/>
        <v>0</v>
      </c>
      <c r="N323" s="24">
        <f t="shared" si="5"/>
        <v>0</v>
      </c>
      <c r="O323" s="26">
        <v>0.12</v>
      </c>
      <c r="P323" s="24">
        <f t="shared" si="6"/>
        <v>0</v>
      </c>
      <c r="Q323" s="24">
        <f t="shared" si="7"/>
        <v>0</v>
      </c>
      <c r="R323" s="23">
        <f t="shared" si="16"/>
        <v>540000</v>
      </c>
      <c r="S323" s="42"/>
      <c r="T323" s="42" t="str">
        <f>T292</f>
        <v/>
      </c>
      <c r="U323" s="33">
        <f t="shared" si="17"/>
        <v>214217.439</v>
      </c>
      <c r="V323" s="23">
        <v>35.413</v>
      </c>
      <c r="W323" s="23">
        <f t="shared" si="8"/>
        <v>3.000034814</v>
      </c>
      <c r="X323" s="23">
        <f t="shared" si="9"/>
        <v>49980.58</v>
      </c>
      <c r="Y323" s="33">
        <f t="shared" si="10"/>
        <v>589980.58</v>
      </c>
      <c r="Z323" s="42">
        <f t="shared" si="21"/>
        <v>804198.019</v>
      </c>
      <c r="AA323" s="27">
        <f t="shared" si="11"/>
        <v>20</v>
      </c>
      <c r="AB323" s="38">
        <f t="shared" si="12"/>
        <v>-13</v>
      </c>
      <c r="AC323" s="43"/>
      <c r="AD323" s="43"/>
      <c r="AE323" s="43"/>
      <c r="AF323" s="43"/>
      <c r="AG323" s="43"/>
      <c r="AH323" s="43"/>
    </row>
    <row r="324" ht="14.25" customHeight="1">
      <c r="A324" s="29">
        <f t="shared" si="13"/>
        <v>45972</v>
      </c>
      <c r="B324" s="30" t="str">
        <f t="shared" si="1"/>
        <v>Tuesday</v>
      </c>
      <c r="C324" s="30">
        <f t="shared" si="14"/>
        <v>0</v>
      </c>
      <c r="D324" s="30">
        <v>0.0</v>
      </c>
      <c r="E324" s="31">
        <f t="shared" si="19"/>
        <v>0</v>
      </c>
      <c r="F324" s="32">
        <f t="shared" si="20"/>
        <v>0</v>
      </c>
      <c r="G324" s="67">
        <v>32.41296518607443</v>
      </c>
      <c r="H324" s="24" t="s">
        <v>31</v>
      </c>
      <c r="I324" s="25">
        <f>IFERROR(VLOOKUP(H324,Volume_caminhao,2,0),0)</f>
        <v>833</v>
      </c>
      <c r="J324" s="25">
        <f t="shared" si="2"/>
        <v>49980</v>
      </c>
      <c r="K324" s="24">
        <f t="shared" si="3"/>
        <v>27000</v>
      </c>
      <c r="L324" s="25">
        <v>0.0</v>
      </c>
      <c r="M324" s="24">
        <f t="shared" si="4"/>
        <v>0</v>
      </c>
      <c r="N324" s="24">
        <f t="shared" si="5"/>
        <v>0</v>
      </c>
      <c r="O324" s="26">
        <v>0.12</v>
      </c>
      <c r="P324" s="24">
        <f t="shared" si="6"/>
        <v>0</v>
      </c>
      <c r="Q324" s="24">
        <f t="shared" si="7"/>
        <v>0</v>
      </c>
      <c r="R324" s="23">
        <f t="shared" si="16"/>
        <v>0</v>
      </c>
      <c r="S324" s="33"/>
      <c r="T324" s="33"/>
      <c r="U324" s="33">
        <f t="shared" si="17"/>
        <v>0</v>
      </c>
      <c r="V324" s="23">
        <v>35.413</v>
      </c>
      <c r="W324" s="23">
        <f t="shared" si="8"/>
        <v>3.000034814</v>
      </c>
      <c r="X324" s="23">
        <f t="shared" si="9"/>
        <v>0</v>
      </c>
      <c r="Y324" s="33">
        <f t="shared" si="10"/>
        <v>0</v>
      </c>
      <c r="Z324" s="33">
        <f t="shared" si="21"/>
        <v>804198.019</v>
      </c>
      <c r="AA324" s="27">
        <f t="shared" si="11"/>
        <v>20</v>
      </c>
      <c r="AB324" s="34">
        <f t="shared" si="12"/>
        <v>7</v>
      </c>
    </row>
    <row r="325" ht="14.25" customHeight="1">
      <c r="A325" s="29">
        <f t="shared" si="13"/>
        <v>45973</v>
      </c>
      <c r="B325" s="30" t="str">
        <f t="shared" si="1"/>
        <v>Wednesday</v>
      </c>
      <c r="C325" s="30">
        <f t="shared" si="14"/>
        <v>0</v>
      </c>
      <c r="D325" s="30">
        <v>0.0</v>
      </c>
      <c r="E325" s="31">
        <f t="shared" si="19"/>
        <v>0</v>
      </c>
      <c r="F325" s="32">
        <f t="shared" si="20"/>
        <v>0</v>
      </c>
      <c r="G325" s="67">
        <v>32.41296518607443</v>
      </c>
      <c r="H325" s="24" t="s">
        <v>31</v>
      </c>
      <c r="I325" s="25">
        <f>IFERROR(VLOOKUP(H325,Volume_caminhao,2,0),0)</f>
        <v>833</v>
      </c>
      <c r="J325" s="25">
        <f t="shared" si="2"/>
        <v>49980</v>
      </c>
      <c r="K325" s="24">
        <f t="shared" si="3"/>
        <v>27000</v>
      </c>
      <c r="L325" s="25">
        <v>0.0</v>
      </c>
      <c r="M325" s="24">
        <f t="shared" si="4"/>
        <v>0</v>
      </c>
      <c r="N325" s="24">
        <f t="shared" si="5"/>
        <v>0</v>
      </c>
      <c r="O325" s="26">
        <v>0.12</v>
      </c>
      <c r="P325" s="24">
        <f t="shared" si="6"/>
        <v>0</v>
      </c>
      <c r="Q325" s="24">
        <f t="shared" si="7"/>
        <v>0</v>
      </c>
      <c r="R325" s="23">
        <f t="shared" si="16"/>
        <v>0</v>
      </c>
      <c r="S325" s="33"/>
      <c r="T325" s="33"/>
      <c r="U325" s="33">
        <f t="shared" si="17"/>
        <v>0</v>
      </c>
      <c r="V325" s="23">
        <v>35.413</v>
      </c>
      <c r="W325" s="23">
        <f t="shared" si="8"/>
        <v>3.000034814</v>
      </c>
      <c r="X325" s="23">
        <f t="shared" si="9"/>
        <v>0</v>
      </c>
      <c r="Y325" s="33">
        <f t="shared" si="10"/>
        <v>0</v>
      </c>
      <c r="Z325" s="33">
        <f t="shared" si="21"/>
        <v>804198.019</v>
      </c>
      <c r="AA325" s="27">
        <f t="shared" si="11"/>
        <v>20</v>
      </c>
      <c r="AB325" s="34">
        <f t="shared" si="12"/>
        <v>7</v>
      </c>
    </row>
    <row r="326" ht="14.25" customHeight="1">
      <c r="A326" s="29">
        <f t="shared" si="13"/>
        <v>45974</v>
      </c>
      <c r="B326" s="30" t="str">
        <f t="shared" si="1"/>
        <v>Thursday</v>
      </c>
      <c r="C326" s="30">
        <f t="shared" si="14"/>
        <v>0</v>
      </c>
      <c r="D326" s="30">
        <v>0.0</v>
      </c>
      <c r="E326" s="31">
        <f t="shared" si="19"/>
        <v>0</v>
      </c>
      <c r="F326" s="32">
        <f t="shared" si="20"/>
        <v>0</v>
      </c>
      <c r="G326" s="67">
        <v>32.41296518607443</v>
      </c>
      <c r="H326" s="24" t="s">
        <v>31</v>
      </c>
      <c r="I326" s="25">
        <f>IFERROR(VLOOKUP(H326,Volume_caminhao,2,0),0)</f>
        <v>833</v>
      </c>
      <c r="J326" s="25">
        <f t="shared" si="2"/>
        <v>49980</v>
      </c>
      <c r="K326" s="24">
        <f t="shared" si="3"/>
        <v>27000</v>
      </c>
      <c r="L326" s="25">
        <v>0.0</v>
      </c>
      <c r="M326" s="24">
        <f t="shared" si="4"/>
        <v>0</v>
      </c>
      <c r="N326" s="24">
        <f t="shared" si="5"/>
        <v>0</v>
      </c>
      <c r="O326" s="26">
        <v>0.12</v>
      </c>
      <c r="P326" s="24">
        <f t="shared" si="6"/>
        <v>0</v>
      </c>
      <c r="Q326" s="24">
        <f t="shared" si="7"/>
        <v>0</v>
      </c>
      <c r="R326" s="23">
        <f t="shared" si="16"/>
        <v>0</v>
      </c>
      <c r="S326" s="33"/>
      <c r="T326" s="33"/>
      <c r="U326" s="33">
        <f t="shared" si="17"/>
        <v>0</v>
      </c>
      <c r="V326" s="23">
        <v>35.413</v>
      </c>
      <c r="W326" s="23">
        <f t="shared" si="8"/>
        <v>3.000034814</v>
      </c>
      <c r="X326" s="23">
        <f t="shared" si="9"/>
        <v>0</v>
      </c>
      <c r="Y326" s="33">
        <f t="shared" si="10"/>
        <v>0</v>
      </c>
      <c r="Z326" s="33">
        <f t="shared" si="21"/>
        <v>804198.019</v>
      </c>
      <c r="AA326" s="27">
        <f t="shared" si="11"/>
        <v>20</v>
      </c>
      <c r="AB326" s="34">
        <f t="shared" si="12"/>
        <v>7</v>
      </c>
    </row>
    <row r="327" ht="14.25" customHeight="1">
      <c r="A327" s="29">
        <f t="shared" si="13"/>
        <v>45975</v>
      </c>
      <c r="B327" s="30" t="str">
        <f t="shared" si="1"/>
        <v>Friday</v>
      </c>
      <c r="C327" s="30">
        <f t="shared" si="14"/>
        <v>0</v>
      </c>
      <c r="D327" s="30">
        <v>0.0</v>
      </c>
      <c r="E327" s="31">
        <f t="shared" si="19"/>
        <v>0</v>
      </c>
      <c r="F327" s="32">
        <f t="shared" si="20"/>
        <v>0</v>
      </c>
      <c r="G327" s="67">
        <v>32.41296518607443</v>
      </c>
      <c r="H327" s="24" t="s">
        <v>31</v>
      </c>
      <c r="I327" s="25">
        <f>IFERROR(VLOOKUP(H327,Volume_caminhao,2,0),0)</f>
        <v>833</v>
      </c>
      <c r="J327" s="25">
        <f t="shared" si="2"/>
        <v>49980</v>
      </c>
      <c r="K327" s="24">
        <f t="shared" si="3"/>
        <v>27000</v>
      </c>
      <c r="L327" s="25">
        <v>0.0</v>
      </c>
      <c r="M327" s="24">
        <f t="shared" si="4"/>
        <v>0</v>
      </c>
      <c r="N327" s="24">
        <f t="shared" si="5"/>
        <v>0</v>
      </c>
      <c r="O327" s="26">
        <v>0.12</v>
      </c>
      <c r="P327" s="24">
        <f t="shared" si="6"/>
        <v>0</v>
      </c>
      <c r="Q327" s="24">
        <f t="shared" si="7"/>
        <v>0</v>
      </c>
      <c r="R327" s="23">
        <f t="shared" si="16"/>
        <v>0</v>
      </c>
      <c r="S327" s="33"/>
      <c r="T327" s="33"/>
      <c r="U327" s="33">
        <f t="shared" si="17"/>
        <v>0</v>
      </c>
      <c r="V327" s="23">
        <v>35.413</v>
      </c>
      <c r="W327" s="23">
        <f t="shared" si="8"/>
        <v>3.000034814</v>
      </c>
      <c r="X327" s="23">
        <f t="shared" si="9"/>
        <v>0</v>
      </c>
      <c r="Y327" s="33">
        <f t="shared" si="10"/>
        <v>0</v>
      </c>
      <c r="Z327" s="33">
        <f t="shared" si="21"/>
        <v>804198.019</v>
      </c>
      <c r="AA327" s="27">
        <f t="shared" si="11"/>
        <v>20</v>
      </c>
      <c r="AB327" s="34">
        <f t="shared" si="12"/>
        <v>7</v>
      </c>
    </row>
    <row r="328" ht="14.25" customHeight="1">
      <c r="A328" s="29">
        <f t="shared" si="13"/>
        <v>45976</v>
      </c>
      <c r="B328" s="30" t="str">
        <f t="shared" si="1"/>
        <v>Saturday</v>
      </c>
      <c r="C328" s="30">
        <f t="shared" si="14"/>
        <v>0</v>
      </c>
      <c r="D328" s="30"/>
      <c r="E328" s="31">
        <f t="shared" si="19"/>
        <v>0</v>
      </c>
      <c r="F328" s="32">
        <f t="shared" si="20"/>
        <v>0</v>
      </c>
      <c r="G328" s="67">
        <v>32.41296518607443</v>
      </c>
      <c r="H328" s="24" t="s">
        <v>31</v>
      </c>
      <c r="I328" s="25">
        <f>IFERROR(VLOOKUP(H328,Volume_caminhao,2,0),0)</f>
        <v>833</v>
      </c>
      <c r="J328" s="25">
        <f t="shared" si="2"/>
        <v>49980</v>
      </c>
      <c r="K328" s="24">
        <f t="shared" si="3"/>
        <v>27000</v>
      </c>
      <c r="L328" s="25">
        <v>0.0</v>
      </c>
      <c r="M328" s="24">
        <f t="shared" si="4"/>
        <v>0</v>
      </c>
      <c r="N328" s="24">
        <f t="shared" si="5"/>
        <v>0</v>
      </c>
      <c r="O328" s="26">
        <v>0.12</v>
      </c>
      <c r="P328" s="24">
        <f t="shared" si="6"/>
        <v>0</v>
      </c>
      <c r="Q328" s="24">
        <f t="shared" si="7"/>
        <v>0</v>
      </c>
      <c r="R328" s="23">
        <f t="shared" si="16"/>
        <v>0</v>
      </c>
      <c r="S328" s="33"/>
      <c r="T328" s="33"/>
      <c r="U328" s="33">
        <f t="shared" si="17"/>
        <v>0</v>
      </c>
      <c r="V328" s="23">
        <v>35.413</v>
      </c>
      <c r="W328" s="23">
        <f t="shared" si="8"/>
        <v>3.000034814</v>
      </c>
      <c r="X328" s="23">
        <f t="shared" si="9"/>
        <v>0</v>
      </c>
      <c r="Y328" s="33">
        <f t="shared" si="10"/>
        <v>0</v>
      </c>
      <c r="Z328" s="33">
        <f t="shared" si="21"/>
        <v>804198.019</v>
      </c>
      <c r="AA328" s="27">
        <f t="shared" si="11"/>
        <v>20</v>
      </c>
      <c r="AB328" s="34">
        <f t="shared" si="12"/>
        <v>7</v>
      </c>
    </row>
    <row r="329" ht="14.25" customHeight="1">
      <c r="A329" s="29">
        <f t="shared" si="13"/>
        <v>45977</v>
      </c>
      <c r="B329" s="30" t="str">
        <f t="shared" si="1"/>
        <v>Sunday</v>
      </c>
      <c r="C329" s="30">
        <f t="shared" si="14"/>
        <v>0</v>
      </c>
      <c r="D329" s="30"/>
      <c r="E329" s="31">
        <f t="shared" si="19"/>
        <v>0</v>
      </c>
      <c r="F329" s="32">
        <f t="shared" si="20"/>
        <v>0</v>
      </c>
      <c r="G329" s="67">
        <v>32.41296518607443</v>
      </c>
      <c r="H329" s="24" t="s">
        <v>31</v>
      </c>
      <c r="I329" s="25">
        <f>IFERROR(VLOOKUP(H329,Volume_caminhao,2,0),0)</f>
        <v>833</v>
      </c>
      <c r="J329" s="25">
        <f t="shared" si="2"/>
        <v>49980</v>
      </c>
      <c r="K329" s="24">
        <f t="shared" si="3"/>
        <v>27000</v>
      </c>
      <c r="L329" s="25">
        <v>0.0</v>
      </c>
      <c r="M329" s="24">
        <f t="shared" si="4"/>
        <v>0</v>
      </c>
      <c r="N329" s="24">
        <f t="shared" si="5"/>
        <v>0</v>
      </c>
      <c r="O329" s="26">
        <v>0.12</v>
      </c>
      <c r="P329" s="24">
        <f t="shared" si="6"/>
        <v>0</v>
      </c>
      <c r="Q329" s="24">
        <f t="shared" si="7"/>
        <v>0</v>
      </c>
      <c r="R329" s="23">
        <f t="shared" si="16"/>
        <v>0</v>
      </c>
      <c r="S329" s="33"/>
      <c r="T329" s="33"/>
      <c r="U329" s="33">
        <f t="shared" si="17"/>
        <v>0</v>
      </c>
      <c r="V329" s="23">
        <v>35.413</v>
      </c>
      <c r="W329" s="23">
        <f t="shared" si="8"/>
        <v>3.000034814</v>
      </c>
      <c r="X329" s="23">
        <f t="shared" si="9"/>
        <v>0</v>
      </c>
      <c r="Y329" s="33">
        <f t="shared" si="10"/>
        <v>0</v>
      </c>
      <c r="Z329" s="33">
        <f t="shared" si="21"/>
        <v>804198.019</v>
      </c>
      <c r="AA329" s="27">
        <f t="shared" si="11"/>
        <v>20</v>
      </c>
      <c r="AB329" s="34">
        <f t="shared" si="12"/>
        <v>7</v>
      </c>
    </row>
    <row r="330" ht="14.25" customHeight="1">
      <c r="A330" s="29">
        <f t="shared" si="13"/>
        <v>45978</v>
      </c>
      <c r="B330" s="30" t="str">
        <f t="shared" si="1"/>
        <v>Monday</v>
      </c>
      <c r="C330" s="36">
        <f t="shared" si="14"/>
        <v>20</v>
      </c>
      <c r="D330" s="30"/>
      <c r="E330" s="31">
        <f t="shared" si="19"/>
        <v>16660</v>
      </c>
      <c r="F330" s="32">
        <f t="shared" si="20"/>
        <v>66640</v>
      </c>
      <c r="G330" s="67">
        <v>32.41296518607443</v>
      </c>
      <c r="H330" s="24" t="s">
        <v>31</v>
      </c>
      <c r="I330" s="25">
        <f>IFERROR(VLOOKUP(H330,Volume_caminhao,2,0),0)</f>
        <v>833</v>
      </c>
      <c r="J330" s="25">
        <f t="shared" si="2"/>
        <v>49980</v>
      </c>
      <c r="K330" s="24">
        <f t="shared" si="3"/>
        <v>27000</v>
      </c>
      <c r="L330" s="25">
        <v>0.0</v>
      </c>
      <c r="M330" s="24">
        <f t="shared" si="4"/>
        <v>0</v>
      </c>
      <c r="N330" s="24">
        <f t="shared" si="5"/>
        <v>0</v>
      </c>
      <c r="O330" s="26">
        <v>0.12</v>
      </c>
      <c r="P330" s="24">
        <f t="shared" si="6"/>
        <v>0</v>
      </c>
      <c r="Q330" s="24">
        <f t="shared" si="7"/>
        <v>0</v>
      </c>
      <c r="R330" s="23">
        <f t="shared" si="16"/>
        <v>540000</v>
      </c>
      <c r="S330" s="33"/>
      <c r="T330" s="33"/>
      <c r="U330" s="33">
        <f t="shared" si="17"/>
        <v>264198.019</v>
      </c>
      <c r="V330" s="23">
        <v>35.413</v>
      </c>
      <c r="W330" s="23">
        <f t="shared" si="8"/>
        <v>3.000034814</v>
      </c>
      <c r="X330" s="23">
        <f t="shared" si="9"/>
        <v>49980.58</v>
      </c>
      <c r="Y330" s="33">
        <f t="shared" si="10"/>
        <v>589980.58</v>
      </c>
      <c r="Z330" s="33">
        <f t="shared" si="21"/>
        <v>854178.599</v>
      </c>
      <c r="AA330" s="27">
        <f t="shared" si="11"/>
        <v>20</v>
      </c>
      <c r="AB330" s="38">
        <f t="shared" si="12"/>
        <v>-13</v>
      </c>
    </row>
    <row r="331" ht="14.25" customHeight="1">
      <c r="A331" s="29">
        <f t="shared" si="13"/>
        <v>45979</v>
      </c>
      <c r="B331" s="30" t="str">
        <f t="shared" si="1"/>
        <v>Tuesday</v>
      </c>
      <c r="C331" s="30">
        <f t="shared" si="14"/>
        <v>0</v>
      </c>
      <c r="D331" s="30">
        <v>0.0</v>
      </c>
      <c r="E331" s="31">
        <f t="shared" si="19"/>
        <v>0</v>
      </c>
      <c r="F331" s="32">
        <f t="shared" si="20"/>
        <v>0</v>
      </c>
      <c r="G331" s="67">
        <v>32.41296518607443</v>
      </c>
      <c r="H331" s="24" t="s">
        <v>31</v>
      </c>
      <c r="I331" s="25">
        <f>IFERROR(VLOOKUP(H331,Volume_caminhao,2,0),0)</f>
        <v>833</v>
      </c>
      <c r="J331" s="25">
        <f t="shared" si="2"/>
        <v>49980</v>
      </c>
      <c r="K331" s="24">
        <f t="shared" si="3"/>
        <v>27000</v>
      </c>
      <c r="L331" s="25">
        <v>0.0</v>
      </c>
      <c r="M331" s="24">
        <f t="shared" si="4"/>
        <v>0</v>
      </c>
      <c r="N331" s="24">
        <f t="shared" si="5"/>
        <v>0</v>
      </c>
      <c r="O331" s="26">
        <v>0.12</v>
      </c>
      <c r="P331" s="24">
        <f t="shared" si="6"/>
        <v>0</v>
      </c>
      <c r="Q331" s="24">
        <f t="shared" si="7"/>
        <v>0</v>
      </c>
      <c r="R331" s="23">
        <f t="shared" si="16"/>
        <v>0</v>
      </c>
      <c r="S331" s="33"/>
      <c r="T331" s="33"/>
      <c r="U331" s="33">
        <f t="shared" si="17"/>
        <v>0</v>
      </c>
      <c r="V331" s="23">
        <v>35.413</v>
      </c>
      <c r="W331" s="23">
        <f t="shared" si="8"/>
        <v>3.000034814</v>
      </c>
      <c r="X331" s="23">
        <f t="shared" si="9"/>
        <v>0</v>
      </c>
      <c r="Y331" s="33">
        <f t="shared" si="10"/>
        <v>0</v>
      </c>
      <c r="Z331" s="33">
        <f t="shared" si="21"/>
        <v>854178.599</v>
      </c>
      <c r="AA331" s="27">
        <f t="shared" si="11"/>
        <v>20</v>
      </c>
      <c r="AB331" s="34">
        <f t="shared" si="12"/>
        <v>7</v>
      </c>
    </row>
    <row r="332" ht="14.25" customHeight="1">
      <c r="A332" s="29">
        <f t="shared" si="13"/>
        <v>45980</v>
      </c>
      <c r="B332" s="30" t="str">
        <f t="shared" si="1"/>
        <v>Wednesday</v>
      </c>
      <c r="C332" s="30">
        <f t="shared" si="14"/>
        <v>0</v>
      </c>
      <c r="D332" s="30">
        <v>0.0</v>
      </c>
      <c r="E332" s="31">
        <f t="shared" si="19"/>
        <v>0</v>
      </c>
      <c r="F332" s="32">
        <f t="shared" si="20"/>
        <v>0</v>
      </c>
      <c r="G332" s="67">
        <v>32.41296518607443</v>
      </c>
      <c r="H332" s="24" t="s">
        <v>31</v>
      </c>
      <c r="I332" s="25">
        <f>IFERROR(VLOOKUP(H332,Volume_caminhao,2,0),0)</f>
        <v>833</v>
      </c>
      <c r="J332" s="25">
        <f t="shared" si="2"/>
        <v>49980</v>
      </c>
      <c r="K332" s="24">
        <f t="shared" si="3"/>
        <v>27000</v>
      </c>
      <c r="L332" s="25">
        <v>0.0</v>
      </c>
      <c r="M332" s="24">
        <f t="shared" si="4"/>
        <v>0</v>
      </c>
      <c r="N332" s="24">
        <f t="shared" si="5"/>
        <v>0</v>
      </c>
      <c r="O332" s="26">
        <v>0.12</v>
      </c>
      <c r="P332" s="24">
        <f t="shared" si="6"/>
        <v>0</v>
      </c>
      <c r="Q332" s="24">
        <f t="shared" si="7"/>
        <v>0</v>
      </c>
      <c r="R332" s="23">
        <f t="shared" si="16"/>
        <v>0</v>
      </c>
      <c r="S332" s="33"/>
      <c r="T332" s="33"/>
      <c r="U332" s="33">
        <f t="shared" si="17"/>
        <v>0</v>
      </c>
      <c r="V332" s="23">
        <v>35.413</v>
      </c>
      <c r="W332" s="23">
        <f t="shared" si="8"/>
        <v>3.000034814</v>
      </c>
      <c r="X332" s="23">
        <f t="shared" si="9"/>
        <v>0</v>
      </c>
      <c r="Y332" s="33">
        <f t="shared" si="10"/>
        <v>0</v>
      </c>
      <c r="Z332" s="33">
        <f t="shared" si="21"/>
        <v>854178.599</v>
      </c>
      <c r="AA332" s="27">
        <f t="shared" si="11"/>
        <v>20</v>
      </c>
      <c r="AB332" s="34">
        <f t="shared" si="12"/>
        <v>7</v>
      </c>
    </row>
    <row r="333" ht="14.25" customHeight="1">
      <c r="A333" s="29">
        <f t="shared" si="13"/>
        <v>45981</v>
      </c>
      <c r="B333" s="30" t="str">
        <f t="shared" si="1"/>
        <v>Thursday</v>
      </c>
      <c r="C333" s="30">
        <f t="shared" si="14"/>
        <v>0</v>
      </c>
      <c r="D333" s="30">
        <v>0.0</v>
      </c>
      <c r="E333" s="31">
        <f t="shared" si="19"/>
        <v>0</v>
      </c>
      <c r="F333" s="32">
        <f t="shared" si="20"/>
        <v>0</v>
      </c>
      <c r="G333" s="67">
        <v>32.41296518607443</v>
      </c>
      <c r="H333" s="24" t="s">
        <v>31</v>
      </c>
      <c r="I333" s="25">
        <f>IFERROR(VLOOKUP(H333,Volume_caminhao,2,0),0)</f>
        <v>833</v>
      </c>
      <c r="J333" s="25">
        <f t="shared" si="2"/>
        <v>49980</v>
      </c>
      <c r="K333" s="24">
        <f t="shared" si="3"/>
        <v>27000</v>
      </c>
      <c r="L333" s="25">
        <v>0.0</v>
      </c>
      <c r="M333" s="24">
        <f t="shared" si="4"/>
        <v>0</v>
      </c>
      <c r="N333" s="24">
        <f t="shared" si="5"/>
        <v>0</v>
      </c>
      <c r="O333" s="26">
        <v>0.12</v>
      </c>
      <c r="P333" s="24">
        <f t="shared" si="6"/>
        <v>0</v>
      </c>
      <c r="Q333" s="24">
        <f t="shared" si="7"/>
        <v>0</v>
      </c>
      <c r="R333" s="23">
        <f t="shared" si="16"/>
        <v>0</v>
      </c>
      <c r="S333" s="33"/>
      <c r="T333" s="33"/>
      <c r="U333" s="33">
        <f t="shared" si="17"/>
        <v>0</v>
      </c>
      <c r="V333" s="23">
        <v>35.413</v>
      </c>
      <c r="W333" s="23">
        <f t="shared" si="8"/>
        <v>3.000034814</v>
      </c>
      <c r="X333" s="23">
        <f t="shared" si="9"/>
        <v>0</v>
      </c>
      <c r="Y333" s="33">
        <f t="shared" si="10"/>
        <v>0</v>
      </c>
      <c r="Z333" s="33">
        <f t="shared" si="21"/>
        <v>854178.599</v>
      </c>
      <c r="AA333" s="27">
        <f t="shared" si="11"/>
        <v>20</v>
      </c>
      <c r="AB333" s="34">
        <f t="shared" si="12"/>
        <v>7</v>
      </c>
    </row>
    <row r="334" ht="14.25" customHeight="1">
      <c r="A334" s="29">
        <f t="shared" si="13"/>
        <v>45982</v>
      </c>
      <c r="B334" s="30" t="str">
        <f t="shared" si="1"/>
        <v>Friday</v>
      </c>
      <c r="C334" s="30">
        <f t="shared" si="14"/>
        <v>0</v>
      </c>
      <c r="D334" s="30">
        <v>0.0</v>
      </c>
      <c r="E334" s="31">
        <f t="shared" si="19"/>
        <v>0</v>
      </c>
      <c r="F334" s="32">
        <f t="shared" si="20"/>
        <v>0</v>
      </c>
      <c r="G334" s="67">
        <v>32.41296518607443</v>
      </c>
      <c r="H334" s="24" t="s">
        <v>31</v>
      </c>
      <c r="I334" s="25">
        <f>IFERROR(VLOOKUP(H334,Volume_caminhao,2,0),0)</f>
        <v>833</v>
      </c>
      <c r="J334" s="25">
        <f t="shared" si="2"/>
        <v>49980</v>
      </c>
      <c r="K334" s="24">
        <f t="shared" si="3"/>
        <v>27000</v>
      </c>
      <c r="L334" s="25">
        <v>0.0</v>
      </c>
      <c r="M334" s="24">
        <f t="shared" si="4"/>
        <v>0</v>
      </c>
      <c r="N334" s="24">
        <f t="shared" si="5"/>
        <v>0</v>
      </c>
      <c r="O334" s="26">
        <v>0.12</v>
      </c>
      <c r="P334" s="24">
        <f t="shared" si="6"/>
        <v>0</v>
      </c>
      <c r="Q334" s="24">
        <f t="shared" si="7"/>
        <v>0</v>
      </c>
      <c r="R334" s="23">
        <f t="shared" si="16"/>
        <v>0</v>
      </c>
      <c r="S334" s="33"/>
      <c r="T334" s="33"/>
      <c r="U334" s="33">
        <f t="shared" si="17"/>
        <v>0</v>
      </c>
      <c r="V334" s="23">
        <v>35.413</v>
      </c>
      <c r="W334" s="23">
        <f t="shared" si="8"/>
        <v>3.000034814</v>
      </c>
      <c r="X334" s="23">
        <f t="shared" si="9"/>
        <v>0</v>
      </c>
      <c r="Y334" s="33">
        <f t="shared" si="10"/>
        <v>0</v>
      </c>
      <c r="Z334" s="33">
        <f t="shared" si="21"/>
        <v>854178.599</v>
      </c>
      <c r="AA334" s="27">
        <f t="shared" si="11"/>
        <v>20</v>
      </c>
      <c r="AB334" s="34">
        <f t="shared" si="12"/>
        <v>7</v>
      </c>
    </row>
    <row r="335" ht="14.25" customHeight="1">
      <c r="A335" s="29">
        <f t="shared" si="13"/>
        <v>45983</v>
      </c>
      <c r="B335" s="30" t="str">
        <f t="shared" si="1"/>
        <v>Saturday</v>
      </c>
      <c r="C335" s="30">
        <f t="shared" si="14"/>
        <v>0</v>
      </c>
      <c r="D335" s="30"/>
      <c r="E335" s="31">
        <f t="shared" si="19"/>
        <v>0</v>
      </c>
      <c r="F335" s="32">
        <f t="shared" si="20"/>
        <v>0</v>
      </c>
      <c r="G335" s="67">
        <v>32.41296518607443</v>
      </c>
      <c r="H335" s="24" t="s">
        <v>31</v>
      </c>
      <c r="I335" s="25">
        <f>IFERROR(VLOOKUP(H335,Volume_caminhao,2,0),0)</f>
        <v>833</v>
      </c>
      <c r="J335" s="25">
        <f t="shared" si="2"/>
        <v>49980</v>
      </c>
      <c r="K335" s="24">
        <f t="shared" si="3"/>
        <v>27000</v>
      </c>
      <c r="L335" s="25">
        <v>0.0</v>
      </c>
      <c r="M335" s="24">
        <f t="shared" si="4"/>
        <v>0</v>
      </c>
      <c r="N335" s="24">
        <f t="shared" si="5"/>
        <v>0</v>
      </c>
      <c r="O335" s="26">
        <v>0.12</v>
      </c>
      <c r="P335" s="24">
        <f t="shared" si="6"/>
        <v>0</v>
      </c>
      <c r="Q335" s="24">
        <f t="shared" si="7"/>
        <v>0</v>
      </c>
      <c r="R335" s="23">
        <f t="shared" si="16"/>
        <v>0</v>
      </c>
      <c r="S335" s="33"/>
      <c r="T335" s="33"/>
      <c r="U335" s="33">
        <f t="shared" si="17"/>
        <v>0</v>
      </c>
      <c r="V335" s="23">
        <v>35.413</v>
      </c>
      <c r="W335" s="23">
        <f t="shared" si="8"/>
        <v>3.000034814</v>
      </c>
      <c r="X335" s="23">
        <f t="shared" si="9"/>
        <v>0</v>
      </c>
      <c r="Y335" s="33">
        <f t="shared" si="10"/>
        <v>0</v>
      </c>
      <c r="Z335" s="33">
        <f t="shared" si="21"/>
        <v>854178.599</v>
      </c>
      <c r="AA335" s="27">
        <f t="shared" si="11"/>
        <v>20</v>
      </c>
      <c r="AB335" s="34">
        <f t="shared" si="12"/>
        <v>7</v>
      </c>
    </row>
    <row r="336" ht="14.25" customHeight="1">
      <c r="A336" s="29">
        <f t="shared" si="13"/>
        <v>45984</v>
      </c>
      <c r="B336" s="30" t="str">
        <f t="shared" si="1"/>
        <v>Sunday</v>
      </c>
      <c r="C336" s="30">
        <f t="shared" si="14"/>
        <v>0</v>
      </c>
      <c r="D336" s="30"/>
      <c r="E336" s="31">
        <f t="shared" si="19"/>
        <v>0</v>
      </c>
      <c r="F336" s="32">
        <f t="shared" si="20"/>
        <v>0</v>
      </c>
      <c r="G336" s="67">
        <v>32.41296518607443</v>
      </c>
      <c r="H336" s="24" t="s">
        <v>31</v>
      </c>
      <c r="I336" s="25">
        <f>IFERROR(VLOOKUP(H336,Volume_caminhao,2,0),0)</f>
        <v>833</v>
      </c>
      <c r="J336" s="25">
        <f t="shared" si="2"/>
        <v>49980</v>
      </c>
      <c r="K336" s="24">
        <f t="shared" si="3"/>
        <v>27000</v>
      </c>
      <c r="L336" s="25">
        <v>0.0</v>
      </c>
      <c r="M336" s="24">
        <f t="shared" si="4"/>
        <v>0</v>
      </c>
      <c r="N336" s="24">
        <f t="shared" si="5"/>
        <v>0</v>
      </c>
      <c r="O336" s="26">
        <v>0.12</v>
      </c>
      <c r="P336" s="24">
        <f t="shared" si="6"/>
        <v>0</v>
      </c>
      <c r="Q336" s="24">
        <f t="shared" si="7"/>
        <v>0</v>
      </c>
      <c r="R336" s="23">
        <f t="shared" si="16"/>
        <v>0</v>
      </c>
      <c r="S336" s="33"/>
      <c r="T336" s="33"/>
      <c r="U336" s="33">
        <f t="shared" si="17"/>
        <v>0</v>
      </c>
      <c r="V336" s="23">
        <v>35.413</v>
      </c>
      <c r="W336" s="23">
        <f t="shared" si="8"/>
        <v>3.000034814</v>
      </c>
      <c r="X336" s="23">
        <f t="shared" si="9"/>
        <v>0</v>
      </c>
      <c r="Y336" s="33">
        <f t="shared" si="10"/>
        <v>0</v>
      </c>
      <c r="Z336" s="33">
        <f t="shared" si="21"/>
        <v>854178.599</v>
      </c>
      <c r="AA336" s="27">
        <f t="shared" si="11"/>
        <v>20</v>
      </c>
      <c r="AB336" s="34">
        <f t="shared" si="12"/>
        <v>7</v>
      </c>
    </row>
    <row r="337" ht="14.25" customHeight="1">
      <c r="A337" s="29">
        <f t="shared" si="13"/>
        <v>45985</v>
      </c>
      <c r="B337" s="30" t="str">
        <f t="shared" si="1"/>
        <v>Monday</v>
      </c>
      <c r="C337" s="36">
        <f t="shared" si="14"/>
        <v>20</v>
      </c>
      <c r="D337" s="30"/>
      <c r="E337" s="31">
        <f t="shared" si="19"/>
        <v>16660</v>
      </c>
      <c r="F337" s="32">
        <f t="shared" si="20"/>
        <v>133280</v>
      </c>
      <c r="G337" s="67">
        <v>32.41296518607443</v>
      </c>
      <c r="H337" s="24" t="s">
        <v>31</v>
      </c>
      <c r="I337" s="25">
        <f>IFERROR(VLOOKUP(H337,Volume_caminhao,2,0),0)</f>
        <v>833</v>
      </c>
      <c r="J337" s="25">
        <f t="shared" si="2"/>
        <v>49980</v>
      </c>
      <c r="K337" s="24">
        <f t="shared" si="3"/>
        <v>27000</v>
      </c>
      <c r="L337" s="25">
        <v>0.0</v>
      </c>
      <c r="M337" s="24">
        <f t="shared" si="4"/>
        <v>0</v>
      </c>
      <c r="N337" s="24">
        <f t="shared" si="5"/>
        <v>0</v>
      </c>
      <c r="O337" s="26">
        <v>0.12</v>
      </c>
      <c r="P337" s="24">
        <f t="shared" si="6"/>
        <v>0</v>
      </c>
      <c r="Q337" s="24">
        <f t="shared" si="7"/>
        <v>0</v>
      </c>
      <c r="R337" s="23">
        <f t="shared" si="16"/>
        <v>540000</v>
      </c>
      <c r="S337" s="33"/>
      <c r="T337" s="33"/>
      <c r="U337" s="33">
        <f t="shared" si="17"/>
        <v>314178.599</v>
      </c>
      <c r="V337" s="23">
        <v>35.413</v>
      </c>
      <c r="W337" s="23">
        <f t="shared" si="8"/>
        <v>3.000034814</v>
      </c>
      <c r="X337" s="23">
        <f t="shared" si="9"/>
        <v>49980.58</v>
      </c>
      <c r="Y337" s="33">
        <f t="shared" si="10"/>
        <v>589980.58</v>
      </c>
      <c r="Z337" s="33">
        <f t="shared" si="21"/>
        <v>904159.179</v>
      </c>
      <c r="AA337" s="27">
        <f t="shared" si="11"/>
        <v>20</v>
      </c>
      <c r="AB337" s="38">
        <f t="shared" si="12"/>
        <v>-12</v>
      </c>
    </row>
    <row r="338" ht="14.25" customHeight="1">
      <c r="A338" s="29">
        <f t="shared" si="13"/>
        <v>45986</v>
      </c>
      <c r="B338" s="30" t="str">
        <f t="shared" si="1"/>
        <v>Tuesday</v>
      </c>
      <c r="C338" s="30">
        <f t="shared" si="14"/>
        <v>0</v>
      </c>
      <c r="D338" s="30">
        <v>0.0</v>
      </c>
      <c r="E338" s="31">
        <f t="shared" si="19"/>
        <v>0</v>
      </c>
      <c r="F338" s="32">
        <f t="shared" si="20"/>
        <v>0</v>
      </c>
      <c r="G338" s="67">
        <v>32.41296518607443</v>
      </c>
      <c r="H338" s="24" t="s">
        <v>31</v>
      </c>
      <c r="I338" s="25">
        <f>IFERROR(VLOOKUP(H338,Volume_caminhao,2,0),0)</f>
        <v>833</v>
      </c>
      <c r="J338" s="25">
        <f t="shared" si="2"/>
        <v>49980</v>
      </c>
      <c r="K338" s="24">
        <f t="shared" si="3"/>
        <v>27000</v>
      </c>
      <c r="L338" s="25">
        <v>0.0</v>
      </c>
      <c r="M338" s="24">
        <f t="shared" si="4"/>
        <v>0</v>
      </c>
      <c r="N338" s="24">
        <f t="shared" si="5"/>
        <v>0</v>
      </c>
      <c r="O338" s="26">
        <v>0.12</v>
      </c>
      <c r="P338" s="24">
        <f t="shared" si="6"/>
        <v>0</v>
      </c>
      <c r="Q338" s="24">
        <f t="shared" si="7"/>
        <v>0</v>
      </c>
      <c r="R338" s="23">
        <f t="shared" si="16"/>
        <v>0</v>
      </c>
      <c r="S338" s="33"/>
      <c r="T338" s="33"/>
      <c r="U338" s="33">
        <f t="shared" si="17"/>
        <v>0</v>
      </c>
      <c r="V338" s="23">
        <v>35.413</v>
      </c>
      <c r="W338" s="23">
        <f t="shared" si="8"/>
        <v>3.000034814</v>
      </c>
      <c r="X338" s="23">
        <f t="shared" si="9"/>
        <v>0</v>
      </c>
      <c r="Y338" s="33">
        <f t="shared" si="10"/>
        <v>0</v>
      </c>
      <c r="Z338" s="33">
        <f t="shared" si="21"/>
        <v>904159.179</v>
      </c>
      <c r="AA338" s="27">
        <f t="shared" si="11"/>
        <v>20</v>
      </c>
      <c r="AB338" s="34">
        <f t="shared" si="12"/>
        <v>8</v>
      </c>
    </row>
    <row r="339" ht="14.25" customHeight="1">
      <c r="A339" s="29">
        <f t="shared" si="13"/>
        <v>45987</v>
      </c>
      <c r="B339" s="30" t="str">
        <f t="shared" si="1"/>
        <v>Wednesday</v>
      </c>
      <c r="C339" s="30">
        <f t="shared" si="14"/>
        <v>0</v>
      </c>
      <c r="D339" s="30">
        <v>0.0</v>
      </c>
      <c r="E339" s="31">
        <f t="shared" si="19"/>
        <v>0</v>
      </c>
      <c r="F339" s="32">
        <f t="shared" si="20"/>
        <v>0</v>
      </c>
      <c r="G339" s="67">
        <v>32.41296518607443</v>
      </c>
      <c r="H339" s="24" t="s">
        <v>31</v>
      </c>
      <c r="I339" s="25">
        <f>IFERROR(VLOOKUP(H339,Volume_caminhao,2,0),0)</f>
        <v>833</v>
      </c>
      <c r="J339" s="25">
        <f t="shared" si="2"/>
        <v>49980</v>
      </c>
      <c r="K339" s="24">
        <f t="shared" si="3"/>
        <v>27000</v>
      </c>
      <c r="L339" s="25">
        <v>0.0</v>
      </c>
      <c r="M339" s="24">
        <f t="shared" si="4"/>
        <v>0</v>
      </c>
      <c r="N339" s="24">
        <f t="shared" si="5"/>
        <v>0</v>
      </c>
      <c r="O339" s="26">
        <v>0.12</v>
      </c>
      <c r="P339" s="24">
        <f t="shared" si="6"/>
        <v>0</v>
      </c>
      <c r="Q339" s="24">
        <f t="shared" si="7"/>
        <v>0</v>
      </c>
      <c r="R339" s="23">
        <f t="shared" si="16"/>
        <v>0</v>
      </c>
      <c r="S339" s="33"/>
      <c r="T339" s="33"/>
      <c r="U339" s="33">
        <f t="shared" si="17"/>
        <v>0</v>
      </c>
      <c r="V339" s="23">
        <v>35.413</v>
      </c>
      <c r="W339" s="23">
        <f t="shared" si="8"/>
        <v>3.000034814</v>
      </c>
      <c r="X339" s="23">
        <f t="shared" si="9"/>
        <v>0</v>
      </c>
      <c r="Y339" s="33">
        <f t="shared" si="10"/>
        <v>0</v>
      </c>
      <c r="Z339" s="33">
        <f t="shared" si="21"/>
        <v>904159.179</v>
      </c>
      <c r="AA339" s="27">
        <f t="shared" si="11"/>
        <v>20</v>
      </c>
      <c r="AB339" s="34">
        <f t="shared" si="12"/>
        <v>8</v>
      </c>
    </row>
    <row r="340" ht="14.25" customHeight="1">
      <c r="A340" s="29">
        <f t="shared" si="13"/>
        <v>45988</v>
      </c>
      <c r="B340" s="30" t="str">
        <f t="shared" si="1"/>
        <v>Thursday</v>
      </c>
      <c r="C340" s="30">
        <f t="shared" si="14"/>
        <v>0</v>
      </c>
      <c r="D340" s="30">
        <v>0.0</v>
      </c>
      <c r="E340" s="31">
        <f t="shared" si="19"/>
        <v>0</v>
      </c>
      <c r="F340" s="32">
        <f t="shared" si="20"/>
        <v>0</v>
      </c>
      <c r="G340" s="67">
        <v>32.41296518607443</v>
      </c>
      <c r="H340" s="24" t="s">
        <v>31</v>
      </c>
      <c r="I340" s="25">
        <f>IFERROR(VLOOKUP(H340,Volume_caminhao,2,0),0)</f>
        <v>833</v>
      </c>
      <c r="J340" s="25">
        <f t="shared" si="2"/>
        <v>49980</v>
      </c>
      <c r="K340" s="24">
        <f t="shared" si="3"/>
        <v>27000</v>
      </c>
      <c r="L340" s="25">
        <v>0.0</v>
      </c>
      <c r="M340" s="24">
        <f t="shared" si="4"/>
        <v>0</v>
      </c>
      <c r="N340" s="24">
        <f t="shared" si="5"/>
        <v>0</v>
      </c>
      <c r="O340" s="26">
        <v>0.12</v>
      </c>
      <c r="P340" s="24">
        <f t="shared" si="6"/>
        <v>0</v>
      </c>
      <c r="Q340" s="24">
        <f t="shared" si="7"/>
        <v>0</v>
      </c>
      <c r="R340" s="23">
        <f t="shared" si="16"/>
        <v>0</v>
      </c>
      <c r="S340" s="33"/>
      <c r="T340" s="33"/>
      <c r="U340" s="33">
        <f t="shared" si="17"/>
        <v>0</v>
      </c>
      <c r="V340" s="23">
        <v>35.413</v>
      </c>
      <c r="W340" s="23">
        <f t="shared" si="8"/>
        <v>3.000034814</v>
      </c>
      <c r="X340" s="23">
        <f t="shared" si="9"/>
        <v>0</v>
      </c>
      <c r="Y340" s="33">
        <f t="shared" si="10"/>
        <v>0</v>
      </c>
      <c r="Z340" s="33">
        <f t="shared" si="21"/>
        <v>904159.179</v>
      </c>
      <c r="AA340" s="27">
        <f t="shared" si="11"/>
        <v>20</v>
      </c>
      <c r="AB340" s="34">
        <f t="shared" si="12"/>
        <v>8</v>
      </c>
    </row>
    <row r="341" ht="14.25" customHeight="1">
      <c r="A341" s="29">
        <f t="shared" si="13"/>
        <v>45989</v>
      </c>
      <c r="B341" s="30" t="str">
        <f t="shared" si="1"/>
        <v>Friday</v>
      </c>
      <c r="C341" s="30">
        <f t="shared" si="14"/>
        <v>0</v>
      </c>
      <c r="D341" s="30">
        <v>0.0</v>
      </c>
      <c r="E341" s="31">
        <f t="shared" si="19"/>
        <v>0</v>
      </c>
      <c r="F341" s="32">
        <f t="shared" si="20"/>
        <v>0</v>
      </c>
      <c r="G341" s="67">
        <v>32.41296518607443</v>
      </c>
      <c r="H341" s="24" t="s">
        <v>31</v>
      </c>
      <c r="I341" s="25">
        <f>IFERROR(VLOOKUP(H341,Volume_caminhao,2,0),0)</f>
        <v>833</v>
      </c>
      <c r="J341" s="25">
        <f t="shared" si="2"/>
        <v>49980</v>
      </c>
      <c r="K341" s="24">
        <f t="shared" si="3"/>
        <v>27000</v>
      </c>
      <c r="L341" s="25">
        <v>0.0</v>
      </c>
      <c r="M341" s="24">
        <f t="shared" si="4"/>
        <v>0</v>
      </c>
      <c r="N341" s="24">
        <f t="shared" si="5"/>
        <v>0</v>
      </c>
      <c r="O341" s="26">
        <v>0.12</v>
      </c>
      <c r="P341" s="24">
        <f t="shared" si="6"/>
        <v>0</v>
      </c>
      <c r="Q341" s="24">
        <f t="shared" si="7"/>
        <v>0</v>
      </c>
      <c r="R341" s="23">
        <f t="shared" si="16"/>
        <v>0</v>
      </c>
      <c r="S341" s="33"/>
      <c r="T341" s="33"/>
      <c r="U341" s="33">
        <f t="shared" si="17"/>
        <v>0</v>
      </c>
      <c r="V341" s="23">
        <v>35.413</v>
      </c>
      <c r="W341" s="23">
        <f t="shared" si="8"/>
        <v>3.000034814</v>
      </c>
      <c r="X341" s="23">
        <f t="shared" si="9"/>
        <v>0</v>
      </c>
      <c r="Y341" s="33">
        <f t="shared" si="10"/>
        <v>0</v>
      </c>
      <c r="Z341" s="33">
        <f t="shared" si="21"/>
        <v>904159.179</v>
      </c>
      <c r="AA341" s="27">
        <f t="shared" si="11"/>
        <v>20</v>
      </c>
      <c r="AB341" s="34">
        <f t="shared" si="12"/>
        <v>8</v>
      </c>
    </row>
    <row r="342" ht="14.25" customHeight="1">
      <c r="A342" s="29">
        <f t="shared" si="13"/>
        <v>45990</v>
      </c>
      <c r="B342" s="30" t="str">
        <f t="shared" si="1"/>
        <v>Saturday</v>
      </c>
      <c r="C342" s="30">
        <f t="shared" si="14"/>
        <v>0</v>
      </c>
      <c r="D342" s="30"/>
      <c r="E342" s="31">
        <f t="shared" si="19"/>
        <v>0</v>
      </c>
      <c r="F342" s="32">
        <f t="shared" si="20"/>
        <v>0</v>
      </c>
      <c r="G342" s="67">
        <v>32.41296518607443</v>
      </c>
      <c r="H342" s="24" t="s">
        <v>31</v>
      </c>
      <c r="I342" s="25">
        <f>IFERROR(VLOOKUP(H342,Volume_caminhao,2,0),0)</f>
        <v>833</v>
      </c>
      <c r="J342" s="25">
        <f t="shared" si="2"/>
        <v>49980</v>
      </c>
      <c r="K342" s="24">
        <f t="shared" si="3"/>
        <v>27000</v>
      </c>
      <c r="L342" s="25">
        <v>0.0</v>
      </c>
      <c r="M342" s="24">
        <f t="shared" si="4"/>
        <v>0</v>
      </c>
      <c r="N342" s="24">
        <f t="shared" si="5"/>
        <v>0</v>
      </c>
      <c r="O342" s="26">
        <v>0.12</v>
      </c>
      <c r="P342" s="24">
        <f t="shared" si="6"/>
        <v>0</v>
      </c>
      <c r="Q342" s="24">
        <f t="shared" si="7"/>
        <v>0</v>
      </c>
      <c r="R342" s="23">
        <f t="shared" si="16"/>
        <v>0</v>
      </c>
      <c r="S342" s="33"/>
      <c r="T342" s="33"/>
      <c r="U342" s="33">
        <f t="shared" si="17"/>
        <v>0</v>
      </c>
      <c r="V342" s="23">
        <v>35.413</v>
      </c>
      <c r="W342" s="23">
        <f t="shared" si="8"/>
        <v>3.000034814</v>
      </c>
      <c r="X342" s="23">
        <f t="shared" si="9"/>
        <v>0</v>
      </c>
      <c r="Y342" s="33">
        <f t="shared" si="10"/>
        <v>0</v>
      </c>
      <c r="Z342" s="33">
        <f t="shared" si="21"/>
        <v>904159.179</v>
      </c>
      <c r="AA342" s="27">
        <f t="shared" si="11"/>
        <v>20</v>
      </c>
      <c r="AB342" s="34">
        <f t="shared" si="12"/>
        <v>8</v>
      </c>
    </row>
    <row r="343" ht="14.25" customHeight="1">
      <c r="A343" s="29">
        <f t="shared" si="13"/>
        <v>45991</v>
      </c>
      <c r="B343" s="30" t="str">
        <f t="shared" si="1"/>
        <v>Sunday</v>
      </c>
      <c r="C343" s="30">
        <f t="shared" si="14"/>
        <v>0</v>
      </c>
      <c r="D343" s="30"/>
      <c r="E343" s="31">
        <f t="shared" si="19"/>
        <v>0</v>
      </c>
      <c r="F343" s="32">
        <f t="shared" si="20"/>
        <v>0</v>
      </c>
      <c r="G343" s="67">
        <v>32.41296518607443</v>
      </c>
      <c r="H343" s="24" t="s">
        <v>31</v>
      </c>
      <c r="I343" s="25">
        <f>IFERROR(VLOOKUP(H343,Volume_caminhao,2,0),0)</f>
        <v>833</v>
      </c>
      <c r="J343" s="25">
        <f t="shared" si="2"/>
        <v>49980</v>
      </c>
      <c r="K343" s="24">
        <f t="shared" si="3"/>
        <v>27000</v>
      </c>
      <c r="L343" s="25">
        <v>0.0</v>
      </c>
      <c r="M343" s="24">
        <f t="shared" si="4"/>
        <v>0</v>
      </c>
      <c r="N343" s="24">
        <f t="shared" si="5"/>
        <v>0</v>
      </c>
      <c r="O343" s="26">
        <v>0.12</v>
      </c>
      <c r="P343" s="24">
        <f t="shared" si="6"/>
        <v>0</v>
      </c>
      <c r="Q343" s="24">
        <f t="shared" si="7"/>
        <v>0</v>
      </c>
      <c r="R343" s="23">
        <f t="shared" si="16"/>
        <v>0</v>
      </c>
      <c r="S343" s="33"/>
      <c r="T343" s="33"/>
      <c r="U343" s="33">
        <f t="shared" si="17"/>
        <v>0</v>
      </c>
      <c r="V343" s="23">
        <v>35.413</v>
      </c>
      <c r="W343" s="23">
        <f t="shared" si="8"/>
        <v>3.000034814</v>
      </c>
      <c r="X343" s="23">
        <f t="shared" si="9"/>
        <v>0</v>
      </c>
      <c r="Y343" s="33">
        <f t="shared" si="10"/>
        <v>0</v>
      </c>
      <c r="Z343" s="33">
        <f t="shared" si="21"/>
        <v>904159.179</v>
      </c>
      <c r="AA343" s="27">
        <f t="shared" si="11"/>
        <v>20</v>
      </c>
      <c r="AB343" s="34">
        <f t="shared" si="12"/>
        <v>8</v>
      </c>
    </row>
    <row r="344" ht="14.25" customHeight="1">
      <c r="A344" s="50">
        <f t="shared" si="13"/>
        <v>45992</v>
      </c>
      <c r="B344" s="51" t="str">
        <f t="shared" si="1"/>
        <v>Monday</v>
      </c>
      <c r="C344" s="36">
        <f t="shared" si="14"/>
        <v>20</v>
      </c>
      <c r="D344" s="51"/>
      <c r="E344" s="31">
        <f t="shared" si="19"/>
        <v>16660</v>
      </c>
      <c r="F344" s="32">
        <f t="shared" si="20"/>
        <v>16660</v>
      </c>
      <c r="G344" s="67">
        <v>32.41296518607443</v>
      </c>
      <c r="H344" s="24" t="s">
        <v>31</v>
      </c>
      <c r="I344" s="25">
        <f>IFERROR(VLOOKUP(H344,Volume_caminhao,2,0),0)</f>
        <v>833</v>
      </c>
      <c r="J344" s="25">
        <f t="shared" si="2"/>
        <v>49980</v>
      </c>
      <c r="K344" s="24">
        <f t="shared" si="3"/>
        <v>27000</v>
      </c>
      <c r="L344" s="25">
        <v>0.0</v>
      </c>
      <c r="M344" s="24">
        <f t="shared" si="4"/>
        <v>0</v>
      </c>
      <c r="N344" s="24">
        <f t="shared" si="5"/>
        <v>0</v>
      </c>
      <c r="O344" s="26">
        <v>0.12</v>
      </c>
      <c r="P344" s="24">
        <f t="shared" si="6"/>
        <v>0</v>
      </c>
      <c r="Q344" s="24">
        <f t="shared" si="7"/>
        <v>0</v>
      </c>
      <c r="R344" s="23">
        <f t="shared" si="16"/>
        <v>540000</v>
      </c>
      <c r="S344" s="57"/>
      <c r="T344" s="57"/>
      <c r="U344" s="33">
        <f t="shared" si="17"/>
        <v>364159.179</v>
      </c>
      <c r="V344" s="23">
        <v>35.413</v>
      </c>
      <c r="W344" s="23">
        <f t="shared" si="8"/>
        <v>3.000034814</v>
      </c>
      <c r="X344" s="23">
        <f t="shared" si="9"/>
        <v>49980.58</v>
      </c>
      <c r="Y344" s="33">
        <f t="shared" si="10"/>
        <v>589980.58</v>
      </c>
      <c r="Z344" s="57">
        <f t="shared" si="21"/>
        <v>954139.759</v>
      </c>
      <c r="AA344" s="27">
        <f t="shared" si="11"/>
        <v>20</v>
      </c>
      <c r="AB344" s="38">
        <f t="shared" si="12"/>
        <v>-12</v>
      </c>
    </row>
    <row r="345" ht="14.25" customHeight="1">
      <c r="A345" s="50">
        <f t="shared" si="13"/>
        <v>45993</v>
      </c>
      <c r="B345" s="51" t="str">
        <f t="shared" si="1"/>
        <v>Tuesday</v>
      </c>
      <c r="C345" s="30">
        <f t="shared" si="14"/>
        <v>0</v>
      </c>
      <c r="D345" s="51">
        <v>0.0</v>
      </c>
      <c r="E345" s="31">
        <f t="shared" si="19"/>
        <v>0</v>
      </c>
      <c r="F345" s="32">
        <f t="shared" si="20"/>
        <v>0</v>
      </c>
      <c r="G345" s="67">
        <v>32.41296518607443</v>
      </c>
      <c r="H345" s="24" t="s">
        <v>31</v>
      </c>
      <c r="I345" s="25">
        <f>IFERROR(VLOOKUP(H345,Volume_caminhao,2,0),0)</f>
        <v>833</v>
      </c>
      <c r="J345" s="25">
        <f t="shared" si="2"/>
        <v>49980</v>
      </c>
      <c r="K345" s="24">
        <f t="shared" si="3"/>
        <v>27000</v>
      </c>
      <c r="L345" s="25">
        <v>0.0</v>
      </c>
      <c r="M345" s="24">
        <f t="shared" si="4"/>
        <v>0</v>
      </c>
      <c r="N345" s="24">
        <f t="shared" si="5"/>
        <v>0</v>
      </c>
      <c r="O345" s="26">
        <v>0.12</v>
      </c>
      <c r="P345" s="24">
        <f t="shared" si="6"/>
        <v>0</v>
      </c>
      <c r="Q345" s="24">
        <f t="shared" si="7"/>
        <v>0</v>
      </c>
      <c r="R345" s="23">
        <f t="shared" si="16"/>
        <v>0</v>
      </c>
      <c r="S345" s="57"/>
      <c r="T345" s="57"/>
      <c r="U345" s="33">
        <f t="shared" si="17"/>
        <v>0</v>
      </c>
      <c r="V345" s="23">
        <v>35.413</v>
      </c>
      <c r="W345" s="23">
        <f t="shared" si="8"/>
        <v>3.000034814</v>
      </c>
      <c r="X345" s="23">
        <f t="shared" si="9"/>
        <v>0</v>
      </c>
      <c r="Y345" s="33">
        <f t="shared" si="10"/>
        <v>0</v>
      </c>
      <c r="Z345" s="57">
        <f t="shared" si="21"/>
        <v>954139.759</v>
      </c>
      <c r="AA345" s="27">
        <f t="shared" si="11"/>
        <v>20</v>
      </c>
      <c r="AB345" s="34">
        <f t="shared" si="12"/>
        <v>8</v>
      </c>
    </row>
    <row r="346" ht="14.25" customHeight="1">
      <c r="A346" s="50">
        <f t="shared" si="13"/>
        <v>45994</v>
      </c>
      <c r="B346" s="51" t="str">
        <f t="shared" si="1"/>
        <v>Wednesday</v>
      </c>
      <c r="C346" s="30">
        <f t="shared" si="14"/>
        <v>0</v>
      </c>
      <c r="D346" s="51">
        <v>0.0</v>
      </c>
      <c r="E346" s="31">
        <f t="shared" si="19"/>
        <v>0</v>
      </c>
      <c r="F346" s="32">
        <f t="shared" si="20"/>
        <v>0</v>
      </c>
      <c r="G346" s="67">
        <v>32.41296518607443</v>
      </c>
      <c r="H346" s="24" t="s">
        <v>31</v>
      </c>
      <c r="I346" s="25">
        <f>IFERROR(VLOOKUP(H346,Volume_caminhao,2,0),0)</f>
        <v>833</v>
      </c>
      <c r="J346" s="25">
        <f t="shared" si="2"/>
        <v>49980</v>
      </c>
      <c r="K346" s="24">
        <f t="shared" si="3"/>
        <v>27000</v>
      </c>
      <c r="L346" s="25">
        <v>0.0</v>
      </c>
      <c r="M346" s="24">
        <f t="shared" si="4"/>
        <v>0</v>
      </c>
      <c r="N346" s="24">
        <f t="shared" si="5"/>
        <v>0</v>
      </c>
      <c r="O346" s="26">
        <v>0.12</v>
      </c>
      <c r="P346" s="24">
        <f t="shared" si="6"/>
        <v>0</v>
      </c>
      <c r="Q346" s="24">
        <f t="shared" si="7"/>
        <v>0</v>
      </c>
      <c r="R346" s="23">
        <f t="shared" si="16"/>
        <v>0</v>
      </c>
      <c r="S346" s="57"/>
      <c r="T346" s="57"/>
      <c r="U346" s="33">
        <f t="shared" si="17"/>
        <v>0</v>
      </c>
      <c r="V346" s="23">
        <v>35.413</v>
      </c>
      <c r="W346" s="23">
        <f t="shared" si="8"/>
        <v>3.000034814</v>
      </c>
      <c r="X346" s="23">
        <f t="shared" si="9"/>
        <v>0</v>
      </c>
      <c r="Y346" s="33">
        <f t="shared" si="10"/>
        <v>0</v>
      </c>
      <c r="Z346" s="57">
        <f t="shared" si="21"/>
        <v>954139.759</v>
      </c>
      <c r="AA346" s="27">
        <f t="shared" si="11"/>
        <v>20</v>
      </c>
      <c r="AB346" s="34">
        <f t="shared" si="12"/>
        <v>8</v>
      </c>
    </row>
    <row r="347" ht="14.25" customHeight="1">
      <c r="A347" s="50">
        <f t="shared" si="13"/>
        <v>45995</v>
      </c>
      <c r="B347" s="51" t="str">
        <f t="shared" si="1"/>
        <v>Thursday</v>
      </c>
      <c r="C347" s="30">
        <f t="shared" si="14"/>
        <v>0</v>
      </c>
      <c r="D347" s="51">
        <v>0.0</v>
      </c>
      <c r="E347" s="31">
        <f t="shared" si="19"/>
        <v>0</v>
      </c>
      <c r="F347" s="32">
        <f t="shared" si="20"/>
        <v>0</v>
      </c>
      <c r="G347" s="67">
        <v>32.41296518607443</v>
      </c>
      <c r="H347" s="24" t="s">
        <v>31</v>
      </c>
      <c r="I347" s="25">
        <f>IFERROR(VLOOKUP(H347,Volume_caminhao,2,0),0)</f>
        <v>833</v>
      </c>
      <c r="J347" s="25">
        <f t="shared" si="2"/>
        <v>49980</v>
      </c>
      <c r="K347" s="24">
        <f t="shared" si="3"/>
        <v>27000</v>
      </c>
      <c r="L347" s="25">
        <v>0.0</v>
      </c>
      <c r="M347" s="24">
        <f t="shared" si="4"/>
        <v>0</v>
      </c>
      <c r="N347" s="24">
        <f t="shared" si="5"/>
        <v>0</v>
      </c>
      <c r="O347" s="26">
        <v>0.12</v>
      </c>
      <c r="P347" s="24">
        <f t="shared" si="6"/>
        <v>0</v>
      </c>
      <c r="Q347" s="24">
        <f t="shared" si="7"/>
        <v>0</v>
      </c>
      <c r="R347" s="23">
        <f t="shared" si="16"/>
        <v>0</v>
      </c>
      <c r="S347" s="57"/>
      <c r="T347" s="57"/>
      <c r="U347" s="33">
        <f t="shared" si="17"/>
        <v>0</v>
      </c>
      <c r="V347" s="23">
        <v>35.413</v>
      </c>
      <c r="W347" s="23">
        <f t="shared" si="8"/>
        <v>3.000034814</v>
      </c>
      <c r="X347" s="23">
        <f t="shared" si="9"/>
        <v>0</v>
      </c>
      <c r="Y347" s="33">
        <f t="shared" si="10"/>
        <v>0</v>
      </c>
      <c r="Z347" s="57">
        <f t="shared" si="21"/>
        <v>954139.759</v>
      </c>
      <c r="AA347" s="27">
        <f t="shared" si="11"/>
        <v>20</v>
      </c>
      <c r="AB347" s="34">
        <f t="shared" si="12"/>
        <v>8</v>
      </c>
    </row>
    <row r="348" ht="14.25" customHeight="1">
      <c r="A348" s="50">
        <f t="shared" si="13"/>
        <v>45996</v>
      </c>
      <c r="B348" s="51" t="str">
        <f t="shared" si="1"/>
        <v>Friday</v>
      </c>
      <c r="C348" s="30">
        <f t="shared" si="14"/>
        <v>0</v>
      </c>
      <c r="D348" s="51">
        <v>0.0</v>
      </c>
      <c r="E348" s="31">
        <f t="shared" si="19"/>
        <v>0</v>
      </c>
      <c r="F348" s="32">
        <f t="shared" si="20"/>
        <v>0</v>
      </c>
      <c r="G348" s="67">
        <v>32.41296518607443</v>
      </c>
      <c r="H348" s="24" t="s">
        <v>31</v>
      </c>
      <c r="I348" s="25">
        <f>IFERROR(VLOOKUP(H348,Volume_caminhao,2,0),0)</f>
        <v>833</v>
      </c>
      <c r="J348" s="25">
        <f t="shared" si="2"/>
        <v>49980</v>
      </c>
      <c r="K348" s="24">
        <f t="shared" si="3"/>
        <v>27000</v>
      </c>
      <c r="L348" s="25">
        <v>0.0</v>
      </c>
      <c r="M348" s="24">
        <f t="shared" si="4"/>
        <v>0</v>
      </c>
      <c r="N348" s="24">
        <f t="shared" si="5"/>
        <v>0</v>
      </c>
      <c r="O348" s="26">
        <v>0.12</v>
      </c>
      <c r="P348" s="24">
        <f t="shared" si="6"/>
        <v>0</v>
      </c>
      <c r="Q348" s="24">
        <f t="shared" si="7"/>
        <v>0</v>
      </c>
      <c r="R348" s="23">
        <f t="shared" si="16"/>
        <v>0</v>
      </c>
      <c r="S348" s="57"/>
      <c r="T348" s="57"/>
      <c r="U348" s="33">
        <f t="shared" si="17"/>
        <v>0</v>
      </c>
      <c r="V348" s="23">
        <v>35.413</v>
      </c>
      <c r="W348" s="23">
        <f t="shared" si="8"/>
        <v>3.000034814</v>
      </c>
      <c r="X348" s="23">
        <f t="shared" si="9"/>
        <v>0</v>
      </c>
      <c r="Y348" s="33">
        <f t="shared" si="10"/>
        <v>0</v>
      </c>
      <c r="Z348" s="57">
        <f t="shared" si="21"/>
        <v>954139.759</v>
      </c>
      <c r="AA348" s="27">
        <f t="shared" si="11"/>
        <v>20</v>
      </c>
      <c r="AB348" s="34">
        <f t="shared" si="12"/>
        <v>8</v>
      </c>
    </row>
    <row r="349" ht="14.25" customHeight="1">
      <c r="A349" s="50">
        <f t="shared" si="13"/>
        <v>45997</v>
      </c>
      <c r="B349" s="51" t="str">
        <f t="shared" si="1"/>
        <v>Saturday</v>
      </c>
      <c r="C349" s="30">
        <f t="shared" si="14"/>
        <v>0</v>
      </c>
      <c r="D349" s="51"/>
      <c r="E349" s="31">
        <f t="shared" si="19"/>
        <v>0</v>
      </c>
      <c r="F349" s="32">
        <f t="shared" si="20"/>
        <v>0</v>
      </c>
      <c r="G349" s="67">
        <v>32.41296518607443</v>
      </c>
      <c r="H349" s="24" t="s">
        <v>31</v>
      </c>
      <c r="I349" s="25">
        <f>IFERROR(VLOOKUP(H349,Volume_caminhao,2,0),0)</f>
        <v>833</v>
      </c>
      <c r="J349" s="25">
        <f t="shared" si="2"/>
        <v>49980</v>
      </c>
      <c r="K349" s="24">
        <f t="shared" si="3"/>
        <v>27000</v>
      </c>
      <c r="L349" s="25">
        <v>0.0</v>
      </c>
      <c r="M349" s="24">
        <f t="shared" si="4"/>
        <v>0</v>
      </c>
      <c r="N349" s="24">
        <f t="shared" si="5"/>
        <v>0</v>
      </c>
      <c r="O349" s="26">
        <v>0.12</v>
      </c>
      <c r="P349" s="24">
        <f t="shared" si="6"/>
        <v>0</v>
      </c>
      <c r="Q349" s="24">
        <f t="shared" si="7"/>
        <v>0</v>
      </c>
      <c r="R349" s="23">
        <f t="shared" si="16"/>
        <v>0</v>
      </c>
      <c r="S349" s="57"/>
      <c r="T349" s="57"/>
      <c r="U349" s="33">
        <f t="shared" si="17"/>
        <v>0</v>
      </c>
      <c r="V349" s="23">
        <v>35.413</v>
      </c>
      <c r="W349" s="23">
        <f t="shared" si="8"/>
        <v>3.000034814</v>
      </c>
      <c r="X349" s="23">
        <f t="shared" si="9"/>
        <v>0</v>
      </c>
      <c r="Y349" s="33">
        <f t="shared" si="10"/>
        <v>0</v>
      </c>
      <c r="Z349" s="57">
        <f t="shared" si="21"/>
        <v>954139.759</v>
      </c>
      <c r="AA349" s="27">
        <f t="shared" si="11"/>
        <v>20</v>
      </c>
      <c r="AB349" s="34">
        <f t="shared" si="12"/>
        <v>8</v>
      </c>
    </row>
    <row r="350" ht="14.25" customHeight="1">
      <c r="A350" s="50">
        <f t="shared" si="13"/>
        <v>45998</v>
      </c>
      <c r="B350" s="51" t="str">
        <f t="shared" si="1"/>
        <v>Sunday</v>
      </c>
      <c r="C350" s="30">
        <f t="shared" si="14"/>
        <v>0</v>
      </c>
      <c r="D350" s="51"/>
      <c r="E350" s="31">
        <f t="shared" si="19"/>
        <v>0</v>
      </c>
      <c r="F350" s="32">
        <f t="shared" si="20"/>
        <v>0</v>
      </c>
      <c r="G350" s="67">
        <v>32.41296518607443</v>
      </c>
      <c r="H350" s="24" t="s">
        <v>31</v>
      </c>
      <c r="I350" s="25">
        <f>IFERROR(VLOOKUP(H350,Volume_caminhao,2,0),0)</f>
        <v>833</v>
      </c>
      <c r="J350" s="25">
        <f t="shared" si="2"/>
        <v>49980</v>
      </c>
      <c r="K350" s="24">
        <f t="shared" si="3"/>
        <v>27000</v>
      </c>
      <c r="L350" s="25">
        <v>0.0</v>
      </c>
      <c r="M350" s="24">
        <f t="shared" si="4"/>
        <v>0</v>
      </c>
      <c r="N350" s="24">
        <f t="shared" si="5"/>
        <v>0</v>
      </c>
      <c r="O350" s="26">
        <v>0.12</v>
      </c>
      <c r="P350" s="24">
        <f t="shared" si="6"/>
        <v>0</v>
      </c>
      <c r="Q350" s="24">
        <f t="shared" si="7"/>
        <v>0</v>
      </c>
      <c r="R350" s="23">
        <f t="shared" si="16"/>
        <v>0</v>
      </c>
      <c r="S350" s="57"/>
      <c r="T350" s="57"/>
      <c r="U350" s="33">
        <f t="shared" si="17"/>
        <v>0</v>
      </c>
      <c r="V350" s="23">
        <v>35.413</v>
      </c>
      <c r="W350" s="23">
        <f t="shared" si="8"/>
        <v>3.000034814</v>
      </c>
      <c r="X350" s="23">
        <f t="shared" si="9"/>
        <v>0</v>
      </c>
      <c r="Y350" s="33">
        <f t="shared" si="10"/>
        <v>0</v>
      </c>
      <c r="Z350" s="57">
        <f t="shared" si="21"/>
        <v>954139.759</v>
      </c>
      <c r="AA350" s="27">
        <f t="shared" si="11"/>
        <v>20</v>
      </c>
      <c r="AB350" s="34">
        <f t="shared" si="12"/>
        <v>8</v>
      </c>
    </row>
    <row r="351" ht="14.25" customHeight="1">
      <c r="A351" s="50">
        <f t="shared" si="13"/>
        <v>45999</v>
      </c>
      <c r="B351" s="51" t="str">
        <f t="shared" si="1"/>
        <v>Monday</v>
      </c>
      <c r="C351" s="36">
        <f t="shared" si="14"/>
        <v>20</v>
      </c>
      <c r="D351" s="51"/>
      <c r="E351" s="31">
        <f t="shared" si="19"/>
        <v>16660</v>
      </c>
      <c r="F351" s="32">
        <f t="shared" si="20"/>
        <v>33320</v>
      </c>
      <c r="G351" s="67">
        <v>32.41296518607443</v>
      </c>
      <c r="H351" s="24" t="s">
        <v>31</v>
      </c>
      <c r="I351" s="25">
        <f>IFERROR(VLOOKUP(H351,Volume_caminhao,2,0),0)</f>
        <v>833</v>
      </c>
      <c r="J351" s="25">
        <f t="shared" si="2"/>
        <v>49980</v>
      </c>
      <c r="K351" s="24">
        <f t="shared" si="3"/>
        <v>27000</v>
      </c>
      <c r="L351" s="25">
        <v>0.0</v>
      </c>
      <c r="M351" s="24">
        <f t="shared" si="4"/>
        <v>0</v>
      </c>
      <c r="N351" s="24">
        <f t="shared" si="5"/>
        <v>0</v>
      </c>
      <c r="O351" s="26">
        <v>0.12</v>
      </c>
      <c r="P351" s="24">
        <f t="shared" si="6"/>
        <v>0</v>
      </c>
      <c r="Q351" s="24">
        <f t="shared" si="7"/>
        <v>0</v>
      </c>
      <c r="R351" s="23">
        <f t="shared" si="16"/>
        <v>540000</v>
      </c>
      <c r="S351" s="57"/>
      <c r="T351" s="57"/>
      <c r="U351" s="33">
        <f t="shared" si="17"/>
        <v>414139.759</v>
      </c>
      <c r="V351" s="23">
        <v>35.413</v>
      </c>
      <c r="W351" s="23">
        <f t="shared" si="8"/>
        <v>3.000034814</v>
      </c>
      <c r="X351" s="23">
        <f t="shared" si="9"/>
        <v>49980.58</v>
      </c>
      <c r="Y351" s="33">
        <f t="shared" si="10"/>
        <v>589980.58</v>
      </c>
      <c r="Z351" s="57">
        <f t="shared" si="21"/>
        <v>1004120.339</v>
      </c>
      <c r="AA351" s="27">
        <f t="shared" si="11"/>
        <v>20</v>
      </c>
      <c r="AB351" s="38">
        <f t="shared" si="12"/>
        <v>-12</v>
      </c>
    </row>
    <row r="352" ht="14.25" customHeight="1">
      <c r="A352" s="50">
        <f t="shared" si="13"/>
        <v>46000</v>
      </c>
      <c r="B352" s="51" t="str">
        <f t="shared" si="1"/>
        <v>Tuesday</v>
      </c>
      <c r="C352" s="30">
        <f t="shared" si="14"/>
        <v>0</v>
      </c>
      <c r="D352" s="51">
        <v>0.0</v>
      </c>
      <c r="E352" s="31">
        <f t="shared" si="19"/>
        <v>0</v>
      </c>
      <c r="F352" s="32">
        <f t="shared" si="20"/>
        <v>0</v>
      </c>
      <c r="G352" s="67">
        <v>32.41296518607443</v>
      </c>
      <c r="H352" s="24" t="s">
        <v>31</v>
      </c>
      <c r="I352" s="25">
        <f>IFERROR(VLOOKUP(H352,Volume_caminhao,2,0),0)</f>
        <v>833</v>
      </c>
      <c r="J352" s="25">
        <f t="shared" si="2"/>
        <v>49980</v>
      </c>
      <c r="K352" s="24">
        <f t="shared" si="3"/>
        <v>27000</v>
      </c>
      <c r="L352" s="25">
        <v>0.0</v>
      </c>
      <c r="M352" s="24">
        <f t="shared" si="4"/>
        <v>0</v>
      </c>
      <c r="N352" s="24">
        <f t="shared" si="5"/>
        <v>0</v>
      </c>
      <c r="O352" s="26">
        <v>0.12</v>
      </c>
      <c r="P352" s="24">
        <f t="shared" si="6"/>
        <v>0</v>
      </c>
      <c r="Q352" s="24">
        <f t="shared" si="7"/>
        <v>0</v>
      </c>
      <c r="R352" s="23">
        <f t="shared" si="16"/>
        <v>0</v>
      </c>
      <c r="S352" s="57"/>
      <c r="T352" s="57"/>
      <c r="U352" s="33">
        <f t="shared" si="17"/>
        <v>0</v>
      </c>
      <c r="V352" s="23">
        <v>35.413</v>
      </c>
      <c r="W352" s="23">
        <f t="shared" si="8"/>
        <v>3.000034814</v>
      </c>
      <c r="X352" s="23">
        <f t="shared" si="9"/>
        <v>0</v>
      </c>
      <c r="Y352" s="33">
        <f t="shared" si="10"/>
        <v>0</v>
      </c>
      <c r="Z352" s="57">
        <f t="shared" si="21"/>
        <v>1004120.339</v>
      </c>
      <c r="AA352" s="27">
        <f t="shared" si="11"/>
        <v>20</v>
      </c>
      <c r="AB352" s="34">
        <f t="shared" si="12"/>
        <v>8</v>
      </c>
    </row>
    <row r="353" ht="14.25" customHeight="1">
      <c r="A353" s="39">
        <f t="shared" si="13"/>
        <v>46001</v>
      </c>
      <c r="B353" s="40" t="str">
        <f t="shared" si="1"/>
        <v>Wednesday</v>
      </c>
      <c r="C353" s="30">
        <f t="shared" si="14"/>
        <v>0</v>
      </c>
      <c r="D353" s="40">
        <v>0.0</v>
      </c>
      <c r="E353" s="31">
        <f t="shared" si="19"/>
        <v>0</v>
      </c>
      <c r="F353" s="32">
        <f t="shared" si="20"/>
        <v>0</v>
      </c>
      <c r="G353" s="67">
        <v>32.41296518607443</v>
      </c>
      <c r="H353" s="24" t="s">
        <v>31</v>
      </c>
      <c r="I353" s="25">
        <f>IFERROR(VLOOKUP(H353,Volume_caminhao,2,0),0)</f>
        <v>833</v>
      </c>
      <c r="J353" s="25">
        <f t="shared" si="2"/>
        <v>49980</v>
      </c>
      <c r="K353" s="24">
        <f t="shared" si="3"/>
        <v>27000</v>
      </c>
      <c r="L353" s="25">
        <v>0.0</v>
      </c>
      <c r="M353" s="24">
        <f t="shared" si="4"/>
        <v>0</v>
      </c>
      <c r="N353" s="24">
        <f t="shared" si="5"/>
        <v>0</v>
      </c>
      <c r="O353" s="26">
        <v>0.12</v>
      </c>
      <c r="P353" s="24">
        <f t="shared" si="6"/>
        <v>0</v>
      </c>
      <c r="Q353" s="24">
        <f t="shared" si="7"/>
        <v>0</v>
      </c>
      <c r="R353" s="23">
        <f t="shared" si="16"/>
        <v>0</v>
      </c>
      <c r="S353" s="42"/>
      <c r="T353" s="42" t="str">
        <f>T323</f>
        <v/>
      </c>
      <c r="U353" s="33">
        <f t="shared" si="17"/>
        <v>0</v>
      </c>
      <c r="V353" s="23">
        <v>35.413</v>
      </c>
      <c r="W353" s="23">
        <f t="shared" si="8"/>
        <v>3.000034814</v>
      </c>
      <c r="X353" s="23">
        <f t="shared" si="9"/>
        <v>0</v>
      </c>
      <c r="Y353" s="33">
        <f t="shared" si="10"/>
        <v>0</v>
      </c>
      <c r="Z353" s="42">
        <f t="shared" si="21"/>
        <v>1004120.339</v>
      </c>
      <c r="AA353" s="27">
        <f t="shared" si="11"/>
        <v>20</v>
      </c>
      <c r="AB353" s="34">
        <f t="shared" si="12"/>
        <v>8</v>
      </c>
      <c r="AC353" s="43"/>
      <c r="AD353" s="43"/>
      <c r="AE353" s="43"/>
      <c r="AF353" s="43"/>
      <c r="AG353" s="43"/>
      <c r="AH353" s="43"/>
    </row>
    <row r="354" ht="14.25" customHeight="1">
      <c r="A354" s="50">
        <f t="shared" si="13"/>
        <v>46002</v>
      </c>
      <c r="B354" s="51" t="str">
        <f t="shared" si="1"/>
        <v>Thursday</v>
      </c>
      <c r="C354" s="30">
        <f t="shared" si="14"/>
        <v>0</v>
      </c>
      <c r="D354" s="51">
        <v>0.0</v>
      </c>
      <c r="E354" s="31">
        <f t="shared" si="19"/>
        <v>0</v>
      </c>
      <c r="F354" s="32">
        <f t="shared" si="20"/>
        <v>0</v>
      </c>
      <c r="G354" s="67">
        <v>32.41296518607443</v>
      </c>
      <c r="H354" s="24" t="s">
        <v>31</v>
      </c>
      <c r="I354" s="25">
        <f>IFERROR(VLOOKUP(H354,Volume_caminhao,2,0),0)</f>
        <v>833</v>
      </c>
      <c r="J354" s="25">
        <f t="shared" si="2"/>
        <v>49980</v>
      </c>
      <c r="K354" s="24">
        <f t="shared" si="3"/>
        <v>27000</v>
      </c>
      <c r="L354" s="25">
        <v>0.0</v>
      </c>
      <c r="M354" s="24">
        <f t="shared" si="4"/>
        <v>0</v>
      </c>
      <c r="N354" s="24">
        <f t="shared" si="5"/>
        <v>0</v>
      </c>
      <c r="O354" s="26">
        <v>0.12</v>
      </c>
      <c r="P354" s="24">
        <f t="shared" si="6"/>
        <v>0</v>
      </c>
      <c r="Q354" s="24">
        <f t="shared" si="7"/>
        <v>0</v>
      </c>
      <c r="R354" s="23">
        <f t="shared" si="16"/>
        <v>0</v>
      </c>
      <c r="S354" s="57"/>
      <c r="T354" s="57"/>
      <c r="U354" s="33">
        <f t="shared" si="17"/>
        <v>0</v>
      </c>
      <c r="V354" s="23">
        <v>35.413</v>
      </c>
      <c r="W354" s="23">
        <f t="shared" si="8"/>
        <v>3.000034814</v>
      </c>
      <c r="X354" s="23">
        <f t="shared" si="9"/>
        <v>0</v>
      </c>
      <c r="Y354" s="33">
        <f t="shared" si="10"/>
        <v>0</v>
      </c>
      <c r="Z354" s="57">
        <f t="shared" si="21"/>
        <v>1004120.339</v>
      </c>
      <c r="AA354" s="27">
        <f t="shared" si="11"/>
        <v>20</v>
      </c>
      <c r="AB354" s="34">
        <f t="shared" si="12"/>
        <v>8</v>
      </c>
    </row>
    <row r="355" ht="14.25" customHeight="1">
      <c r="A355" s="50">
        <f t="shared" si="13"/>
        <v>46003</v>
      </c>
      <c r="B355" s="51" t="str">
        <f t="shared" si="1"/>
        <v>Friday</v>
      </c>
      <c r="C355" s="30">
        <f t="shared" si="14"/>
        <v>0</v>
      </c>
      <c r="D355" s="51">
        <v>0.0</v>
      </c>
      <c r="E355" s="31">
        <f t="shared" si="19"/>
        <v>0</v>
      </c>
      <c r="F355" s="32">
        <f t="shared" si="20"/>
        <v>0</v>
      </c>
      <c r="G355" s="67">
        <v>32.41296518607443</v>
      </c>
      <c r="H355" s="24" t="s">
        <v>31</v>
      </c>
      <c r="I355" s="25">
        <f>IFERROR(VLOOKUP(H355,Volume_caminhao,2,0),0)</f>
        <v>833</v>
      </c>
      <c r="J355" s="25">
        <f t="shared" si="2"/>
        <v>49980</v>
      </c>
      <c r="K355" s="24">
        <f t="shared" si="3"/>
        <v>27000</v>
      </c>
      <c r="L355" s="25">
        <v>0.0</v>
      </c>
      <c r="M355" s="24">
        <f t="shared" si="4"/>
        <v>0</v>
      </c>
      <c r="N355" s="24">
        <f t="shared" si="5"/>
        <v>0</v>
      </c>
      <c r="O355" s="26">
        <v>0.12</v>
      </c>
      <c r="P355" s="24">
        <f t="shared" si="6"/>
        <v>0</v>
      </c>
      <c r="Q355" s="24">
        <f t="shared" si="7"/>
        <v>0</v>
      </c>
      <c r="R355" s="23">
        <f t="shared" si="16"/>
        <v>0</v>
      </c>
      <c r="S355" s="57"/>
      <c r="T355" s="57"/>
      <c r="U355" s="33">
        <f t="shared" si="17"/>
        <v>0</v>
      </c>
      <c r="V355" s="23">
        <v>35.413</v>
      </c>
      <c r="W355" s="23">
        <f t="shared" si="8"/>
        <v>3.000034814</v>
      </c>
      <c r="X355" s="23">
        <f t="shared" si="9"/>
        <v>0</v>
      </c>
      <c r="Y355" s="33">
        <f t="shared" si="10"/>
        <v>0</v>
      </c>
      <c r="Z355" s="57">
        <f t="shared" si="21"/>
        <v>1004120.339</v>
      </c>
      <c r="AA355" s="27">
        <f t="shared" si="11"/>
        <v>20</v>
      </c>
      <c r="AB355" s="34">
        <f t="shared" si="12"/>
        <v>8</v>
      </c>
    </row>
    <row r="356" ht="14.25" customHeight="1">
      <c r="A356" s="50">
        <f t="shared" si="13"/>
        <v>46004</v>
      </c>
      <c r="B356" s="51" t="str">
        <f t="shared" si="1"/>
        <v>Saturday</v>
      </c>
      <c r="C356" s="30">
        <f t="shared" si="14"/>
        <v>0</v>
      </c>
      <c r="D356" s="51"/>
      <c r="E356" s="31">
        <f t="shared" si="19"/>
        <v>0</v>
      </c>
      <c r="F356" s="32">
        <f t="shared" si="20"/>
        <v>0</v>
      </c>
      <c r="G356" s="67">
        <v>32.41296518607443</v>
      </c>
      <c r="H356" s="24" t="s">
        <v>31</v>
      </c>
      <c r="I356" s="25">
        <f>IFERROR(VLOOKUP(H356,Volume_caminhao,2,0),0)</f>
        <v>833</v>
      </c>
      <c r="J356" s="25">
        <f t="shared" si="2"/>
        <v>49980</v>
      </c>
      <c r="K356" s="24">
        <f t="shared" si="3"/>
        <v>27000</v>
      </c>
      <c r="L356" s="25">
        <v>0.0</v>
      </c>
      <c r="M356" s="24">
        <f t="shared" si="4"/>
        <v>0</v>
      </c>
      <c r="N356" s="24">
        <f t="shared" si="5"/>
        <v>0</v>
      </c>
      <c r="O356" s="26">
        <v>0.12</v>
      </c>
      <c r="P356" s="24">
        <f t="shared" si="6"/>
        <v>0</v>
      </c>
      <c r="Q356" s="24">
        <f t="shared" si="7"/>
        <v>0</v>
      </c>
      <c r="R356" s="23">
        <f t="shared" si="16"/>
        <v>0</v>
      </c>
      <c r="S356" s="57"/>
      <c r="T356" s="57"/>
      <c r="U356" s="33">
        <f t="shared" si="17"/>
        <v>0</v>
      </c>
      <c r="V356" s="23">
        <v>35.413</v>
      </c>
      <c r="W356" s="23">
        <f t="shared" si="8"/>
        <v>3.000034814</v>
      </c>
      <c r="X356" s="23">
        <f t="shared" si="9"/>
        <v>0</v>
      </c>
      <c r="Y356" s="33">
        <f t="shared" si="10"/>
        <v>0</v>
      </c>
      <c r="Z356" s="57">
        <f t="shared" si="21"/>
        <v>1004120.339</v>
      </c>
      <c r="AA356" s="27">
        <f t="shared" si="11"/>
        <v>20</v>
      </c>
      <c r="AB356" s="34">
        <f t="shared" si="12"/>
        <v>8</v>
      </c>
    </row>
    <row r="357" ht="14.25" customHeight="1">
      <c r="A357" s="50">
        <f t="shared" si="13"/>
        <v>46005</v>
      </c>
      <c r="B357" s="51" t="str">
        <f t="shared" si="1"/>
        <v>Sunday</v>
      </c>
      <c r="C357" s="30">
        <f t="shared" si="14"/>
        <v>0</v>
      </c>
      <c r="D357" s="51"/>
      <c r="E357" s="31">
        <f t="shared" si="19"/>
        <v>0</v>
      </c>
      <c r="F357" s="32">
        <f t="shared" si="20"/>
        <v>0</v>
      </c>
      <c r="G357" s="67">
        <v>32.41296518607443</v>
      </c>
      <c r="H357" s="24" t="s">
        <v>31</v>
      </c>
      <c r="I357" s="25">
        <f>IFERROR(VLOOKUP(H357,Volume_caminhao,2,0),0)</f>
        <v>833</v>
      </c>
      <c r="J357" s="25">
        <f t="shared" si="2"/>
        <v>49980</v>
      </c>
      <c r="K357" s="24">
        <f t="shared" si="3"/>
        <v>27000</v>
      </c>
      <c r="L357" s="25">
        <v>0.0</v>
      </c>
      <c r="M357" s="24">
        <f t="shared" si="4"/>
        <v>0</v>
      </c>
      <c r="N357" s="24">
        <f t="shared" si="5"/>
        <v>0</v>
      </c>
      <c r="O357" s="26">
        <v>0.12</v>
      </c>
      <c r="P357" s="24">
        <f t="shared" si="6"/>
        <v>0</v>
      </c>
      <c r="Q357" s="24">
        <f t="shared" si="7"/>
        <v>0</v>
      </c>
      <c r="R357" s="23">
        <f t="shared" si="16"/>
        <v>0</v>
      </c>
      <c r="S357" s="57"/>
      <c r="T357" s="57"/>
      <c r="U357" s="33">
        <f t="shared" si="17"/>
        <v>0</v>
      </c>
      <c r="V357" s="23">
        <v>35.413</v>
      </c>
      <c r="W357" s="23">
        <f t="shared" si="8"/>
        <v>3.000034814</v>
      </c>
      <c r="X357" s="23">
        <f t="shared" si="9"/>
        <v>0</v>
      </c>
      <c r="Y357" s="33">
        <f t="shared" si="10"/>
        <v>0</v>
      </c>
      <c r="Z357" s="57">
        <f t="shared" si="21"/>
        <v>1004120.339</v>
      </c>
      <c r="AA357" s="27">
        <f t="shared" si="11"/>
        <v>20</v>
      </c>
      <c r="AB357" s="34">
        <f t="shared" si="12"/>
        <v>8</v>
      </c>
    </row>
    <row r="358" ht="14.25" customHeight="1">
      <c r="A358" s="50">
        <f t="shared" si="13"/>
        <v>46006</v>
      </c>
      <c r="B358" s="51" t="str">
        <f t="shared" si="1"/>
        <v>Monday</v>
      </c>
      <c r="C358" s="36">
        <f t="shared" si="14"/>
        <v>20</v>
      </c>
      <c r="D358" s="51"/>
      <c r="E358" s="31">
        <f t="shared" si="19"/>
        <v>16660</v>
      </c>
      <c r="F358" s="32">
        <f t="shared" si="20"/>
        <v>66640</v>
      </c>
      <c r="G358" s="67">
        <v>32.41296518607443</v>
      </c>
      <c r="H358" s="24" t="s">
        <v>31</v>
      </c>
      <c r="I358" s="25">
        <f>IFERROR(VLOOKUP(H358,Volume_caminhao,2,0),0)</f>
        <v>833</v>
      </c>
      <c r="J358" s="25">
        <f t="shared" si="2"/>
        <v>49980</v>
      </c>
      <c r="K358" s="24">
        <f t="shared" si="3"/>
        <v>27000</v>
      </c>
      <c r="L358" s="25">
        <v>0.0</v>
      </c>
      <c r="M358" s="24">
        <f t="shared" si="4"/>
        <v>0</v>
      </c>
      <c r="N358" s="24">
        <f t="shared" si="5"/>
        <v>0</v>
      </c>
      <c r="O358" s="26">
        <v>0.12</v>
      </c>
      <c r="P358" s="24">
        <f t="shared" si="6"/>
        <v>0</v>
      </c>
      <c r="Q358" s="24">
        <f t="shared" si="7"/>
        <v>0</v>
      </c>
      <c r="R358" s="23">
        <f t="shared" si="16"/>
        <v>540000</v>
      </c>
      <c r="S358" s="57"/>
      <c r="T358" s="57"/>
      <c r="U358" s="33">
        <f t="shared" si="17"/>
        <v>464120.339</v>
      </c>
      <c r="V358" s="23">
        <v>35.413</v>
      </c>
      <c r="W358" s="23">
        <f t="shared" si="8"/>
        <v>3.000034814</v>
      </c>
      <c r="X358" s="23">
        <f t="shared" si="9"/>
        <v>49980.58</v>
      </c>
      <c r="Y358" s="33">
        <f t="shared" si="10"/>
        <v>589980.58</v>
      </c>
      <c r="Z358" s="57">
        <f t="shared" si="21"/>
        <v>1054100.919</v>
      </c>
      <c r="AA358" s="27">
        <f t="shared" si="11"/>
        <v>20</v>
      </c>
      <c r="AB358" s="38">
        <f t="shared" si="12"/>
        <v>-11</v>
      </c>
    </row>
    <row r="359" ht="14.25" customHeight="1">
      <c r="A359" s="50">
        <f t="shared" si="13"/>
        <v>46007</v>
      </c>
      <c r="B359" s="51" t="str">
        <f t="shared" si="1"/>
        <v>Tuesday</v>
      </c>
      <c r="C359" s="30">
        <f t="shared" si="14"/>
        <v>0</v>
      </c>
      <c r="D359" s="51">
        <v>0.0</v>
      </c>
      <c r="E359" s="31">
        <f t="shared" si="19"/>
        <v>0</v>
      </c>
      <c r="F359" s="32">
        <f t="shared" si="20"/>
        <v>0</v>
      </c>
      <c r="G359" s="67">
        <v>32.41296518607443</v>
      </c>
      <c r="H359" s="24" t="s">
        <v>31</v>
      </c>
      <c r="I359" s="25">
        <f>IFERROR(VLOOKUP(H359,Volume_caminhao,2,0),0)</f>
        <v>833</v>
      </c>
      <c r="J359" s="25">
        <f t="shared" si="2"/>
        <v>49980</v>
      </c>
      <c r="K359" s="24">
        <f t="shared" si="3"/>
        <v>27000</v>
      </c>
      <c r="L359" s="25">
        <v>0.0</v>
      </c>
      <c r="M359" s="24">
        <f t="shared" si="4"/>
        <v>0</v>
      </c>
      <c r="N359" s="24">
        <f t="shared" si="5"/>
        <v>0</v>
      </c>
      <c r="O359" s="26">
        <v>0.12</v>
      </c>
      <c r="P359" s="24">
        <f t="shared" si="6"/>
        <v>0</v>
      </c>
      <c r="Q359" s="24">
        <f t="shared" si="7"/>
        <v>0</v>
      </c>
      <c r="R359" s="23">
        <f t="shared" si="16"/>
        <v>0</v>
      </c>
      <c r="S359" s="57"/>
      <c r="T359" s="57"/>
      <c r="U359" s="33">
        <f t="shared" si="17"/>
        <v>0</v>
      </c>
      <c r="V359" s="23">
        <v>35.413</v>
      </c>
      <c r="W359" s="23">
        <f t="shared" si="8"/>
        <v>3.000034814</v>
      </c>
      <c r="X359" s="23">
        <f t="shared" si="9"/>
        <v>0</v>
      </c>
      <c r="Y359" s="33">
        <f t="shared" si="10"/>
        <v>0</v>
      </c>
      <c r="Z359" s="57">
        <f t="shared" si="21"/>
        <v>1054100.919</v>
      </c>
      <c r="AA359" s="27">
        <f t="shared" si="11"/>
        <v>20</v>
      </c>
      <c r="AB359" s="34">
        <f t="shared" si="12"/>
        <v>9</v>
      </c>
    </row>
    <row r="360" ht="14.25" customHeight="1">
      <c r="A360" s="50">
        <f t="shared" si="13"/>
        <v>46008</v>
      </c>
      <c r="B360" s="51" t="str">
        <f t="shared" si="1"/>
        <v>Wednesday</v>
      </c>
      <c r="C360" s="30">
        <f t="shared" si="14"/>
        <v>0</v>
      </c>
      <c r="D360" s="51">
        <v>0.0</v>
      </c>
      <c r="E360" s="31">
        <f t="shared" si="19"/>
        <v>0</v>
      </c>
      <c r="F360" s="32">
        <f t="shared" si="20"/>
        <v>0</v>
      </c>
      <c r="G360" s="67">
        <v>32.41296518607443</v>
      </c>
      <c r="H360" s="24" t="s">
        <v>31</v>
      </c>
      <c r="I360" s="25">
        <f>IFERROR(VLOOKUP(H360,Volume_caminhao,2,0),0)</f>
        <v>833</v>
      </c>
      <c r="J360" s="25">
        <f t="shared" si="2"/>
        <v>49980</v>
      </c>
      <c r="K360" s="24">
        <f t="shared" si="3"/>
        <v>27000</v>
      </c>
      <c r="L360" s="25">
        <v>0.0</v>
      </c>
      <c r="M360" s="24">
        <f t="shared" si="4"/>
        <v>0</v>
      </c>
      <c r="N360" s="24">
        <f t="shared" si="5"/>
        <v>0</v>
      </c>
      <c r="O360" s="26">
        <v>0.12</v>
      </c>
      <c r="P360" s="24">
        <f t="shared" si="6"/>
        <v>0</v>
      </c>
      <c r="Q360" s="24">
        <f t="shared" si="7"/>
        <v>0</v>
      </c>
      <c r="R360" s="23">
        <f t="shared" si="16"/>
        <v>0</v>
      </c>
      <c r="S360" s="57"/>
      <c r="T360" s="57"/>
      <c r="U360" s="33">
        <f t="shared" si="17"/>
        <v>0</v>
      </c>
      <c r="V360" s="23">
        <v>35.413</v>
      </c>
      <c r="W360" s="23">
        <f t="shared" si="8"/>
        <v>3.000034814</v>
      </c>
      <c r="X360" s="23">
        <f t="shared" si="9"/>
        <v>0</v>
      </c>
      <c r="Y360" s="33">
        <f t="shared" si="10"/>
        <v>0</v>
      </c>
      <c r="Z360" s="57">
        <f t="shared" si="21"/>
        <v>1054100.919</v>
      </c>
      <c r="AA360" s="27">
        <f t="shared" si="11"/>
        <v>20</v>
      </c>
      <c r="AB360" s="34">
        <f t="shared" si="12"/>
        <v>9</v>
      </c>
    </row>
    <row r="361" ht="14.25" customHeight="1">
      <c r="A361" s="50">
        <f t="shared" si="13"/>
        <v>46009</v>
      </c>
      <c r="B361" s="51" t="str">
        <f t="shared" si="1"/>
        <v>Thursday</v>
      </c>
      <c r="C361" s="30">
        <f t="shared" si="14"/>
        <v>0</v>
      </c>
      <c r="D361" s="51">
        <v>0.0</v>
      </c>
      <c r="E361" s="31">
        <f t="shared" si="19"/>
        <v>0</v>
      </c>
      <c r="F361" s="32">
        <f t="shared" si="20"/>
        <v>0</v>
      </c>
      <c r="G361" s="67">
        <v>32.41296518607443</v>
      </c>
      <c r="H361" s="24" t="s">
        <v>31</v>
      </c>
      <c r="I361" s="25">
        <f>IFERROR(VLOOKUP(H361,Volume_caminhao,2,0),0)</f>
        <v>833</v>
      </c>
      <c r="J361" s="25">
        <f t="shared" si="2"/>
        <v>49980</v>
      </c>
      <c r="K361" s="24">
        <f t="shared" si="3"/>
        <v>27000</v>
      </c>
      <c r="L361" s="25">
        <v>0.0</v>
      </c>
      <c r="M361" s="24">
        <f t="shared" si="4"/>
        <v>0</v>
      </c>
      <c r="N361" s="24">
        <f t="shared" si="5"/>
        <v>0</v>
      </c>
      <c r="O361" s="26">
        <v>0.12</v>
      </c>
      <c r="P361" s="24">
        <f t="shared" si="6"/>
        <v>0</v>
      </c>
      <c r="Q361" s="24">
        <f t="shared" si="7"/>
        <v>0</v>
      </c>
      <c r="R361" s="23">
        <f t="shared" si="16"/>
        <v>0</v>
      </c>
      <c r="S361" s="57"/>
      <c r="T361" s="57"/>
      <c r="U361" s="33">
        <f t="shared" si="17"/>
        <v>0</v>
      </c>
      <c r="V361" s="23">
        <v>35.413</v>
      </c>
      <c r="W361" s="23">
        <f t="shared" si="8"/>
        <v>3.000034814</v>
      </c>
      <c r="X361" s="23">
        <f t="shared" si="9"/>
        <v>0</v>
      </c>
      <c r="Y361" s="33">
        <f t="shared" si="10"/>
        <v>0</v>
      </c>
      <c r="Z361" s="57">
        <f t="shared" si="21"/>
        <v>1054100.919</v>
      </c>
      <c r="AA361" s="27">
        <f t="shared" si="11"/>
        <v>20</v>
      </c>
      <c r="AB361" s="34">
        <f t="shared" si="12"/>
        <v>9</v>
      </c>
    </row>
    <row r="362" ht="14.25" customHeight="1">
      <c r="A362" s="50">
        <f t="shared" si="13"/>
        <v>46010</v>
      </c>
      <c r="B362" s="51" t="str">
        <f t="shared" si="1"/>
        <v>Friday</v>
      </c>
      <c r="C362" s="30">
        <f t="shared" si="14"/>
        <v>0</v>
      </c>
      <c r="D362" s="51">
        <v>0.0</v>
      </c>
      <c r="E362" s="31">
        <f t="shared" si="19"/>
        <v>0</v>
      </c>
      <c r="F362" s="32">
        <f t="shared" si="20"/>
        <v>0</v>
      </c>
      <c r="G362" s="67">
        <v>32.41296518607443</v>
      </c>
      <c r="H362" s="24" t="s">
        <v>31</v>
      </c>
      <c r="I362" s="25">
        <f>IFERROR(VLOOKUP(H362,Volume_caminhao,2,0),0)</f>
        <v>833</v>
      </c>
      <c r="J362" s="25">
        <f t="shared" si="2"/>
        <v>49980</v>
      </c>
      <c r="K362" s="24">
        <f t="shared" si="3"/>
        <v>27000</v>
      </c>
      <c r="L362" s="25">
        <v>0.0</v>
      </c>
      <c r="M362" s="24">
        <f t="shared" si="4"/>
        <v>0</v>
      </c>
      <c r="N362" s="24">
        <f t="shared" si="5"/>
        <v>0</v>
      </c>
      <c r="O362" s="26">
        <v>0.12</v>
      </c>
      <c r="P362" s="24">
        <f t="shared" si="6"/>
        <v>0</v>
      </c>
      <c r="Q362" s="24">
        <f t="shared" si="7"/>
        <v>0</v>
      </c>
      <c r="R362" s="23">
        <f t="shared" si="16"/>
        <v>0</v>
      </c>
      <c r="S362" s="57"/>
      <c r="T362" s="57"/>
      <c r="U362" s="33">
        <f t="shared" si="17"/>
        <v>0</v>
      </c>
      <c r="V362" s="23">
        <v>35.413</v>
      </c>
      <c r="W362" s="23">
        <f t="shared" si="8"/>
        <v>3.000034814</v>
      </c>
      <c r="X362" s="23">
        <f t="shared" si="9"/>
        <v>0</v>
      </c>
      <c r="Y362" s="33">
        <f t="shared" si="10"/>
        <v>0</v>
      </c>
      <c r="Z362" s="57">
        <f t="shared" si="21"/>
        <v>1054100.919</v>
      </c>
      <c r="AA362" s="27">
        <f t="shared" si="11"/>
        <v>20</v>
      </c>
      <c r="AB362" s="34">
        <f t="shared" si="12"/>
        <v>9</v>
      </c>
    </row>
    <row r="363" ht="14.25" customHeight="1">
      <c r="A363" s="50">
        <f t="shared" si="13"/>
        <v>46011</v>
      </c>
      <c r="B363" s="51" t="str">
        <f t="shared" si="1"/>
        <v>Saturday</v>
      </c>
      <c r="C363" s="30">
        <f t="shared" si="14"/>
        <v>0</v>
      </c>
      <c r="D363" s="51"/>
      <c r="E363" s="31">
        <f t="shared" si="19"/>
        <v>0</v>
      </c>
      <c r="F363" s="32">
        <f t="shared" si="20"/>
        <v>0</v>
      </c>
      <c r="G363" s="67">
        <v>32.41296518607443</v>
      </c>
      <c r="H363" s="24" t="s">
        <v>31</v>
      </c>
      <c r="I363" s="25">
        <f>IFERROR(VLOOKUP(H363,Volume_caminhao,2,0),0)</f>
        <v>833</v>
      </c>
      <c r="J363" s="25">
        <f t="shared" si="2"/>
        <v>49980</v>
      </c>
      <c r="K363" s="24">
        <f t="shared" si="3"/>
        <v>27000</v>
      </c>
      <c r="L363" s="25">
        <v>0.0</v>
      </c>
      <c r="M363" s="24">
        <f t="shared" si="4"/>
        <v>0</v>
      </c>
      <c r="N363" s="24">
        <f t="shared" si="5"/>
        <v>0</v>
      </c>
      <c r="O363" s="26">
        <v>0.12</v>
      </c>
      <c r="P363" s="24">
        <f t="shared" si="6"/>
        <v>0</v>
      </c>
      <c r="Q363" s="24">
        <f t="shared" si="7"/>
        <v>0</v>
      </c>
      <c r="R363" s="23">
        <f t="shared" si="16"/>
        <v>0</v>
      </c>
      <c r="S363" s="57"/>
      <c r="T363" s="57"/>
      <c r="U363" s="33">
        <f t="shared" si="17"/>
        <v>0</v>
      </c>
      <c r="V363" s="23">
        <v>35.413</v>
      </c>
      <c r="W363" s="23">
        <f t="shared" si="8"/>
        <v>3.000034814</v>
      </c>
      <c r="X363" s="23">
        <f t="shared" si="9"/>
        <v>0</v>
      </c>
      <c r="Y363" s="33">
        <f t="shared" si="10"/>
        <v>0</v>
      </c>
      <c r="Z363" s="57">
        <f t="shared" si="21"/>
        <v>1054100.919</v>
      </c>
      <c r="AA363" s="27">
        <f t="shared" si="11"/>
        <v>20</v>
      </c>
      <c r="AB363" s="34">
        <f t="shared" si="12"/>
        <v>9</v>
      </c>
    </row>
    <row r="364" ht="14.25" customHeight="1">
      <c r="A364" s="50">
        <f t="shared" si="13"/>
        <v>46012</v>
      </c>
      <c r="B364" s="51" t="str">
        <f t="shared" si="1"/>
        <v>Sunday</v>
      </c>
      <c r="C364" s="30">
        <f t="shared" si="14"/>
        <v>0</v>
      </c>
      <c r="D364" s="51"/>
      <c r="E364" s="31">
        <f t="shared" si="19"/>
        <v>0</v>
      </c>
      <c r="F364" s="32">
        <f t="shared" si="20"/>
        <v>0</v>
      </c>
      <c r="G364" s="67">
        <v>32.41296518607443</v>
      </c>
      <c r="H364" s="24" t="s">
        <v>31</v>
      </c>
      <c r="I364" s="25">
        <f>IFERROR(VLOOKUP(H364,Volume_caminhao,2,0),0)</f>
        <v>833</v>
      </c>
      <c r="J364" s="25">
        <f t="shared" si="2"/>
        <v>49980</v>
      </c>
      <c r="K364" s="24">
        <f t="shared" si="3"/>
        <v>27000</v>
      </c>
      <c r="L364" s="25">
        <v>0.0</v>
      </c>
      <c r="M364" s="24">
        <f t="shared" si="4"/>
        <v>0</v>
      </c>
      <c r="N364" s="24">
        <f t="shared" si="5"/>
        <v>0</v>
      </c>
      <c r="O364" s="26">
        <v>0.12</v>
      </c>
      <c r="P364" s="24">
        <f t="shared" si="6"/>
        <v>0</v>
      </c>
      <c r="Q364" s="24">
        <f t="shared" si="7"/>
        <v>0</v>
      </c>
      <c r="R364" s="23">
        <f t="shared" si="16"/>
        <v>0</v>
      </c>
      <c r="S364" s="57"/>
      <c r="T364" s="57"/>
      <c r="U364" s="33">
        <f t="shared" si="17"/>
        <v>0</v>
      </c>
      <c r="V364" s="23">
        <v>35.413</v>
      </c>
      <c r="W364" s="23">
        <f t="shared" si="8"/>
        <v>3.000034814</v>
      </c>
      <c r="X364" s="23">
        <f t="shared" si="9"/>
        <v>0</v>
      </c>
      <c r="Y364" s="33">
        <f t="shared" si="10"/>
        <v>0</v>
      </c>
      <c r="Z364" s="57">
        <f t="shared" si="21"/>
        <v>1054100.919</v>
      </c>
      <c r="AA364" s="27">
        <f t="shared" si="11"/>
        <v>20</v>
      </c>
      <c r="AB364" s="34">
        <f t="shared" si="12"/>
        <v>9</v>
      </c>
    </row>
    <row r="365" ht="14.25" customHeight="1">
      <c r="A365" s="50">
        <f t="shared" si="13"/>
        <v>46013</v>
      </c>
      <c r="B365" s="51" t="str">
        <f t="shared" si="1"/>
        <v>Monday</v>
      </c>
      <c r="C365" s="36">
        <f t="shared" si="14"/>
        <v>20</v>
      </c>
      <c r="D365" s="51"/>
      <c r="E365" s="31">
        <f t="shared" si="19"/>
        <v>16660</v>
      </c>
      <c r="F365" s="32">
        <f t="shared" si="20"/>
        <v>133280</v>
      </c>
      <c r="G365" s="67">
        <v>32.41296518607443</v>
      </c>
      <c r="H365" s="24" t="s">
        <v>31</v>
      </c>
      <c r="I365" s="25">
        <f>IFERROR(VLOOKUP(H365,Volume_caminhao,2,0),0)</f>
        <v>833</v>
      </c>
      <c r="J365" s="25">
        <f t="shared" si="2"/>
        <v>49980</v>
      </c>
      <c r="K365" s="24">
        <f t="shared" si="3"/>
        <v>27000</v>
      </c>
      <c r="L365" s="25">
        <v>0.0</v>
      </c>
      <c r="M365" s="24">
        <f t="shared" si="4"/>
        <v>0</v>
      </c>
      <c r="N365" s="24">
        <f t="shared" si="5"/>
        <v>0</v>
      </c>
      <c r="O365" s="26">
        <v>0.12</v>
      </c>
      <c r="P365" s="24">
        <f t="shared" si="6"/>
        <v>0</v>
      </c>
      <c r="Q365" s="24">
        <f t="shared" si="7"/>
        <v>0</v>
      </c>
      <c r="R365" s="23">
        <f t="shared" si="16"/>
        <v>540000</v>
      </c>
      <c r="S365" s="57"/>
      <c r="T365" s="57"/>
      <c r="U365" s="33">
        <f t="shared" si="17"/>
        <v>514100.919</v>
      </c>
      <c r="V365" s="23">
        <v>35.413</v>
      </c>
      <c r="W365" s="23">
        <f t="shared" si="8"/>
        <v>3.000034814</v>
      </c>
      <c r="X365" s="23">
        <f t="shared" si="9"/>
        <v>49980.58</v>
      </c>
      <c r="Y365" s="33">
        <f t="shared" si="10"/>
        <v>589980.58</v>
      </c>
      <c r="Z365" s="57">
        <f t="shared" si="21"/>
        <v>1104081.499</v>
      </c>
      <c r="AA365" s="27">
        <f t="shared" si="11"/>
        <v>20</v>
      </c>
      <c r="AB365" s="38">
        <f t="shared" si="12"/>
        <v>-11</v>
      </c>
    </row>
    <row r="366" ht="14.25" customHeight="1">
      <c r="A366" s="50">
        <f t="shared" si="13"/>
        <v>46014</v>
      </c>
      <c r="B366" s="51" t="str">
        <f t="shared" si="1"/>
        <v>Tuesday</v>
      </c>
      <c r="C366" s="30">
        <f t="shared" si="14"/>
        <v>0</v>
      </c>
      <c r="D366" s="51">
        <v>0.0</v>
      </c>
      <c r="E366" s="31">
        <f t="shared" si="19"/>
        <v>0</v>
      </c>
      <c r="F366" s="32">
        <f t="shared" si="20"/>
        <v>0</v>
      </c>
      <c r="G366" s="67">
        <v>32.41296518607443</v>
      </c>
      <c r="H366" s="24" t="s">
        <v>31</v>
      </c>
      <c r="I366" s="25">
        <f>IFERROR(VLOOKUP(H366,Volume_caminhao,2,0),0)</f>
        <v>833</v>
      </c>
      <c r="J366" s="25">
        <f t="shared" si="2"/>
        <v>49980</v>
      </c>
      <c r="K366" s="24">
        <f t="shared" si="3"/>
        <v>27000</v>
      </c>
      <c r="L366" s="25">
        <v>0.0</v>
      </c>
      <c r="M366" s="24">
        <f t="shared" si="4"/>
        <v>0</v>
      </c>
      <c r="N366" s="24">
        <f t="shared" si="5"/>
        <v>0</v>
      </c>
      <c r="O366" s="26">
        <v>0.12</v>
      </c>
      <c r="P366" s="24">
        <f t="shared" si="6"/>
        <v>0</v>
      </c>
      <c r="Q366" s="24">
        <f t="shared" si="7"/>
        <v>0</v>
      </c>
      <c r="R366" s="23">
        <f t="shared" si="16"/>
        <v>0</v>
      </c>
      <c r="S366" s="57"/>
      <c r="T366" s="57"/>
      <c r="U366" s="33">
        <f t="shared" si="17"/>
        <v>0</v>
      </c>
      <c r="V366" s="23">
        <v>35.413</v>
      </c>
      <c r="W366" s="23">
        <f t="shared" si="8"/>
        <v>3.000034814</v>
      </c>
      <c r="X366" s="23">
        <f t="shared" si="9"/>
        <v>0</v>
      </c>
      <c r="Y366" s="33">
        <f t="shared" si="10"/>
        <v>0</v>
      </c>
      <c r="Z366" s="57">
        <f t="shared" si="21"/>
        <v>1104081.499</v>
      </c>
      <c r="AA366" s="27">
        <f t="shared" si="11"/>
        <v>20</v>
      </c>
      <c r="AB366" s="34">
        <f t="shared" si="12"/>
        <v>9</v>
      </c>
    </row>
    <row r="367" ht="14.25" customHeight="1">
      <c r="A367" s="50">
        <f t="shared" si="13"/>
        <v>46015</v>
      </c>
      <c r="B367" s="51" t="str">
        <f t="shared" si="1"/>
        <v>Wednesday</v>
      </c>
      <c r="C367" s="30">
        <f t="shared" si="14"/>
        <v>0</v>
      </c>
      <c r="D367" s="51">
        <v>0.0</v>
      </c>
      <c r="E367" s="31">
        <f t="shared" si="19"/>
        <v>0</v>
      </c>
      <c r="F367" s="32">
        <f t="shared" si="20"/>
        <v>0</v>
      </c>
      <c r="G367" s="67">
        <v>32.41296518607443</v>
      </c>
      <c r="H367" s="24" t="s">
        <v>31</v>
      </c>
      <c r="I367" s="25">
        <f>IFERROR(VLOOKUP(H367,Volume_caminhao,2,0),0)</f>
        <v>833</v>
      </c>
      <c r="J367" s="25">
        <f t="shared" si="2"/>
        <v>49980</v>
      </c>
      <c r="K367" s="24">
        <f t="shared" si="3"/>
        <v>27000</v>
      </c>
      <c r="L367" s="25">
        <v>0.0</v>
      </c>
      <c r="M367" s="24">
        <f t="shared" si="4"/>
        <v>0</v>
      </c>
      <c r="N367" s="24">
        <f t="shared" si="5"/>
        <v>0</v>
      </c>
      <c r="O367" s="26">
        <v>0.12</v>
      </c>
      <c r="P367" s="24">
        <f t="shared" si="6"/>
        <v>0</v>
      </c>
      <c r="Q367" s="24">
        <f t="shared" si="7"/>
        <v>0</v>
      </c>
      <c r="R367" s="23">
        <f t="shared" si="16"/>
        <v>0</v>
      </c>
      <c r="S367" s="57"/>
      <c r="T367" s="57"/>
      <c r="U367" s="33">
        <f t="shared" si="17"/>
        <v>0</v>
      </c>
      <c r="V367" s="23">
        <v>35.413</v>
      </c>
      <c r="W367" s="23">
        <f t="shared" si="8"/>
        <v>3.000034814</v>
      </c>
      <c r="X367" s="23">
        <f t="shared" si="9"/>
        <v>0</v>
      </c>
      <c r="Y367" s="33">
        <f t="shared" si="10"/>
        <v>0</v>
      </c>
      <c r="Z367" s="57">
        <f t="shared" si="21"/>
        <v>1104081.499</v>
      </c>
      <c r="AA367" s="27">
        <f t="shared" si="11"/>
        <v>20</v>
      </c>
      <c r="AB367" s="34">
        <f t="shared" si="12"/>
        <v>9</v>
      </c>
    </row>
    <row r="368" ht="14.25" customHeight="1">
      <c r="A368" s="50">
        <f t="shared" si="13"/>
        <v>46016</v>
      </c>
      <c r="B368" s="51" t="str">
        <f t="shared" si="1"/>
        <v>Thursday</v>
      </c>
      <c r="C368" s="30">
        <f t="shared" si="14"/>
        <v>0</v>
      </c>
      <c r="D368" s="51">
        <v>0.0</v>
      </c>
      <c r="E368" s="31">
        <f t="shared" si="19"/>
        <v>0</v>
      </c>
      <c r="F368" s="32">
        <f t="shared" si="20"/>
        <v>0</v>
      </c>
      <c r="G368" s="67">
        <v>32.41296518607443</v>
      </c>
      <c r="H368" s="24" t="s">
        <v>31</v>
      </c>
      <c r="I368" s="25">
        <f>IFERROR(VLOOKUP(H368,Volume_caminhao,2,0),0)</f>
        <v>833</v>
      </c>
      <c r="J368" s="25">
        <f t="shared" si="2"/>
        <v>49980</v>
      </c>
      <c r="K368" s="24">
        <f t="shared" si="3"/>
        <v>27000</v>
      </c>
      <c r="L368" s="25">
        <v>0.0</v>
      </c>
      <c r="M368" s="24">
        <f t="shared" si="4"/>
        <v>0</v>
      </c>
      <c r="N368" s="24">
        <f t="shared" si="5"/>
        <v>0</v>
      </c>
      <c r="O368" s="26">
        <v>0.12</v>
      </c>
      <c r="P368" s="24">
        <f t="shared" si="6"/>
        <v>0</v>
      </c>
      <c r="Q368" s="24">
        <f t="shared" si="7"/>
        <v>0</v>
      </c>
      <c r="R368" s="23">
        <f t="shared" si="16"/>
        <v>0</v>
      </c>
      <c r="S368" s="57"/>
      <c r="T368" s="57"/>
      <c r="U368" s="33">
        <f t="shared" si="17"/>
        <v>0</v>
      </c>
      <c r="V368" s="23">
        <v>35.413</v>
      </c>
      <c r="W368" s="23">
        <f t="shared" si="8"/>
        <v>3.000034814</v>
      </c>
      <c r="X368" s="23">
        <f t="shared" si="9"/>
        <v>0</v>
      </c>
      <c r="Y368" s="33">
        <f t="shared" si="10"/>
        <v>0</v>
      </c>
      <c r="Z368" s="57">
        <f t="shared" si="21"/>
        <v>1104081.499</v>
      </c>
      <c r="AA368" s="27">
        <f t="shared" si="11"/>
        <v>20</v>
      </c>
      <c r="AB368" s="34">
        <f t="shared" si="12"/>
        <v>9</v>
      </c>
    </row>
    <row r="369" ht="14.25" customHeight="1">
      <c r="A369" s="50">
        <f t="shared" si="13"/>
        <v>46017</v>
      </c>
      <c r="B369" s="51" t="str">
        <f t="shared" si="1"/>
        <v>Friday</v>
      </c>
      <c r="C369" s="30">
        <f t="shared" si="14"/>
        <v>0</v>
      </c>
      <c r="D369" s="51">
        <v>0.0</v>
      </c>
      <c r="E369" s="31">
        <f t="shared" si="19"/>
        <v>0</v>
      </c>
      <c r="F369" s="32">
        <f t="shared" si="20"/>
        <v>0</v>
      </c>
      <c r="G369" s="67">
        <v>32.41296518607443</v>
      </c>
      <c r="H369" s="24" t="s">
        <v>31</v>
      </c>
      <c r="I369" s="25">
        <f>IFERROR(VLOOKUP(H369,Volume_caminhao,2,0),0)</f>
        <v>833</v>
      </c>
      <c r="J369" s="25">
        <f t="shared" si="2"/>
        <v>49980</v>
      </c>
      <c r="K369" s="24">
        <f t="shared" si="3"/>
        <v>27000</v>
      </c>
      <c r="L369" s="25">
        <v>0.0</v>
      </c>
      <c r="M369" s="24">
        <f t="shared" si="4"/>
        <v>0</v>
      </c>
      <c r="N369" s="24">
        <f t="shared" si="5"/>
        <v>0</v>
      </c>
      <c r="O369" s="26">
        <v>0.12</v>
      </c>
      <c r="P369" s="24">
        <f t="shared" si="6"/>
        <v>0</v>
      </c>
      <c r="Q369" s="24">
        <f t="shared" si="7"/>
        <v>0</v>
      </c>
      <c r="R369" s="23">
        <f t="shared" si="16"/>
        <v>0</v>
      </c>
      <c r="S369" s="57"/>
      <c r="T369" s="57"/>
      <c r="U369" s="33">
        <f t="shared" si="17"/>
        <v>0</v>
      </c>
      <c r="V369" s="23">
        <v>35.413</v>
      </c>
      <c r="W369" s="23">
        <f t="shared" si="8"/>
        <v>3.000034814</v>
      </c>
      <c r="X369" s="23">
        <f t="shared" si="9"/>
        <v>0</v>
      </c>
      <c r="Y369" s="33">
        <f t="shared" si="10"/>
        <v>0</v>
      </c>
      <c r="Z369" s="57">
        <f t="shared" si="21"/>
        <v>1104081.499</v>
      </c>
      <c r="AA369" s="27">
        <f t="shared" si="11"/>
        <v>20</v>
      </c>
      <c r="AB369" s="34">
        <f t="shared" si="12"/>
        <v>9</v>
      </c>
    </row>
    <row r="370" ht="14.25" customHeight="1">
      <c r="A370" s="50">
        <f t="shared" si="13"/>
        <v>46018</v>
      </c>
      <c r="B370" s="51" t="str">
        <f t="shared" si="1"/>
        <v>Saturday</v>
      </c>
      <c r="C370" s="30">
        <f t="shared" si="14"/>
        <v>0</v>
      </c>
      <c r="D370" s="51"/>
      <c r="E370" s="31">
        <f t="shared" si="19"/>
        <v>0</v>
      </c>
      <c r="F370" s="32">
        <f t="shared" si="20"/>
        <v>0</v>
      </c>
      <c r="G370" s="67">
        <v>32.41296518607443</v>
      </c>
      <c r="H370" s="24" t="s">
        <v>31</v>
      </c>
      <c r="I370" s="25">
        <f>IFERROR(VLOOKUP(H370,Volume_caminhao,2,0),0)</f>
        <v>833</v>
      </c>
      <c r="J370" s="25">
        <f t="shared" si="2"/>
        <v>49980</v>
      </c>
      <c r="K370" s="24">
        <f t="shared" si="3"/>
        <v>27000</v>
      </c>
      <c r="L370" s="25">
        <v>0.0</v>
      </c>
      <c r="M370" s="24">
        <f t="shared" si="4"/>
        <v>0</v>
      </c>
      <c r="N370" s="24">
        <f t="shared" si="5"/>
        <v>0</v>
      </c>
      <c r="O370" s="26">
        <v>0.12</v>
      </c>
      <c r="P370" s="24">
        <f t="shared" si="6"/>
        <v>0</v>
      </c>
      <c r="Q370" s="24">
        <f t="shared" si="7"/>
        <v>0</v>
      </c>
      <c r="R370" s="23">
        <f t="shared" si="16"/>
        <v>0</v>
      </c>
      <c r="S370" s="57"/>
      <c r="T370" s="57"/>
      <c r="U370" s="33">
        <f t="shared" si="17"/>
        <v>0</v>
      </c>
      <c r="V370" s="23">
        <v>35.413</v>
      </c>
      <c r="W370" s="23">
        <f t="shared" si="8"/>
        <v>3.000034814</v>
      </c>
      <c r="X370" s="23">
        <f t="shared" si="9"/>
        <v>0</v>
      </c>
      <c r="Y370" s="33">
        <f t="shared" si="10"/>
        <v>0</v>
      </c>
      <c r="Z370" s="57">
        <f t="shared" si="21"/>
        <v>1104081.499</v>
      </c>
      <c r="AA370" s="27">
        <f t="shared" si="11"/>
        <v>20</v>
      </c>
      <c r="AB370" s="34">
        <f t="shared" si="12"/>
        <v>9</v>
      </c>
    </row>
    <row r="371" ht="14.25" customHeight="1">
      <c r="A371" s="50">
        <f t="shared" si="13"/>
        <v>46019</v>
      </c>
      <c r="B371" s="51" t="str">
        <f t="shared" si="1"/>
        <v>Sunday</v>
      </c>
      <c r="C371" s="30">
        <f t="shared" si="14"/>
        <v>0</v>
      </c>
      <c r="D371" s="51"/>
      <c r="E371" s="31">
        <f t="shared" si="19"/>
        <v>0</v>
      </c>
      <c r="F371" s="32">
        <f t="shared" si="20"/>
        <v>0</v>
      </c>
      <c r="G371" s="67">
        <v>32.41296518607443</v>
      </c>
      <c r="H371" s="24" t="s">
        <v>31</v>
      </c>
      <c r="I371" s="25">
        <f>IFERROR(VLOOKUP(H371,Volume_caminhao,2,0),0)</f>
        <v>833</v>
      </c>
      <c r="J371" s="25">
        <f t="shared" si="2"/>
        <v>49980</v>
      </c>
      <c r="K371" s="24">
        <f t="shared" si="3"/>
        <v>27000</v>
      </c>
      <c r="L371" s="25">
        <v>0.0</v>
      </c>
      <c r="M371" s="24">
        <f t="shared" si="4"/>
        <v>0</v>
      </c>
      <c r="N371" s="24">
        <f t="shared" si="5"/>
        <v>0</v>
      </c>
      <c r="O371" s="26">
        <v>0.12</v>
      </c>
      <c r="P371" s="24">
        <f t="shared" si="6"/>
        <v>0</v>
      </c>
      <c r="Q371" s="24">
        <f t="shared" si="7"/>
        <v>0</v>
      </c>
      <c r="R371" s="23">
        <f t="shared" si="16"/>
        <v>0</v>
      </c>
      <c r="S371" s="57"/>
      <c r="T371" s="57"/>
      <c r="U371" s="33">
        <f t="shared" si="17"/>
        <v>0</v>
      </c>
      <c r="V371" s="23">
        <v>35.413</v>
      </c>
      <c r="W371" s="23">
        <f t="shared" si="8"/>
        <v>3.000034814</v>
      </c>
      <c r="X371" s="23">
        <f t="shared" si="9"/>
        <v>0</v>
      </c>
      <c r="Y371" s="33">
        <f t="shared" si="10"/>
        <v>0</v>
      </c>
      <c r="Z371" s="57">
        <f t="shared" si="21"/>
        <v>1104081.499</v>
      </c>
      <c r="AA371" s="27">
        <f t="shared" si="11"/>
        <v>20</v>
      </c>
      <c r="AB371" s="34">
        <f t="shared" si="12"/>
        <v>9</v>
      </c>
    </row>
    <row r="372" ht="14.25" customHeight="1">
      <c r="A372" s="50">
        <f t="shared" si="13"/>
        <v>46020</v>
      </c>
      <c r="B372" s="51" t="str">
        <f t="shared" si="1"/>
        <v>Monday</v>
      </c>
      <c r="C372" s="36">
        <f t="shared" si="14"/>
        <v>20</v>
      </c>
      <c r="D372" s="51"/>
      <c r="E372" s="31">
        <f t="shared" si="19"/>
        <v>16660</v>
      </c>
      <c r="F372" s="32">
        <f t="shared" si="20"/>
        <v>266560</v>
      </c>
      <c r="G372" s="67">
        <v>32.41296518607443</v>
      </c>
      <c r="H372" s="24" t="s">
        <v>31</v>
      </c>
      <c r="I372" s="25">
        <f>IFERROR(VLOOKUP(H372,Volume_caminhao,2,0),0)</f>
        <v>833</v>
      </c>
      <c r="J372" s="25">
        <f t="shared" si="2"/>
        <v>49980</v>
      </c>
      <c r="K372" s="24">
        <f t="shared" si="3"/>
        <v>27000</v>
      </c>
      <c r="L372" s="25">
        <v>0.0</v>
      </c>
      <c r="M372" s="24">
        <f t="shared" si="4"/>
        <v>0</v>
      </c>
      <c r="N372" s="24">
        <f t="shared" si="5"/>
        <v>0</v>
      </c>
      <c r="O372" s="26">
        <v>0.12</v>
      </c>
      <c r="P372" s="24">
        <f t="shared" si="6"/>
        <v>0</v>
      </c>
      <c r="Q372" s="24">
        <f t="shared" si="7"/>
        <v>0</v>
      </c>
      <c r="R372" s="23">
        <f t="shared" si="16"/>
        <v>540000</v>
      </c>
      <c r="S372" s="57"/>
      <c r="T372" s="57"/>
      <c r="U372" s="33">
        <f t="shared" si="17"/>
        <v>564081.499</v>
      </c>
      <c r="V372" s="23">
        <v>35.413</v>
      </c>
      <c r="W372" s="23">
        <f t="shared" si="8"/>
        <v>3.000034814</v>
      </c>
      <c r="X372" s="23">
        <f t="shared" si="9"/>
        <v>49980.58</v>
      </c>
      <c r="Y372" s="33">
        <f t="shared" si="10"/>
        <v>589980.58</v>
      </c>
      <c r="Z372" s="57">
        <f t="shared" si="21"/>
        <v>1154062.079</v>
      </c>
      <c r="AA372" s="27">
        <f t="shared" si="11"/>
        <v>20</v>
      </c>
      <c r="AB372" s="38">
        <f t="shared" si="12"/>
        <v>-10</v>
      </c>
    </row>
    <row r="373" ht="14.25" customHeight="1">
      <c r="A373" s="50">
        <f t="shared" si="13"/>
        <v>46021</v>
      </c>
      <c r="B373" s="51" t="str">
        <f t="shared" si="1"/>
        <v>Tuesday</v>
      </c>
      <c r="C373" s="30">
        <f t="shared" si="14"/>
        <v>0</v>
      </c>
      <c r="D373" s="51">
        <v>0.0</v>
      </c>
      <c r="E373" s="31">
        <f t="shared" si="19"/>
        <v>0</v>
      </c>
      <c r="F373" s="32">
        <f t="shared" si="20"/>
        <v>0</v>
      </c>
      <c r="G373" s="67">
        <v>32.41296518607443</v>
      </c>
      <c r="H373" s="24" t="s">
        <v>31</v>
      </c>
      <c r="I373" s="25">
        <f>IFERROR(VLOOKUP(H373,Volume_caminhao,2,0),0)</f>
        <v>833</v>
      </c>
      <c r="J373" s="25">
        <f t="shared" si="2"/>
        <v>49980</v>
      </c>
      <c r="K373" s="24">
        <f t="shared" si="3"/>
        <v>27000</v>
      </c>
      <c r="L373" s="25">
        <v>0.0</v>
      </c>
      <c r="M373" s="24">
        <f t="shared" si="4"/>
        <v>0</v>
      </c>
      <c r="N373" s="24">
        <f t="shared" si="5"/>
        <v>0</v>
      </c>
      <c r="O373" s="26">
        <v>0.12</v>
      </c>
      <c r="P373" s="24">
        <f t="shared" si="6"/>
        <v>0</v>
      </c>
      <c r="Q373" s="24">
        <f t="shared" si="7"/>
        <v>0</v>
      </c>
      <c r="R373" s="23">
        <f t="shared" si="16"/>
        <v>0</v>
      </c>
      <c r="S373" s="57"/>
      <c r="T373" s="57"/>
      <c r="U373" s="33">
        <f t="shared" si="17"/>
        <v>0</v>
      </c>
      <c r="V373" s="23">
        <v>35.413</v>
      </c>
      <c r="W373" s="23">
        <f t="shared" si="8"/>
        <v>3.000034814</v>
      </c>
      <c r="X373" s="23">
        <f t="shared" si="9"/>
        <v>0</v>
      </c>
      <c r="Y373" s="33">
        <f t="shared" si="10"/>
        <v>0</v>
      </c>
      <c r="Z373" s="57">
        <f t="shared" si="21"/>
        <v>1154062.079</v>
      </c>
      <c r="AA373" s="27">
        <f t="shared" si="11"/>
        <v>20</v>
      </c>
      <c r="AB373" s="34">
        <f t="shared" si="12"/>
        <v>10</v>
      </c>
      <c r="AD373" s="61" t="s">
        <v>32</v>
      </c>
      <c r="AE373" s="61" t="s">
        <v>40</v>
      </c>
      <c r="AF373" s="64" t="s">
        <v>41</v>
      </c>
      <c r="AG373" s="61" t="s">
        <v>42</v>
      </c>
    </row>
    <row r="374" ht="14.25" customHeight="1">
      <c r="A374" s="50">
        <f t="shared" si="13"/>
        <v>46022</v>
      </c>
      <c r="B374" s="51" t="str">
        <f t="shared" si="1"/>
        <v>Wednesday</v>
      </c>
      <c r="C374" s="30">
        <f t="shared" si="14"/>
        <v>0</v>
      </c>
      <c r="D374" s="51">
        <v>0.0</v>
      </c>
      <c r="E374" s="31">
        <f t="shared" si="19"/>
        <v>0</v>
      </c>
      <c r="F374" s="32">
        <f t="shared" si="20"/>
        <v>0</v>
      </c>
      <c r="G374" s="67">
        <v>32.41296518607443</v>
      </c>
      <c r="H374" s="24" t="s">
        <v>31</v>
      </c>
      <c r="I374" s="25">
        <f>IFERROR(VLOOKUP(H374,Volume_caminhao,2,0),0)</f>
        <v>833</v>
      </c>
      <c r="J374" s="25">
        <f t="shared" si="2"/>
        <v>49980</v>
      </c>
      <c r="K374" s="24">
        <f t="shared" si="3"/>
        <v>27000</v>
      </c>
      <c r="L374" s="25">
        <v>0.0</v>
      </c>
      <c r="M374" s="24">
        <f t="shared" si="4"/>
        <v>0</v>
      </c>
      <c r="N374" s="24">
        <f t="shared" si="5"/>
        <v>0</v>
      </c>
      <c r="O374" s="26">
        <v>0.12</v>
      </c>
      <c r="P374" s="24">
        <f t="shared" si="6"/>
        <v>0</v>
      </c>
      <c r="Q374" s="24">
        <f t="shared" si="7"/>
        <v>0</v>
      </c>
      <c r="R374" s="23">
        <f t="shared" si="16"/>
        <v>0</v>
      </c>
      <c r="S374" s="57"/>
      <c r="T374" s="57"/>
      <c r="U374" s="33">
        <f t="shared" si="17"/>
        <v>0</v>
      </c>
      <c r="V374" s="23">
        <v>35.413</v>
      </c>
      <c r="W374" s="23">
        <f t="shared" si="8"/>
        <v>3.000034814</v>
      </c>
      <c r="X374" s="23">
        <f t="shared" si="9"/>
        <v>0</v>
      </c>
      <c r="Y374" s="33">
        <f t="shared" si="10"/>
        <v>0</v>
      </c>
      <c r="Z374" s="57">
        <f t="shared" si="21"/>
        <v>1154062.079</v>
      </c>
      <c r="AA374" s="27">
        <f t="shared" si="11"/>
        <v>20</v>
      </c>
      <c r="AB374" s="34">
        <f t="shared" si="12"/>
        <v>10</v>
      </c>
      <c r="AD374" s="62">
        <f>Z374*0.5</f>
        <v>577031.0395</v>
      </c>
    </row>
    <row r="375" ht="14.25" customHeight="1">
      <c r="A375" s="5"/>
      <c r="G375" s="3"/>
      <c r="H375" s="6"/>
      <c r="I375" s="7"/>
      <c r="J375" s="7"/>
      <c r="K375" s="7"/>
      <c r="L375" s="7"/>
      <c r="M375" s="7"/>
      <c r="N375" s="7"/>
      <c r="O375" s="7"/>
      <c r="P375" s="7"/>
      <c r="Q375" s="7"/>
      <c r="U375" s="3"/>
      <c r="AC375" s="63" t="s">
        <v>35</v>
      </c>
      <c r="AD375" s="3">
        <f t="shared" ref="AD375:AD378" si="25">$AD$374*0.125</f>
        <v>72128.87994</v>
      </c>
      <c r="AE375" s="3">
        <f>20000*6</f>
        <v>120000</v>
      </c>
      <c r="AF375" s="3">
        <f t="shared" ref="AF375:AF379" si="26">AD375+AD191</f>
        <v>532738.3799</v>
      </c>
      <c r="AG375" s="3">
        <f t="shared" ref="AG375:AG378" si="27">AF375+(AE375*2)</f>
        <v>772738.3799</v>
      </c>
    </row>
    <row r="376" ht="14.25" customHeight="1">
      <c r="A376" s="5"/>
      <c r="D376" s="68"/>
      <c r="G376" s="3"/>
      <c r="H376" s="6"/>
      <c r="I376" s="7"/>
      <c r="J376" s="7"/>
      <c r="K376" s="7"/>
      <c r="L376" s="7"/>
      <c r="M376" s="7"/>
      <c r="N376" s="7"/>
      <c r="O376" s="7"/>
      <c r="P376" s="7"/>
      <c r="Q376" s="7"/>
      <c r="U376" s="3"/>
      <c r="AC376" s="63" t="s">
        <v>36</v>
      </c>
      <c r="AD376" s="3">
        <f t="shared" si="25"/>
        <v>72128.87994</v>
      </c>
      <c r="AE376" s="3">
        <f>40000*6</f>
        <v>240000</v>
      </c>
      <c r="AF376" s="3">
        <f t="shared" si="26"/>
        <v>532738.3799</v>
      </c>
      <c r="AG376" s="3">
        <f t="shared" si="27"/>
        <v>1012738.38</v>
      </c>
      <c r="AH376" s="3"/>
    </row>
    <row r="377" ht="14.25" customHeight="1">
      <c r="A377" s="5"/>
      <c r="G377" s="3"/>
      <c r="H377" s="6"/>
      <c r="I377" s="7"/>
      <c r="J377" s="7"/>
      <c r="K377" s="7"/>
      <c r="L377" s="7"/>
      <c r="M377" s="7"/>
      <c r="N377" s="7"/>
      <c r="O377" s="7"/>
      <c r="P377" s="7"/>
      <c r="Q377" s="7"/>
      <c r="U377" s="3">
        <f>U374*0.05</f>
        <v>0</v>
      </c>
      <c r="V377" s="3"/>
      <c r="W377" s="3"/>
      <c r="AC377" s="63" t="s">
        <v>37</v>
      </c>
      <c r="AD377" s="3">
        <f t="shared" si="25"/>
        <v>72128.87994</v>
      </c>
      <c r="AE377" s="3">
        <f t="shared" ref="AE377:AE378" si="28">20000*6</f>
        <v>120000</v>
      </c>
      <c r="AF377" s="3">
        <f t="shared" si="26"/>
        <v>532738.3799</v>
      </c>
      <c r="AG377" s="3">
        <f t="shared" si="27"/>
        <v>772738.3799</v>
      </c>
    </row>
    <row r="378" ht="14.25" customHeight="1">
      <c r="A378" s="5"/>
      <c r="G378" s="3"/>
      <c r="H378" s="6"/>
      <c r="I378" s="7"/>
      <c r="J378" s="7"/>
      <c r="K378" s="7"/>
      <c r="L378" s="7"/>
      <c r="M378" s="7"/>
      <c r="N378" s="7"/>
      <c r="O378" s="7"/>
      <c r="P378" s="7"/>
      <c r="Q378" s="7"/>
      <c r="U378" s="3">
        <v>240000.0</v>
      </c>
      <c r="Z378" s="3"/>
      <c r="AC378" s="63" t="s">
        <v>38</v>
      </c>
      <c r="AD378" s="3">
        <f t="shared" si="25"/>
        <v>72128.87994</v>
      </c>
      <c r="AE378" s="3">
        <f t="shared" si="28"/>
        <v>120000</v>
      </c>
      <c r="AF378" s="3">
        <f t="shared" si="26"/>
        <v>532738.3799</v>
      </c>
      <c r="AG378" s="3">
        <f t="shared" si="27"/>
        <v>772738.3799</v>
      </c>
    </row>
    <row r="379" ht="14.25" customHeight="1">
      <c r="A379" s="5"/>
      <c r="G379" s="3"/>
      <c r="H379" s="6"/>
      <c r="I379" s="7"/>
      <c r="J379" s="7"/>
      <c r="K379" s="7"/>
      <c r="L379" s="7"/>
      <c r="M379" s="7"/>
      <c r="N379" s="7"/>
      <c r="O379" s="7"/>
      <c r="P379" s="7"/>
      <c r="Q379" s="7"/>
      <c r="U379" s="3">
        <f>U378+U377</f>
        <v>240000</v>
      </c>
      <c r="V379" s="3"/>
      <c r="W379" s="3"/>
      <c r="AA379" s="3"/>
      <c r="AC379" s="63" t="s">
        <v>39</v>
      </c>
      <c r="AD379" s="3">
        <f>$AD$374*0.5</f>
        <v>288515.5198</v>
      </c>
      <c r="AF379" s="3">
        <f t="shared" si="26"/>
        <v>2130953.52</v>
      </c>
    </row>
    <row r="380" ht="14.25" customHeight="1">
      <c r="A380" s="5"/>
      <c r="G380" s="3"/>
      <c r="H380" s="6"/>
      <c r="I380" s="7"/>
      <c r="J380" s="7"/>
      <c r="K380" s="7"/>
      <c r="L380" s="7"/>
      <c r="M380" s="7"/>
      <c r="N380" s="7"/>
      <c r="O380" s="7"/>
      <c r="P380" s="7"/>
      <c r="Q380" s="7"/>
      <c r="U380" s="3"/>
    </row>
    <row r="381" ht="14.25" customHeight="1">
      <c r="A381" s="5"/>
      <c r="G381" s="3"/>
      <c r="H381" s="6"/>
      <c r="I381" s="7"/>
      <c r="J381" s="7"/>
      <c r="K381" s="7"/>
      <c r="L381" s="7"/>
      <c r="M381" s="7"/>
      <c r="N381" s="7"/>
      <c r="O381" s="7"/>
      <c r="P381" s="7"/>
      <c r="Q381" s="7"/>
      <c r="U381" s="3"/>
    </row>
    <row r="382" ht="14.25" customHeight="1">
      <c r="A382" s="5"/>
      <c r="G382" s="3"/>
      <c r="H382" s="6"/>
      <c r="I382" s="7"/>
      <c r="J382" s="7"/>
      <c r="K382" s="7"/>
      <c r="L382" s="7"/>
      <c r="M382" s="7"/>
      <c r="N382" s="7"/>
      <c r="O382" s="7"/>
      <c r="P382" s="7"/>
      <c r="Q382" s="7"/>
      <c r="U382" s="3"/>
    </row>
    <row r="383" ht="14.25" customHeight="1">
      <c r="A383" s="5"/>
      <c r="G383" s="3"/>
      <c r="H383" s="6"/>
      <c r="I383" s="7"/>
      <c r="J383" s="7"/>
      <c r="K383" s="7"/>
      <c r="L383" s="7"/>
      <c r="M383" s="7"/>
      <c r="N383" s="7"/>
      <c r="O383" s="7"/>
      <c r="P383" s="7"/>
      <c r="Q383" s="7"/>
      <c r="U383" s="3"/>
    </row>
    <row r="384" ht="14.25" customHeight="1">
      <c r="A384" s="5"/>
      <c r="G384" s="3"/>
      <c r="H384" s="6"/>
      <c r="I384" s="7"/>
      <c r="J384" s="7"/>
      <c r="K384" s="7"/>
      <c r="L384" s="7"/>
      <c r="M384" s="7"/>
      <c r="N384" s="7"/>
      <c r="O384" s="7"/>
      <c r="P384" s="7"/>
      <c r="Q384" s="7"/>
      <c r="U384" s="3"/>
    </row>
    <row r="385" ht="14.25" customHeight="1">
      <c r="A385" s="5"/>
      <c r="G385" s="3"/>
      <c r="H385" s="6"/>
      <c r="I385" s="7"/>
      <c r="J385" s="7"/>
      <c r="K385" s="7"/>
      <c r="L385" s="7"/>
      <c r="M385" s="7"/>
      <c r="N385" s="7"/>
      <c r="O385" s="7"/>
      <c r="P385" s="7"/>
      <c r="Q385" s="7"/>
      <c r="U385" s="3"/>
    </row>
    <row r="386" ht="14.25" customHeight="1">
      <c r="A386" s="5"/>
      <c r="G386" s="3"/>
      <c r="H386" s="6"/>
      <c r="I386" s="7"/>
      <c r="J386" s="7"/>
      <c r="K386" s="7"/>
      <c r="L386" s="7"/>
      <c r="M386" s="7"/>
      <c r="N386" s="7"/>
      <c r="O386" s="7"/>
      <c r="P386" s="7"/>
      <c r="Q386" s="7"/>
      <c r="U386" s="3"/>
    </row>
    <row r="387" ht="14.25" customHeight="1">
      <c r="A387" s="5"/>
      <c r="G387" s="3"/>
      <c r="H387" s="6"/>
      <c r="I387" s="7"/>
      <c r="J387" s="7"/>
      <c r="K387" s="7"/>
      <c r="L387" s="7"/>
      <c r="M387" s="7"/>
      <c r="N387" s="7"/>
      <c r="O387" s="7"/>
      <c r="P387" s="7"/>
      <c r="Q387" s="7"/>
      <c r="U387" s="3"/>
    </row>
    <row r="388" ht="14.25" customHeight="1">
      <c r="A388" s="5"/>
      <c r="G388" s="3"/>
      <c r="H388" s="6"/>
      <c r="I388" s="7"/>
      <c r="J388" s="7"/>
      <c r="K388" s="7"/>
      <c r="L388" s="7"/>
      <c r="M388" s="7"/>
      <c r="N388" s="7"/>
      <c r="O388" s="7"/>
      <c r="P388" s="7"/>
      <c r="Q388" s="7"/>
      <c r="U388" s="3"/>
    </row>
    <row r="389" ht="14.25" customHeight="1">
      <c r="A389" s="5"/>
      <c r="G389" s="3"/>
      <c r="H389" s="6"/>
      <c r="I389" s="7"/>
      <c r="J389" s="7"/>
      <c r="K389" s="7"/>
      <c r="L389" s="7"/>
      <c r="M389" s="7"/>
      <c r="N389" s="7"/>
      <c r="O389" s="7"/>
      <c r="P389" s="7"/>
      <c r="Q389" s="7"/>
      <c r="U389" s="3"/>
    </row>
    <row r="390" ht="14.25" customHeight="1">
      <c r="A390" s="5"/>
      <c r="G390" s="3"/>
      <c r="H390" s="6"/>
      <c r="I390" s="7"/>
      <c r="J390" s="7"/>
      <c r="K390" s="7"/>
      <c r="L390" s="7"/>
      <c r="M390" s="7"/>
      <c r="N390" s="7"/>
      <c r="O390" s="7"/>
      <c r="P390" s="7"/>
      <c r="Q390" s="7"/>
      <c r="U390" s="3"/>
    </row>
    <row r="391" ht="14.25" customHeight="1">
      <c r="A391" s="5"/>
      <c r="G391" s="3"/>
      <c r="H391" s="6"/>
      <c r="I391" s="7"/>
      <c r="J391" s="7"/>
      <c r="K391" s="7"/>
      <c r="L391" s="7"/>
      <c r="M391" s="7"/>
      <c r="N391" s="7"/>
      <c r="O391" s="7"/>
      <c r="P391" s="7"/>
      <c r="Q391" s="7"/>
      <c r="U391" s="3"/>
    </row>
    <row r="392" ht="14.25" customHeight="1">
      <c r="A392" s="5"/>
      <c r="G392" s="3"/>
      <c r="H392" s="6"/>
      <c r="I392" s="7"/>
      <c r="J392" s="7"/>
      <c r="K392" s="7"/>
      <c r="L392" s="7"/>
      <c r="M392" s="7"/>
      <c r="N392" s="7"/>
      <c r="O392" s="7"/>
      <c r="P392" s="7"/>
      <c r="Q392" s="7"/>
      <c r="U392" s="3"/>
    </row>
    <row r="393" ht="14.25" customHeight="1">
      <c r="A393" s="5"/>
      <c r="G393" s="3"/>
      <c r="H393" s="6"/>
      <c r="I393" s="7"/>
      <c r="J393" s="7"/>
      <c r="K393" s="7"/>
      <c r="L393" s="7"/>
      <c r="M393" s="7"/>
      <c r="N393" s="7"/>
      <c r="O393" s="7"/>
      <c r="P393" s="7"/>
      <c r="Q393" s="7"/>
      <c r="U393" s="3"/>
    </row>
    <row r="394" ht="14.25" customHeight="1">
      <c r="A394" s="5"/>
      <c r="G394" s="3"/>
      <c r="H394" s="6"/>
      <c r="I394" s="7"/>
      <c r="J394" s="7"/>
      <c r="K394" s="7"/>
      <c r="L394" s="7"/>
      <c r="M394" s="7"/>
      <c r="N394" s="7"/>
      <c r="O394" s="7"/>
      <c r="P394" s="7"/>
      <c r="Q394" s="7"/>
      <c r="U394" s="3"/>
    </row>
    <row r="395" ht="14.25" customHeight="1">
      <c r="A395" s="5"/>
      <c r="G395" s="3"/>
      <c r="H395" s="6"/>
      <c r="I395" s="7"/>
      <c r="J395" s="7"/>
      <c r="K395" s="7"/>
      <c r="L395" s="7"/>
      <c r="M395" s="7"/>
      <c r="N395" s="7"/>
      <c r="O395" s="7"/>
      <c r="P395" s="7"/>
      <c r="Q395" s="7"/>
      <c r="U395" s="3"/>
    </row>
    <row r="396" ht="14.25" customHeight="1">
      <c r="A396" s="5"/>
      <c r="G396" s="3"/>
      <c r="H396" s="6"/>
      <c r="I396" s="7"/>
      <c r="J396" s="7"/>
      <c r="K396" s="7"/>
      <c r="L396" s="7"/>
      <c r="M396" s="7"/>
      <c r="N396" s="7"/>
      <c r="O396" s="7"/>
      <c r="P396" s="7"/>
      <c r="Q396" s="7"/>
      <c r="U396" s="3"/>
    </row>
    <row r="397" ht="14.25" customHeight="1">
      <c r="A397" s="5"/>
      <c r="G397" s="3"/>
      <c r="H397" s="6"/>
      <c r="I397" s="7"/>
      <c r="J397" s="7"/>
      <c r="K397" s="7"/>
      <c r="L397" s="7"/>
      <c r="M397" s="7"/>
      <c r="N397" s="7"/>
      <c r="O397" s="7"/>
      <c r="P397" s="7"/>
      <c r="Q397" s="7"/>
      <c r="U397" s="3"/>
    </row>
    <row r="398" ht="14.25" customHeight="1">
      <c r="A398" s="5"/>
      <c r="G398" s="3"/>
      <c r="H398" s="6"/>
      <c r="I398" s="7"/>
      <c r="J398" s="7"/>
      <c r="K398" s="7"/>
      <c r="L398" s="7"/>
      <c r="M398" s="7"/>
      <c r="N398" s="7"/>
      <c r="O398" s="7"/>
      <c r="P398" s="7"/>
      <c r="Q398" s="7"/>
      <c r="U398" s="3"/>
    </row>
    <row r="399" ht="14.25" customHeight="1">
      <c r="A399" s="5"/>
      <c r="G399" s="3"/>
      <c r="H399" s="6"/>
      <c r="I399" s="7"/>
      <c r="J399" s="7"/>
      <c r="K399" s="7"/>
      <c r="L399" s="7"/>
      <c r="M399" s="7"/>
      <c r="N399" s="7"/>
      <c r="O399" s="7"/>
      <c r="P399" s="7"/>
      <c r="Q399" s="7"/>
      <c r="U399" s="3"/>
    </row>
    <row r="400" ht="14.25" customHeight="1">
      <c r="A400" s="5"/>
      <c r="G400" s="3"/>
      <c r="H400" s="6"/>
      <c r="I400" s="7"/>
      <c r="J400" s="7"/>
      <c r="K400" s="7"/>
      <c r="L400" s="7"/>
      <c r="M400" s="7"/>
      <c r="N400" s="7"/>
      <c r="O400" s="7"/>
      <c r="P400" s="7"/>
      <c r="Q400" s="7"/>
      <c r="U400" s="3"/>
    </row>
    <row r="401" ht="14.25" customHeight="1">
      <c r="A401" s="5"/>
      <c r="G401" s="3"/>
      <c r="H401" s="6"/>
      <c r="I401" s="7"/>
      <c r="J401" s="7"/>
      <c r="K401" s="7"/>
      <c r="L401" s="7"/>
      <c r="M401" s="7"/>
      <c r="N401" s="7"/>
      <c r="O401" s="7"/>
      <c r="P401" s="7"/>
      <c r="Q401" s="7"/>
      <c r="U401" s="3"/>
    </row>
    <row r="402" ht="14.25" customHeight="1">
      <c r="A402" s="5"/>
      <c r="G402" s="3"/>
      <c r="H402" s="6"/>
      <c r="I402" s="7"/>
      <c r="J402" s="7"/>
      <c r="K402" s="7"/>
      <c r="L402" s="7"/>
      <c r="M402" s="7"/>
      <c r="N402" s="7"/>
      <c r="O402" s="7"/>
      <c r="P402" s="7"/>
      <c r="Q402" s="7"/>
      <c r="U402" s="3"/>
    </row>
    <row r="403" ht="14.25" customHeight="1">
      <c r="A403" s="5"/>
      <c r="G403" s="3"/>
      <c r="H403" s="6"/>
      <c r="I403" s="7"/>
      <c r="J403" s="7"/>
      <c r="K403" s="7"/>
      <c r="L403" s="7"/>
      <c r="M403" s="7"/>
      <c r="N403" s="7"/>
      <c r="O403" s="7"/>
      <c r="P403" s="7"/>
      <c r="Q403" s="7"/>
      <c r="U403" s="3"/>
    </row>
    <row r="404" ht="14.25" customHeight="1">
      <c r="A404" s="5"/>
      <c r="G404" s="3"/>
      <c r="H404" s="6"/>
      <c r="I404" s="7"/>
      <c r="J404" s="7"/>
      <c r="K404" s="7"/>
      <c r="L404" s="7"/>
      <c r="M404" s="7"/>
      <c r="N404" s="7"/>
      <c r="O404" s="7"/>
      <c r="P404" s="7"/>
      <c r="Q404" s="7"/>
      <c r="U404" s="3"/>
    </row>
    <row r="405" ht="14.25" customHeight="1">
      <c r="A405" s="5"/>
      <c r="G405" s="3"/>
      <c r="H405" s="6"/>
      <c r="I405" s="7"/>
      <c r="J405" s="7"/>
      <c r="K405" s="7"/>
      <c r="L405" s="7"/>
      <c r="M405" s="7"/>
      <c r="N405" s="7"/>
      <c r="O405" s="7"/>
      <c r="P405" s="7"/>
      <c r="Q405" s="7"/>
      <c r="U405" s="3"/>
    </row>
    <row r="406" ht="14.25" customHeight="1">
      <c r="A406" s="5"/>
      <c r="G406" s="3"/>
      <c r="H406" s="6"/>
      <c r="I406" s="7"/>
      <c r="J406" s="7"/>
      <c r="K406" s="7"/>
      <c r="L406" s="7"/>
      <c r="M406" s="7"/>
      <c r="N406" s="7"/>
      <c r="O406" s="7"/>
      <c r="P406" s="7"/>
      <c r="Q406" s="7"/>
      <c r="U406" s="3"/>
    </row>
    <row r="407" ht="14.25" customHeight="1">
      <c r="A407" s="5"/>
      <c r="G407" s="3"/>
      <c r="H407" s="6"/>
      <c r="I407" s="7"/>
      <c r="J407" s="7"/>
      <c r="K407" s="7"/>
      <c r="L407" s="7"/>
      <c r="M407" s="7"/>
      <c r="N407" s="7"/>
      <c r="O407" s="7"/>
      <c r="P407" s="7"/>
      <c r="Q407" s="7"/>
      <c r="U407" s="3"/>
    </row>
    <row r="408" ht="14.25" customHeight="1">
      <c r="A408" s="5"/>
      <c r="G408" s="3"/>
      <c r="H408" s="6"/>
      <c r="I408" s="7"/>
      <c r="J408" s="7"/>
      <c r="K408" s="7"/>
      <c r="L408" s="7"/>
      <c r="M408" s="7"/>
      <c r="N408" s="7"/>
      <c r="O408" s="7"/>
      <c r="P408" s="7"/>
      <c r="Q408" s="7"/>
      <c r="U408" s="3"/>
    </row>
    <row r="409" ht="14.25" customHeight="1">
      <c r="A409" s="5"/>
      <c r="G409" s="3"/>
      <c r="H409" s="6"/>
      <c r="I409" s="7"/>
      <c r="J409" s="7"/>
      <c r="K409" s="7"/>
      <c r="L409" s="7"/>
      <c r="M409" s="7"/>
      <c r="N409" s="7"/>
      <c r="O409" s="7"/>
      <c r="P409" s="7"/>
      <c r="Q409" s="7"/>
      <c r="U409" s="3"/>
    </row>
    <row r="410" ht="14.25" customHeight="1">
      <c r="A410" s="5"/>
      <c r="G410" s="3"/>
      <c r="H410" s="6"/>
      <c r="I410" s="7"/>
      <c r="J410" s="7"/>
      <c r="K410" s="7"/>
      <c r="L410" s="7"/>
      <c r="M410" s="7"/>
      <c r="N410" s="7"/>
      <c r="O410" s="7"/>
      <c r="P410" s="7"/>
      <c r="Q410" s="7"/>
      <c r="U410" s="3"/>
    </row>
    <row r="411" ht="14.25" customHeight="1">
      <c r="A411" s="5"/>
      <c r="G411" s="3"/>
      <c r="H411" s="6"/>
      <c r="I411" s="7"/>
      <c r="J411" s="7"/>
      <c r="K411" s="7"/>
      <c r="L411" s="7"/>
      <c r="M411" s="7"/>
      <c r="N411" s="7"/>
      <c r="O411" s="7"/>
      <c r="P411" s="7"/>
      <c r="Q411" s="7"/>
      <c r="U411" s="3"/>
    </row>
    <row r="412" ht="14.25" customHeight="1">
      <c r="A412" s="5"/>
      <c r="G412" s="3"/>
      <c r="H412" s="6"/>
      <c r="I412" s="7"/>
      <c r="J412" s="7"/>
      <c r="K412" s="7"/>
      <c r="L412" s="7"/>
      <c r="M412" s="7"/>
      <c r="N412" s="7"/>
      <c r="O412" s="7"/>
      <c r="P412" s="7"/>
      <c r="Q412" s="7"/>
      <c r="U412" s="3"/>
    </row>
    <row r="413" ht="14.25" customHeight="1">
      <c r="A413" s="5"/>
      <c r="G413" s="3"/>
      <c r="H413" s="6"/>
      <c r="I413" s="7"/>
      <c r="J413" s="7"/>
      <c r="K413" s="7"/>
      <c r="L413" s="7"/>
      <c r="M413" s="7"/>
      <c r="N413" s="7"/>
      <c r="O413" s="7"/>
      <c r="P413" s="7"/>
      <c r="Q413" s="7"/>
      <c r="U413" s="3"/>
    </row>
    <row r="414" ht="14.25" customHeight="1">
      <c r="A414" s="5"/>
      <c r="G414" s="3"/>
      <c r="H414" s="6"/>
      <c r="I414" s="7"/>
      <c r="J414" s="7"/>
      <c r="K414" s="7"/>
      <c r="L414" s="7"/>
      <c r="M414" s="7"/>
      <c r="N414" s="7"/>
      <c r="O414" s="7"/>
      <c r="P414" s="7"/>
      <c r="Q414" s="7"/>
      <c r="U414" s="3"/>
    </row>
    <row r="415" ht="14.25" customHeight="1">
      <c r="A415" s="5"/>
      <c r="G415" s="3"/>
      <c r="H415" s="6"/>
      <c r="I415" s="7"/>
      <c r="J415" s="7"/>
      <c r="K415" s="7"/>
      <c r="L415" s="7"/>
      <c r="M415" s="7"/>
      <c r="N415" s="7"/>
      <c r="O415" s="7"/>
      <c r="P415" s="7"/>
      <c r="Q415" s="7"/>
      <c r="U415" s="3"/>
    </row>
    <row r="416" ht="14.25" customHeight="1">
      <c r="A416" s="5"/>
      <c r="G416" s="3"/>
      <c r="H416" s="6"/>
      <c r="I416" s="7"/>
      <c r="J416" s="7"/>
      <c r="K416" s="7"/>
      <c r="L416" s="7"/>
      <c r="M416" s="7"/>
      <c r="N416" s="7"/>
      <c r="O416" s="7"/>
      <c r="P416" s="7"/>
      <c r="Q416" s="7"/>
      <c r="U416" s="3"/>
    </row>
    <row r="417" ht="14.25" customHeight="1">
      <c r="A417" s="5"/>
      <c r="G417" s="3"/>
      <c r="H417" s="6"/>
      <c r="I417" s="7"/>
      <c r="J417" s="7"/>
      <c r="K417" s="7"/>
      <c r="L417" s="7"/>
      <c r="M417" s="7"/>
      <c r="N417" s="7"/>
      <c r="O417" s="7"/>
      <c r="P417" s="7"/>
      <c r="Q417" s="7"/>
      <c r="U417" s="3"/>
    </row>
    <row r="418" ht="14.25" customHeight="1">
      <c r="A418" s="5"/>
      <c r="G418" s="3"/>
      <c r="H418" s="6"/>
      <c r="I418" s="7"/>
      <c r="J418" s="7"/>
      <c r="K418" s="7"/>
      <c r="L418" s="7"/>
      <c r="M418" s="7"/>
      <c r="N418" s="7"/>
      <c r="O418" s="7"/>
      <c r="P418" s="7"/>
      <c r="Q418" s="7"/>
      <c r="U418" s="3"/>
    </row>
    <row r="419" ht="14.25" customHeight="1">
      <c r="A419" s="5"/>
      <c r="G419" s="3"/>
      <c r="H419" s="6"/>
      <c r="I419" s="7"/>
      <c r="J419" s="7"/>
      <c r="K419" s="7"/>
      <c r="L419" s="7"/>
      <c r="M419" s="7"/>
      <c r="N419" s="7"/>
      <c r="O419" s="7"/>
      <c r="P419" s="7"/>
      <c r="Q419" s="7"/>
      <c r="U419" s="3"/>
    </row>
    <row r="420" ht="14.25" customHeight="1">
      <c r="A420" s="5"/>
      <c r="G420" s="3"/>
      <c r="H420" s="6"/>
      <c r="I420" s="7"/>
      <c r="J420" s="7"/>
      <c r="K420" s="7"/>
      <c r="L420" s="7"/>
      <c r="M420" s="7"/>
      <c r="N420" s="7"/>
      <c r="O420" s="7"/>
      <c r="P420" s="7"/>
      <c r="Q420" s="7"/>
      <c r="U420" s="3"/>
    </row>
    <row r="421" ht="14.25" customHeight="1">
      <c r="A421" s="5"/>
      <c r="G421" s="3"/>
      <c r="H421" s="6"/>
      <c r="I421" s="7"/>
      <c r="J421" s="7"/>
      <c r="K421" s="7"/>
      <c r="L421" s="7"/>
      <c r="M421" s="7"/>
      <c r="N421" s="7"/>
      <c r="O421" s="7"/>
      <c r="P421" s="7"/>
      <c r="Q421" s="7"/>
      <c r="U421" s="3"/>
    </row>
    <row r="422" ht="14.25" customHeight="1">
      <c r="A422" s="5"/>
      <c r="G422" s="3"/>
      <c r="H422" s="6"/>
      <c r="I422" s="7"/>
      <c r="J422" s="7"/>
      <c r="K422" s="7"/>
      <c r="L422" s="7"/>
      <c r="M422" s="7"/>
      <c r="N422" s="7"/>
      <c r="O422" s="7"/>
      <c r="P422" s="7"/>
      <c r="Q422" s="7"/>
      <c r="U422" s="3"/>
    </row>
    <row r="423" ht="14.25" customHeight="1">
      <c r="A423" s="5"/>
      <c r="G423" s="3"/>
      <c r="H423" s="6"/>
      <c r="I423" s="7"/>
      <c r="J423" s="7"/>
      <c r="K423" s="7"/>
      <c r="L423" s="7"/>
      <c r="M423" s="7"/>
      <c r="N423" s="7"/>
      <c r="O423" s="7"/>
      <c r="P423" s="7"/>
      <c r="Q423" s="7"/>
      <c r="U423" s="3"/>
    </row>
    <row r="424" ht="14.25" customHeight="1">
      <c r="A424" s="5"/>
      <c r="G424" s="3"/>
      <c r="H424" s="6"/>
      <c r="I424" s="7"/>
      <c r="J424" s="7"/>
      <c r="K424" s="7"/>
      <c r="L424" s="7"/>
      <c r="M424" s="7"/>
      <c r="N424" s="7"/>
      <c r="O424" s="7"/>
      <c r="P424" s="7"/>
      <c r="Q424" s="7"/>
      <c r="U424" s="3"/>
    </row>
    <row r="425" ht="14.25" customHeight="1">
      <c r="A425" s="5"/>
      <c r="G425" s="3"/>
      <c r="H425" s="6"/>
      <c r="I425" s="7"/>
      <c r="J425" s="7"/>
      <c r="K425" s="7"/>
      <c r="L425" s="7"/>
      <c r="M425" s="7"/>
      <c r="N425" s="7"/>
      <c r="O425" s="7"/>
      <c r="P425" s="7"/>
      <c r="Q425" s="7"/>
      <c r="U425" s="3"/>
    </row>
    <row r="426" ht="14.25" customHeight="1">
      <c r="A426" s="5"/>
      <c r="G426" s="3"/>
      <c r="H426" s="6"/>
      <c r="I426" s="7"/>
      <c r="J426" s="7"/>
      <c r="K426" s="7"/>
      <c r="L426" s="7"/>
      <c r="M426" s="7"/>
      <c r="N426" s="7"/>
      <c r="O426" s="7"/>
      <c r="P426" s="7"/>
      <c r="Q426" s="7"/>
      <c r="U426" s="3"/>
    </row>
    <row r="427" ht="14.25" customHeight="1">
      <c r="A427" s="5"/>
      <c r="G427" s="3"/>
      <c r="H427" s="6"/>
      <c r="I427" s="7"/>
      <c r="J427" s="7"/>
      <c r="K427" s="7"/>
      <c r="L427" s="7"/>
      <c r="M427" s="7"/>
      <c r="N427" s="7"/>
      <c r="O427" s="7"/>
      <c r="P427" s="7"/>
      <c r="Q427" s="7"/>
      <c r="U427" s="3"/>
    </row>
    <row r="428" ht="14.25" customHeight="1">
      <c r="A428" s="5"/>
      <c r="G428" s="3"/>
      <c r="H428" s="6"/>
      <c r="I428" s="7"/>
      <c r="J428" s="7"/>
      <c r="K428" s="7"/>
      <c r="L428" s="7"/>
      <c r="M428" s="7"/>
      <c r="N428" s="7"/>
      <c r="O428" s="7"/>
      <c r="P428" s="7"/>
      <c r="Q428" s="7"/>
      <c r="U428" s="3"/>
    </row>
    <row r="429" ht="14.25" customHeight="1">
      <c r="A429" s="5"/>
      <c r="G429" s="3"/>
      <c r="H429" s="6"/>
      <c r="I429" s="7"/>
      <c r="J429" s="7"/>
      <c r="K429" s="7"/>
      <c r="L429" s="7"/>
      <c r="M429" s="7"/>
      <c r="N429" s="7"/>
      <c r="O429" s="7"/>
      <c r="P429" s="7"/>
      <c r="Q429" s="7"/>
      <c r="U429" s="3"/>
    </row>
    <row r="430" ht="14.25" customHeight="1">
      <c r="A430" s="5"/>
      <c r="G430" s="3"/>
      <c r="H430" s="6"/>
      <c r="I430" s="7"/>
      <c r="J430" s="7"/>
      <c r="K430" s="7"/>
      <c r="L430" s="7"/>
      <c r="M430" s="7"/>
      <c r="N430" s="7"/>
      <c r="O430" s="7"/>
      <c r="P430" s="7"/>
      <c r="Q430" s="7"/>
      <c r="U430" s="3"/>
    </row>
    <row r="431" ht="14.25" customHeight="1">
      <c r="A431" s="5"/>
      <c r="G431" s="3"/>
      <c r="H431" s="6"/>
      <c r="I431" s="7"/>
      <c r="J431" s="7"/>
      <c r="K431" s="7"/>
      <c r="L431" s="7"/>
      <c r="M431" s="7"/>
      <c r="N431" s="7"/>
      <c r="O431" s="7"/>
      <c r="P431" s="7"/>
      <c r="Q431" s="7"/>
      <c r="U431" s="3"/>
    </row>
    <row r="432" ht="14.25" customHeight="1">
      <c r="A432" s="5"/>
      <c r="G432" s="3"/>
      <c r="H432" s="6"/>
      <c r="I432" s="7"/>
      <c r="J432" s="7"/>
      <c r="K432" s="7"/>
      <c r="L432" s="7"/>
      <c r="M432" s="7"/>
      <c r="N432" s="7"/>
      <c r="O432" s="7"/>
      <c r="P432" s="7"/>
      <c r="Q432" s="7"/>
      <c r="U432" s="3"/>
    </row>
    <row r="433" ht="14.25" customHeight="1">
      <c r="A433" s="5"/>
      <c r="G433" s="3"/>
      <c r="H433" s="6"/>
      <c r="I433" s="7"/>
      <c r="J433" s="7"/>
      <c r="K433" s="7"/>
      <c r="L433" s="7"/>
      <c r="M433" s="7"/>
      <c r="N433" s="7"/>
      <c r="O433" s="7"/>
      <c r="P433" s="7"/>
      <c r="Q433" s="7"/>
      <c r="U433" s="3"/>
    </row>
    <row r="434" ht="14.25" customHeight="1">
      <c r="A434" s="5"/>
      <c r="G434" s="3"/>
      <c r="H434" s="6"/>
      <c r="I434" s="7"/>
      <c r="J434" s="7"/>
      <c r="K434" s="7"/>
      <c r="L434" s="7"/>
      <c r="M434" s="7"/>
      <c r="N434" s="7"/>
      <c r="O434" s="7"/>
      <c r="P434" s="7"/>
      <c r="Q434" s="7"/>
      <c r="U434" s="3"/>
    </row>
    <row r="435" ht="14.25" customHeight="1">
      <c r="A435" s="5"/>
      <c r="G435" s="3"/>
      <c r="H435" s="6"/>
      <c r="I435" s="7"/>
      <c r="J435" s="7"/>
      <c r="K435" s="7"/>
      <c r="L435" s="7"/>
      <c r="M435" s="7"/>
      <c r="N435" s="7"/>
      <c r="O435" s="7"/>
      <c r="P435" s="7"/>
      <c r="Q435" s="7"/>
      <c r="U435" s="3"/>
    </row>
    <row r="436" ht="14.25" customHeight="1">
      <c r="A436" s="5"/>
      <c r="G436" s="3"/>
      <c r="H436" s="6"/>
      <c r="I436" s="7"/>
      <c r="J436" s="7"/>
      <c r="K436" s="7"/>
      <c r="L436" s="7"/>
      <c r="M436" s="7"/>
      <c r="N436" s="7"/>
      <c r="O436" s="7"/>
      <c r="P436" s="7"/>
      <c r="Q436" s="7"/>
      <c r="U436" s="3"/>
    </row>
    <row r="437" ht="14.25" customHeight="1">
      <c r="A437" s="5"/>
      <c r="G437" s="3"/>
      <c r="H437" s="6"/>
      <c r="I437" s="7"/>
      <c r="J437" s="7"/>
      <c r="K437" s="7"/>
      <c r="L437" s="7"/>
      <c r="M437" s="7"/>
      <c r="N437" s="7"/>
      <c r="O437" s="7"/>
      <c r="P437" s="7"/>
      <c r="Q437" s="7"/>
      <c r="U437" s="3"/>
    </row>
    <row r="438" ht="14.25" customHeight="1">
      <c r="A438" s="5"/>
      <c r="G438" s="3"/>
      <c r="H438" s="6"/>
      <c r="I438" s="7"/>
      <c r="J438" s="7"/>
      <c r="K438" s="7"/>
      <c r="L438" s="7"/>
      <c r="M438" s="7"/>
      <c r="N438" s="7"/>
      <c r="O438" s="7"/>
      <c r="P438" s="7"/>
      <c r="Q438" s="7"/>
      <c r="U438" s="3"/>
    </row>
    <row r="439" ht="14.25" customHeight="1">
      <c r="A439" s="5"/>
      <c r="G439" s="3"/>
      <c r="H439" s="6"/>
      <c r="I439" s="7"/>
      <c r="J439" s="7"/>
      <c r="K439" s="7"/>
      <c r="L439" s="7"/>
      <c r="M439" s="7"/>
      <c r="N439" s="7"/>
      <c r="O439" s="7"/>
      <c r="P439" s="7"/>
      <c r="Q439" s="7"/>
      <c r="U439" s="3"/>
    </row>
    <row r="440" ht="14.25" customHeight="1">
      <c r="A440" s="5"/>
      <c r="G440" s="3"/>
      <c r="H440" s="6"/>
      <c r="I440" s="7"/>
      <c r="J440" s="7"/>
      <c r="K440" s="7"/>
      <c r="L440" s="7"/>
      <c r="M440" s="7"/>
      <c r="N440" s="7"/>
      <c r="O440" s="7"/>
      <c r="P440" s="7"/>
      <c r="Q440" s="7"/>
      <c r="U440" s="3"/>
    </row>
    <row r="441" ht="14.25" customHeight="1">
      <c r="A441" s="5"/>
      <c r="G441" s="3"/>
      <c r="H441" s="6"/>
      <c r="I441" s="7"/>
      <c r="J441" s="7"/>
      <c r="K441" s="7"/>
      <c r="L441" s="7"/>
      <c r="M441" s="7"/>
      <c r="N441" s="7"/>
      <c r="O441" s="7"/>
      <c r="P441" s="7"/>
      <c r="Q441" s="7"/>
      <c r="U441" s="3"/>
    </row>
    <row r="442" ht="14.25" customHeight="1">
      <c r="A442" s="5"/>
      <c r="G442" s="3"/>
      <c r="H442" s="6"/>
      <c r="I442" s="7"/>
      <c r="J442" s="7"/>
      <c r="K442" s="7"/>
      <c r="L442" s="7"/>
      <c r="M442" s="7"/>
      <c r="N442" s="7"/>
      <c r="O442" s="7"/>
      <c r="P442" s="7"/>
      <c r="Q442" s="7"/>
      <c r="U442" s="3"/>
    </row>
    <row r="443" ht="14.25" customHeight="1">
      <c r="A443" s="5"/>
      <c r="G443" s="3"/>
      <c r="H443" s="6"/>
      <c r="I443" s="7"/>
      <c r="J443" s="7"/>
      <c r="K443" s="7"/>
      <c r="L443" s="7"/>
      <c r="M443" s="7"/>
      <c r="N443" s="7"/>
      <c r="O443" s="7"/>
      <c r="P443" s="7"/>
      <c r="Q443" s="7"/>
      <c r="U443" s="3"/>
    </row>
    <row r="444" ht="14.25" customHeight="1">
      <c r="A444" s="5"/>
      <c r="G444" s="3"/>
      <c r="H444" s="6"/>
      <c r="I444" s="7"/>
      <c r="J444" s="7"/>
      <c r="K444" s="7"/>
      <c r="L444" s="7"/>
      <c r="M444" s="7"/>
      <c r="N444" s="7"/>
      <c r="O444" s="7"/>
      <c r="P444" s="7"/>
      <c r="Q444" s="7"/>
      <c r="U444" s="3"/>
    </row>
    <row r="445" ht="14.25" customHeight="1">
      <c r="A445" s="5"/>
      <c r="G445" s="3"/>
      <c r="H445" s="6"/>
      <c r="I445" s="7"/>
      <c r="J445" s="7"/>
      <c r="K445" s="7"/>
      <c r="L445" s="7"/>
      <c r="M445" s="7"/>
      <c r="N445" s="7"/>
      <c r="O445" s="7"/>
      <c r="P445" s="7"/>
      <c r="Q445" s="7"/>
      <c r="U445" s="3"/>
    </row>
    <row r="446" ht="14.25" customHeight="1">
      <c r="A446" s="5"/>
      <c r="G446" s="3"/>
      <c r="H446" s="6"/>
      <c r="I446" s="7"/>
      <c r="J446" s="7"/>
      <c r="K446" s="7"/>
      <c r="L446" s="7"/>
      <c r="M446" s="7"/>
      <c r="N446" s="7"/>
      <c r="O446" s="7"/>
      <c r="P446" s="7"/>
      <c r="Q446" s="7"/>
      <c r="U446" s="3"/>
    </row>
    <row r="447" ht="14.25" customHeight="1">
      <c r="A447" s="5"/>
      <c r="G447" s="3"/>
      <c r="H447" s="6"/>
      <c r="I447" s="7"/>
      <c r="J447" s="7"/>
      <c r="K447" s="7"/>
      <c r="L447" s="7"/>
      <c r="M447" s="7"/>
      <c r="N447" s="7"/>
      <c r="O447" s="7"/>
      <c r="P447" s="7"/>
      <c r="Q447" s="7"/>
      <c r="U447" s="3"/>
    </row>
    <row r="448" ht="14.25" customHeight="1">
      <c r="A448" s="5"/>
      <c r="G448" s="3"/>
      <c r="H448" s="6"/>
      <c r="I448" s="7"/>
      <c r="J448" s="7"/>
      <c r="K448" s="7"/>
      <c r="L448" s="7"/>
      <c r="M448" s="7"/>
      <c r="N448" s="7"/>
      <c r="O448" s="7"/>
      <c r="P448" s="7"/>
      <c r="Q448" s="7"/>
      <c r="U448" s="3"/>
    </row>
    <row r="449" ht="14.25" customHeight="1">
      <c r="A449" s="5"/>
      <c r="G449" s="3"/>
      <c r="H449" s="6"/>
      <c r="I449" s="7"/>
      <c r="J449" s="7"/>
      <c r="K449" s="7"/>
      <c r="L449" s="7"/>
      <c r="M449" s="7"/>
      <c r="N449" s="7"/>
      <c r="O449" s="7"/>
      <c r="P449" s="7"/>
      <c r="Q449" s="7"/>
      <c r="U449" s="3"/>
    </row>
    <row r="450" ht="14.25" customHeight="1">
      <c r="A450" s="5"/>
      <c r="G450" s="3"/>
      <c r="H450" s="6"/>
      <c r="I450" s="7"/>
      <c r="J450" s="7"/>
      <c r="K450" s="7"/>
      <c r="L450" s="7"/>
      <c r="M450" s="7"/>
      <c r="N450" s="7"/>
      <c r="O450" s="7"/>
      <c r="P450" s="7"/>
      <c r="Q450" s="7"/>
      <c r="U450" s="3"/>
    </row>
    <row r="451" ht="14.25" customHeight="1">
      <c r="A451" s="5"/>
      <c r="G451" s="3"/>
      <c r="H451" s="6"/>
      <c r="I451" s="7"/>
      <c r="J451" s="7"/>
      <c r="K451" s="7"/>
      <c r="L451" s="7"/>
      <c r="M451" s="7"/>
      <c r="N451" s="7"/>
      <c r="O451" s="7"/>
      <c r="P451" s="7"/>
      <c r="Q451" s="7"/>
      <c r="U451" s="3"/>
    </row>
    <row r="452" ht="14.25" customHeight="1">
      <c r="A452" s="5"/>
      <c r="G452" s="3"/>
      <c r="H452" s="6"/>
      <c r="I452" s="7"/>
      <c r="J452" s="7"/>
      <c r="K452" s="7"/>
      <c r="L452" s="7"/>
      <c r="M452" s="7"/>
      <c r="N452" s="7"/>
      <c r="O452" s="7"/>
      <c r="P452" s="7"/>
      <c r="Q452" s="7"/>
      <c r="U452" s="3"/>
    </row>
    <row r="453" ht="14.25" customHeight="1">
      <c r="A453" s="5"/>
      <c r="G453" s="3"/>
      <c r="H453" s="6"/>
      <c r="I453" s="7"/>
      <c r="J453" s="7"/>
      <c r="K453" s="7"/>
      <c r="L453" s="7"/>
      <c r="M453" s="7"/>
      <c r="N453" s="7"/>
      <c r="O453" s="7"/>
      <c r="P453" s="7"/>
      <c r="Q453" s="7"/>
      <c r="U453" s="3"/>
    </row>
    <row r="454" ht="14.25" customHeight="1">
      <c r="A454" s="5"/>
      <c r="G454" s="3"/>
      <c r="H454" s="6"/>
      <c r="I454" s="7"/>
      <c r="J454" s="7"/>
      <c r="K454" s="7"/>
      <c r="L454" s="7"/>
      <c r="M454" s="7"/>
      <c r="N454" s="7"/>
      <c r="O454" s="7"/>
      <c r="P454" s="7"/>
      <c r="Q454" s="7"/>
      <c r="U454" s="3"/>
    </row>
    <row r="455" ht="14.25" customHeight="1">
      <c r="A455" s="5"/>
      <c r="G455" s="3"/>
      <c r="H455" s="6"/>
      <c r="I455" s="7"/>
      <c r="J455" s="7"/>
      <c r="K455" s="7"/>
      <c r="L455" s="7"/>
      <c r="M455" s="7"/>
      <c r="N455" s="7"/>
      <c r="O455" s="7"/>
      <c r="P455" s="7"/>
      <c r="Q455" s="7"/>
      <c r="U455" s="3"/>
    </row>
    <row r="456" ht="14.25" customHeight="1">
      <c r="A456" s="5"/>
      <c r="G456" s="3"/>
      <c r="H456" s="6"/>
      <c r="I456" s="7"/>
      <c r="J456" s="7"/>
      <c r="K456" s="7"/>
      <c r="L456" s="7"/>
      <c r="M456" s="7"/>
      <c r="N456" s="7"/>
      <c r="O456" s="7"/>
      <c r="P456" s="7"/>
      <c r="Q456" s="7"/>
      <c r="U456" s="3"/>
    </row>
    <row r="457" ht="14.25" customHeight="1">
      <c r="A457" s="5"/>
      <c r="G457" s="3"/>
      <c r="H457" s="6"/>
      <c r="I457" s="7"/>
      <c r="J457" s="7"/>
      <c r="K457" s="7"/>
      <c r="L457" s="7"/>
      <c r="M457" s="7"/>
      <c r="N457" s="7"/>
      <c r="O457" s="7"/>
      <c r="P457" s="7"/>
      <c r="Q457" s="7"/>
      <c r="U457" s="3"/>
    </row>
    <row r="458" ht="14.25" customHeight="1">
      <c r="A458" s="5"/>
      <c r="G458" s="3"/>
      <c r="H458" s="6"/>
      <c r="I458" s="7"/>
      <c r="J458" s="7"/>
      <c r="K458" s="7"/>
      <c r="L458" s="7"/>
      <c r="M458" s="7"/>
      <c r="N458" s="7"/>
      <c r="O458" s="7"/>
      <c r="P458" s="7"/>
      <c r="Q458" s="7"/>
      <c r="U458" s="3"/>
    </row>
    <row r="459" ht="14.25" customHeight="1">
      <c r="A459" s="5"/>
      <c r="G459" s="3"/>
      <c r="H459" s="6"/>
      <c r="I459" s="7"/>
      <c r="J459" s="7"/>
      <c r="K459" s="7"/>
      <c r="L459" s="7"/>
      <c r="M459" s="7"/>
      <c r="N459" s="7"/>
      <c r="O459" s="7"/>
      <c r="P459" s="7"/>
      <c r="Q459" s="7"/>
      <c r="U459" s="3"/>
    </row>
    <row r="460" ht="14.25" customHeight="1">
      <c r="A460" s="5"/>
      <c r="G460" s="3"/>
      <c r="H460" s="6"/>
      <c r="I460" s="7"/>
      <c r="J460" s="7"/>
      <c r="K460" s="7"/>
      <c r="L460" s="7"/>
      <c r="M460" s="7"/>
      <c r="N460" s="7"/>
      <c r="O460" s="7"/>
      <c r="P460" s="7"/>
      <c r="Q460" s="7"/>
      <c r="U460" s="3"/>
    </row>
    <row r="461" ht="14.25" customHeight="1">
      <c r="A461" s="5"/>
      <c r="G461" s="3"/>
      <c r="H461" s="6"/>
      <c r="I461" s="7"/>
      <c r="J461" s="7"/>
      <c r="K461" s="7"/>
      <c r="L461" s="7"/>
      <c r="M461" s="7"/>
      <c r="N461" s="7"/>
      <c r="O461" s="7"/>
      <c r="P461" s="7"/>
      <c r="Q461" s="7"/>
      <c r="U461" s="3"/>
    </row>
    <row r="462" ht="14.25" customHeight="1">
      <c r="A462" s="5"/>
      <c r="G462" s="3"/>
      <c r="H462" s="6"/>
      <c r="I462" s="7"/>
      <c r="J462" s="7"/>
      <c r="K462" s="7"/>
      <c r="L462" s="7"/>
      <c r="M462" s="7"/>
      <c r="N462" s="7"/>
      <c r="O462" s="7"/>
      <c r="P462" s="7"/>
      <c r="Q462" s="7"/>
      <c r="U462" s="3"/>
    </row>
    <row r="463" ht="14.25" customHeight="1">
      <c r="A463" s="5"/>
      <c r="G463" s="3"/>
      <c r="H463" s="6"/>
      <c r="I463" s="7"/>
      <c r="J463" s="7"/>
      <c r="K463" s="7"/>
      <c r="L463" s="7"/>
      <c r="M463" s="7"/>
      <c r="N463" s="7"/>
      <c r="O463" s="7"/>
      <c r="P463" s="7"/>
      <c r="Q463" s="7"/>
      <c r="U463" s="3"/>
    </row>
    <row r="464" ht="14.25" customHeight="1">
      <c r="A464" s="5"/>
      <c r="G464" s="3"/>
      <c r="H464" s="6"/>
      <c r="I464" s="7"/>
      <c r="J464" s="7"/>
      <c r="K464" s="7"/>
      <c r="L464" s="7"/>
      <c r="M464" s="7"/>
      <c r="N464" s="7"/>
      <c r="O464" s="7"/>
      <c r="P464" s="7"/>
      <c r="Q464" s="7"/>
      <c r="U464" s="3"/>
    </row>
    <row r="465" ht="14.25" customHeight="1">
      <c r="A465" s="5"/>
      <c r="G465" s="3"/>
      <c r="H465" s="6"/>
      <c r="I465" s="7"/>
      <c r="J465" s="7"/>
      <c r="K465" s="7"/>
      <c r="L465" s="7"/>
      <c r="M465" s="7"/>
      <c r="N465" s="7"/>
      <c r="O465" s="7"/>
      <c r="P465" s="7"/>
      <c r="Q465" s="7"/>
      <c r="U465" s="3"/>
    </row>
    <row r="466" ht="14.25" customHeight="1">
      <c r="A466" s="5"/>
      <c r="G466" s="3"/>
      <c r="H466" s="6"/>
      <c r="I466" s="7"/>
      <c r="J466" s="7"/>
      <c r="K466" s="7"/>
      <c r="L466" s="7"/>
      <c r="M466" s="7"/>
      <c r="N466" s="7"/>
      <c r="O466" s="7"/>
      <c r="P466" s="7"/>
      <c r="Q466" s="7"/>
      <c r="U466" s="3"/>
    </row>
    <row r="467" ht="14.25" customHeight="1">
      <c r="A467" s="5"/>
      <c r="G467" s="3"/>
      <c r="H467" s="6"/>
      <c r="I467" s="7"/>
      <c r="J467" s="7"/>
      <c r="K467" s="7"/>
      <c r="L467" s="7"/>
      <c r="M467" s="7"/>
      <c r="N467" s="7"/>
      <c r="O467" s="7"/>
      <c r="P467" s="7"/>
      <c r="Q467" s="7"/>
      <c r="U467" s="3"/>
    </row>
    <row r="468" ht="14.25" customHeight="1">
      <c r="A468" s="5"/>
      <c r="G468" s="3"/>
      <c r="H468" s="6"/>
      <c r="I468" s="7"/>
      <c r="J468" s="7"/>
      <c r="K468" s="7"/>
      <c r="L468" s="7"/>
      <c r="M468" s="7"/>
      <c r="N468" s="7"/>
      <c r="O468" s="7"/>
      <c r="P468" s="7"/>
      <c r="Q468" s="7"/>
      <c r="U468" s="3"/>
    </row>
    <row r="469" ht="14.25" customHeight="1">
      <c r="A469" s="5"/>
      <c r="G469" s="3"/>
      <c r="H469" s="6"/>
      <c r="I469" s="7"/>
      <c r="J469" s="7"/>
      <c r="K469" s="7"/>
      <c r="L469" s="7"/>
      <c r="M469" s="7"/>
      <c r="N469" s="7"/>
      <c r="O469" s="7"/>
      <c r="P469" s="7"/>
      <c r="Q469" s="7"/>
      <c r="U469" s="3"/>
    </row>
    <row r="470" ht="14.25" customHeight="1">
      <c r="A470" s="5"/>
      <c r="G470" s="3"/>
      <c r="H470" s="6"/>
      <c r="I470" s="7"/>
      <c r="J470" s="7"/>
      <c r="K470" s="7"/>
      <c r="L470" s="7"/>
      <c r="M470" s="7"/>
      <c r="N470" s="7"/>
      <c r="O470" s="7"/>
      <c r="P470" s="7"/>
      <c r="Q470" s="7"/>
      <c r="U470" s="3"/>
    </row>
    <row r="471" ht="14.25" customHeight="1">
      <c r="A471" s="5"/>
      <c r="G471" s="3"/>
      <c r="H471" s="6"/>
      <c r="I471" s="7"/>
      <c r="J471" s="7"/>
      <c r="K471" s="7"/>
      <c r="L471" s="7"/>
      <c r="M471" s="7"/>
      <c r="N471" s="7"/>
      <c r="O471" s="7"/>
      <c r="P471" s="7"/>
      <c r="Q471" s="7"/>
      <c r="U471" s="3"/>
    </row>
    <row r="472" ht="14.25" customHeight="1">
      <c r="A472" s="5"/>
      <c r="G472" s="3"/>
      <c r="H472" s="6"/>
      <c r="I472" s="7"/>
      <c r="J472" s="7"/>
      <c r="K472" s="7"/>
      <c r="L472" s="7"/>
      <c r="M472" s="7"/>
      <c r="N472" s="7"/>
      <c r="O472" s="7"/>
      <c r="P472" s="7"/>
      <c r="Q472" s="7"/>
      <c r="U472" s="3"/>
    </row>
    <row r="473" ht="14.25" customHeight="1">
      <c r="A473" s="5"/>
      <c r="G473" s="3"/>
      <c r="H473" s="6"/>
      <c r="I473" s="7"/>
      <c r="J473" s="7"/>
      <c r="K473" s="7"/>
      <c r="L473" s="7"/>
      <c r="M473" s="7"/>
      <c r="N473" s="7"/>
      <c r="O473" s="7"/>
      <c r="P473" s="7"/>
      <c r="Q473" s="7"/>
      <c r="U473" s="3"/>
    </row>
    <row r="474" ht="14.25" customHeight="1">
      <c r="A474" s="5"/>
      <c r="G474" s="3"/>
      <c r="H474" s="6"/>
      <c r="I474" s="7"/>
      <c r="J474" s="7"/>
      <c r="K474" s="7"/>
      <c r="L474" s="7"/>
      <c r="M474" s="7"/>
      <c r="N474" s="7"/>
      <c r="O474" s="7"/>
      <c r="P474" s="7"/>
      <c r="Q474" s="7"/>
      <c r="U474" s="3"/>
    </row>
    <row r="475" ht="14.25" customHeight="1">
      <c r="A475" s="5"/>
      <c r="G475" s="3"/>
      <c r="H475" s="6"/>
      <c r="I475" s="7"/>
      <c r="J475" s="7"/>
      <c r="K475" s="7"/>
      <c r="L475" s="7"/>
      <c r="M475" s="7"/>
      <c r="N475" s="7"/>
      <c r="O475" s="7"/>
      <c r="P475" s="7"/>
      <c r="Q475" s="7"/>
      <c r="U475" s="3"/>
    </row>
    <row r="476" ht="14.25" customHeight="1">
      <c r="A476" s="5"/>
      <c r="G476" s="3"/>
      <c r="H476" s="6"/>
      <c r="I476" s="7"/>
      <c r="J476" s="7"/>
      <c r="K476" s="7"/>
      <c r="L476" s="7"/>
      <c r="M476" s="7"/>
      <c r="N476" s="7"/>
      <c r="O476" s="7"/>
      <c r="P476" s="7"/>
      <c r="Q476" s="7"/>
      <c r="U476" s="3"/>
    </row>
    <row r="477" ht="14.25" customHeight="1">
      <c r="A477" s="5"/>
      <c r="G477" s="3"/>
      <c r="H477" s="6"/>
      <c r="I477" s="7"/>
      <c r="J477" s="7"/>
      <c r="K477" s="7"/>
      <c r="L477" s="7"/>
      <c r="M477" s="7"/>
      <c r="N477" s="7"/>
      <c r="O477" s="7"/>
      <c r="P477" s="7"/>
      <c r="Q477" s="7"/>
      <c r="U477" s="3"/>
    </row>
    <row r="478" ht="14.25" customHeight="1">
      <c r="A478" s="5"/>
      <c r="G478" s="3"/>
      <c r="H478" s="6"/>
      <c r="I478" s="7"/>
      <c r="J478" s="7"/>
      <c r="K478" s="7"/>
      <c r="L478" s="7"/>
      <c r="M478" s="7"/>
      <c r="N478" s="7"/>
      <c r="O478" s="7"/>
      <c r="P478" s="7"/>
      <c r="Q478" s="7"/>
      <c r="U478" s="3"/>
    </row>
    <row r="479" ht="14.25" customHeight="1">
      <c r="A479" s="5"/>
      <c r="G479" s="3"/>
      <c r="H479" s="6"/>
      <c r="I479" s="7"/>
      <c r="J479" s="7"/>
      <c r="K479" s="7"/>
      <c r="L479" s="7"/>
      <c r="M479" s="7"/>
      <c r="N479" s="7"/>
      <c r="O479" s="7"/>
      <c r="P479" s="7"/>
      <c r="Q479" s="7"/>
      <c r="U479" s="3"/>
    </row>
    <row r="480" ht="14.25" customHeight="1">
      <c r="A480" s="5"/>
      <c r="G480" s="3"/>
      <c r="H480" s="6"/>
      <c r="I480" s="7"/>
      <c r="J480" s="7"/>
      <c r="K480" s="7"/>
      <c r="L480" s="7"/>
      <c r="M480" s="7"/>
      <c r="N480" s="7"/>
      <c r="O480" s="7"/>
      <c r="P480" s="7"/>
      <c r="Q480" s="7"/>
      <c r="U480" s="3"/>
    </row>
    <row r="481" ht="14.25" customHeight="1">
      <c r="A481" s="5"/>
      <c r="G481" s="3"/>
      <c r="H481" s="6"/>
      <c r="I481" s="7"/>
      <c r="J481" s="7"/>
      <c r="K481" s="7"/>
      <c r="L481" s="7"/>
      <c r="M481" s="7"/>
      <c r="N481" s="7"/>
      <c r="O481" s="7"/>
      <c r="P481" s="7"/>
      <c r="Q481" s="7"/>
      <c r="U481" s="3"/>
    </row>
    <row r="482" ht="14.25" customHeight="1">
      <c r="A482" s="5"/>
      <c r="G482" s="3"/>
      <c r="H482" s="6"/>
      <c r="I482" s="7"/>
      <c r="J482" s="7"/>
      <c r="K482" s="7"/>
      <c r="L482" s="7"/>
      <c r="M482" s="7"/>
      <c r="N482" s="7"/>
      <c r="O482" s="7"/>
      <c r="P482" s="7"/>
      <c r="Q482" s="7"/>
      <c r="U482" s="3"/>
    </row>
    <row r="483" ht="14.25" customHeight="1">
      <c r="A483" s="5"/>
      <c r="G483" s="3"/>
      <c r="H483" s="6"/>
      <c r="I483" s="7"/>
      <c r="J483" s="7"/>
      <c r="K483" s="7"/>
      <c r="L483" s="7"/>
      <c r="M483" s="7"/>
      <c r="N483" s="7"/>
      <c r="O483" s="7"/>
      <c r="P483" s="7"/>
      <c r="Q483" s="7"/>
      <c r="U483" s="3"/>
    </row>
    <row r="484" ht="14.25" customHeight="1">
      <c r="A484" s="5"/>
      <c r="G484" s="3"/>
      <c r="H484" s="6"/>
      <c r="I484" s="7"/>
      <c r="J484" s="7"/>
      <c r="K484" s="7"/>
      <c r="L484" s="7"/>
      <c r="M484" s="7"/>
      <c r="N484" s="7"/>
      <c r="O484" s="7"/>
      <c r="P484" s="7"/>
      <c r="Q484" s="7"/>
      <c r="U484" s="3"/>
    </row>
    <row r="485" ht="14.25" customHeight="1">
      <c r="A485" s="5"/>
      <c r="G485" s="3"/>
      <c r="H485" s="6"/>
      <c r="I485" s="7"/>
      <c r="J485" s="7"/>
      <c r="K485" s="7"/>
      <c r="L485" s="7"/>
      <c r="M485" s="7"/>
      <c r="N485" s="7"/>
      <c r="O485" s="7"/>
      <c r="P485" s="7"/>
      <c r="Q485" s="7"/>
      <c r="U485" s="3"/>
    </row>
    <row r="486" ht="14.25" customHeight="1">
      <c r="A486" s="5"/>
      <c r="G486" s="3"/>
      <c r="H486" s="6"/>
      <c r="I486" s="7"/>
      <c r="J486" s="7"/>
      <c r="K486" s="7"/>
      <c r="L486" s="7"/>
      <c r="M486" s="7"/>
      <c r="N486" s="7"/>
      <c r="O486" s="7"/>
      <c r="P486" s="7"/>
      <c r="Q486" s="7"/>
      <c r="U486" s="3"/>
    </row>
    <row r="487" ht="14.25" customHeight="1">
      <c r="A487" s="5"/>
      <c r="G487" s="3"/>
      <c r="H487" s="6"/>
      <c r="I487" s="7"/>
      <c r="J487" s="7"/>
      <c r="K487" s="7"/>
      <c r="L487" s="7"/>
      <c r="M487" s="7"/>
      <c r="N487" s="7"/>
      <c r="O487" s="7"/>
      <c r="P487" s="7"/>
      <c r="Q487" s="7"/>
      <c r="U487" s="3"/>
    </row>
    <row r="488" ht="14.25" customHeight="1">
      <c r="A488" s="5"/>
      <c r="G488" s="3"/>
      <c r="H488" s="6"/>
      <c r="I488" s="7"/>
      <c r="J488" s="7"/>
      <c r="K488" s="7"/>
      <c r="L488" s="7"/>
      <c r="M488" s="7"/>
      <c r="N488" s="7"/>
      <c r="O488" s="7"/>
      <c r="P488" s="7"/>
      <c r="Q488" s="7"/>
      <c r="U488" s="3"/>
    </row>
    <row r="489" ht="14.25" customHeight="1">
      <c r="A489" s="5"/>
      <c r="G489" s="3"/>
      <c r="H489" s="6"/>
      <c r="I489" s="7"/>
      <c r="J489" s="7"/>
      <c r="K489" s="7"/>
      <c r="L489" s="7"/>
      <c r="M489" s="7"/>
      <c r="N489" s="7"/>
      <c r="O489" s="7"/>
      <c r="P489" s="7"/>
      <c r="Q489" s="7"/>
      <c r="U489" s="3"/>
    </row>
    <row r="490" ht="14.25" customHeight="1">
      <c r="A490" s="5"/>
      <c r="G490" s="3"/>
      <c r="H490" s="6"/>
      <c r="I490" s="7"/>
      <c r="J490" s="7"/>
      <c r="K490" s="7"/>
      <c r="L490" s="7"/>
      <c r="M490" s="7"/>
      <c r="N490" s="7"/>
      <c r="O490" s="7"/>
      <c r="P490" s="7"/>
      <c r="Q490" s="7"/>
      <c r="U490" s="3"/>
    </row>
    <row r="491" ht="14.25" customHeight="1">
      <c r="A491" s="5"/>
      <c r="G491" s="3"/>
      <c r="H491" s="6"/>
      <c r="I491" s="7"/>
      <c r="J491" s="7"/>
      <c r="K491" s="7"/>
      <c r="L491" s="7"/>
      <c r="M491" s="7"/>
      <c r="N491" s="7"/>
      <c r="O491" s="7"/>
      <c r="P491" s="7"/>
      <c r="Q491" s="7"/>
      <c r="U491" s="3"/>
    </row>
    <row r="492" ht="14.25" customHeight="1">
      <c r="A492" s="5"/>
      <c r="G492" s="3"/>
      <c r="H492" s="6"/>
      <c r="I492" s="7"/>
      <c r="J492" s="7"/>
      <c r="K492" s="7"/>
      <c r="L492" s="7"/>
      <c r="M492" s="7"/>
      <c r="N492" s="7"/>
      <c r="O492" s="7"/>
      <c r="P492" s="7"/>
      <c r="Q492" s="7"/>
      <c r="U492" s="3"/>
    </row>
    <row r="493" ht="14.25" customHeight="1">
      <c r="A493" s="5"/>
      <c r="G493" s="3"/>
      <c r="H493" s="6"/>
      <c r="I493" s="7"/>
      <c r="J493" s="7"/>
      <c r="K493" s="7"/>
      <c r="L493" s="7"/>
      <c r="M493" s="7"/>
      <c r="N493" s="7"/>
      <c r="O493" s="7"/>
      <c r="P493" s="7"/>
      <c r="Q493" s="7"/>
      <c r="U493" s="3"/>
    </row>
    <row r="494" ht="14.25" customHeight="1">
      <c r="A494" s="5"/>
      <c r="G494" s="3"/>
      <c r="H494" s="6"/>
      <c r="I494" s="7"/>
      <c r="J494" s="7"/>
      <c r="K494" s="7"/>
      <c r="L494" s="7"/>
      <c r="M494" s="7"/>
      <c r="N494" s="7"/>
      <c r="O494" s="7"/>
      <c r="P494" s="7"/>
      <c r="Q494" s="7"/>
      <c r="U494" s="3"/>
    </row>
    <row r="495" ht="14.25" customHeight="1">
      <c r="A495" s="5"/>
      <c r="G495" s="3"/>
      <c r="H495" s="6"/>
      <c r="I495" s="7"/>
      <c r="J495" s="7"/>
      <c r="K495" s="7"/>
      <c r="L495" s="7"/>
      <c r="M495" s="7"/>
      <c r="N495" s="7"/>
      <c r="O495" s="7"/>
      <c r="P495" s="7"/>
      <c r="Q495" s="7"/>
      <c r="U495" s="3"/>
    </row>
    <row r="496" ht="14.25" customHeight="1">
      <c r="A496" s="5"/>
      <c r="G496" s="3"/>
      <c r="H496" s="6"/>
      <c r="I496" s="7"/>
      <c r="J496" s="7"/>
      <c r="K496" s="7"/>
      <c r="L496" s="7"/>
      <c r="M496" s="7"/>
      <c r="N496" s="7"/>
      <c r="O496" s="7"/>
      <c r="P496" s="7"/>
      <c r="Q496" s="7"/>
      <c r="U496" s="3"/>
    </row>
    <row r="497" ht="14.25" customHeight="1">
      <c r="A497" s="5"/>
      <c r="G497" s="3"/>
      <c r="H497" s="6"/>
      <c r="I497" s="7"/>
      <c r="J497" s="7"/>
      <c r="K497" s="7"/>
      <c r="L497" s="7"/>
      <c r="M497" s="7"/>
      <c r="N497" s="7"/>
      <c r="O497" s="7"/>
      <c r="P497" s="7"/>
      <c r="Q497" s="7"/>
      <c r="U497" s="3"/>
    </row>
    <row r="498" ht="14.25" customHeight="1">
      <c r="A498" s="5"/>
      <c r="G498" s="3"/>
      <c r="H498" s="6"/>
      <c r="I498" s="7"/>
      <c r="J498" s="7"/>
      <c r="K498" s="7"/>
      <c r="L498" s="7"/>
      <c r="M498" s="7"/>
      <c r="N498" s="7"/>
      <c r="O498" s="7"/>
      <c r="P498" s="7"/>
      <c r="Q498" s="7"/>
      <c r="U498" s="3"/>
    </row>
    <row r="499" ht="14.25" customHeight="1">
      <c r="A499" s="5"/>
      <c r="G499" s="3"/>
      <c r="H499" s="6"/>
      <c r="I499" s="7"/>
      <c r="J499" s="7"/>
      <c r="K499" s="7"/>
      <c r="L499" s="7"/>
      <c r="M499" s="7"/>
      <c r="N499" s="7"/>
      <c r="O499" s="7"/>
      <c r="P499" s="7"/>
      <c r="Q499" s="7"/>
      <c r="U499" s="3"/>
    </row>
    <row r="500" ht="14.25" customHeight="1">
      <c r="A500" s="5"/>
      <c r="G500" s="3"/>
      <c r="H500" s="6"/>
      <c r="I500" s="7"/>
      <c r="J500" s="7"/>
      <c r="K500" s="7"/>
      <c r="L500" s="7"/>
      <c r="M500" s="7"/>
      <c r="N500" s="7"/>
      <c r="O500" s="7"/>
      <c r="P500" s="7"/>
      <c r="Q500" s="7"/>
      <c r="U500" s="3"/>
    </row>
    <row r="501" ht="14.25" customHeight="1">
      <c r="A501" s="5"/>
      <c r="G501" s="3"/>
      <c r="H501" s="6"/>
      <c r="I501" s="7"/>
      <c r="J501" s="7"/>
      <c r="K501" s="7"/>
      <c r="L501" s="7"/>
      <c r="M501" s="7"/>
      <c r="N501" s="7"/>
      <c r="O501" s="7"/>
      <c r="P501" s="7"/>
      <c r="Q501" s="7"/>
      <c r="U501" s="3"/>
    </row>
    <row r="502" ht="14.25" customHeight="1">
      <c r="A502" s="5"/>
      <c r="G502" s="3"/>
      <c r="H502" s="6"/>
      <c r="I502" s="7"/>
      <c r="J502" s="7"/>
      <c r="K502" s="7"/>
      <c r="L502" s="7"/>
      <c r="M502" s="7"/>
      <c r="N502" s="7"/>
      <c r="O502" s="7"/>
      <c r="P502" s="7"/>
      <c r="Q502" s="7"/>
      <c r="U502" s="3"/>
    </row>
    <row r="503" ht="14.25" customHeight="1">
      <c r="A503" s="5"/>
      <c r="G503" s="3"/>
      <c r="H503" s="6"/>
      <c r="I503" s="7"/>
      <c r="J503" s="7"/>
      <c r="K503" s="7"/>
      <c r="L503" s="7"/>
      <c r="M503" s="7"/>
      <c r="N503" s="7"/>
      <c r="O503" s="7"/>
      <c r="P503" s="7"/>
      <c r="Q503" s="7"/>
      <c r="U503" s="3"/>
    </row>
    <row r="504" ht="14.25" customHeight="1">
      <c r="A504" s="5"/>
      <c r="G504" s="3"/>
      <c r="H504" s="6"/>
      <c r="I504" s="7"/>
      <c r="J504" s="7"/>
      <c r="K504" s="7"/>
      <c r="L504" s="7"/>
      <c r="M504" s="7"/>
      <c r="N504" s="7"/>
      <c r="O504" s="7"/>
      <c r="P504" s="7"/>
      <c r="Q504" s="7"/>
      <c r="U504" s="3"/>
    </row>
    <row r="505" ht="14.25" customHeight="1">
      <c r="A505" s="5"/>
      <c r="G505" s="3"/>
      <c r="H505" s="6"/>
      <c r="I505" s="7"/>
      <c r="J505" s="7"/>
      <c r="K505" s="7"/>
      <c r="L505" s="7"/>
      <c r="M505" s="7"/>
      <c r="N505" s="7"/>
      <c r="O505" s="7"/>
      <c r="P505" s="7"/>
      <c r="Q505" s="7"/>
      <c r="U505" s="3"/>
    </row>
    <row r="506" ht="14.25" customHeight="1">
      <c r="A506" s="5"/>
      <c r="G506" s="3"/>
      <c r="H506" s="6"/>
      <c r="I506" s="7"/>
      <c r="J506" s="7"/>
      <c r="K506" s="7"/>
      <c r="L506" s="7"/>
      <c r="M506" s="7"/>
      <c r="N506" s="7"/>
      <c r="O506" s="7"/>
      <c r="P506" s="7"/>
      <c r="Q506" s="7"/>
      <c r="U506" s="3"/>
    </row>
    <row r="507" ht="14.25" customHeight="1">
      <c r="A507" s="5"/>
      <c r="G507" s="3"/>
      <c r="H507" s="6"/>
      <c r="I507" s="7"/>
      <c r="J507" s="7"/>
      <c r="K507" s="7"/>
      <c r="L507" s="7"/>
      <c r="M507" s="7"/>
      <c r="N507" s="7"/>
      <c r="O507" s="7"/>
      <c r="P507" s="7"/>
      <c r="Q507" s="7"/>
      <c r="U507" s="3"/>
    </row>
    <row r="508" ht="14.25" customHeight="1">
      <c r="A508" s="5"/>
      <c r="G508" s="3"/>
      <c r="H508" s="6"/>
      <c r="I508" s="7"/>
      <c r="J508" s="7"/>
      <c r="K508" s="7"/>
      <c r="L508" s="7"/>
      <c r="M508" s="7"/>
      <c r="N508" s="7"/>
      <c r="O508" s="7"/>
      <c r="P508" s="7"/>
      <c r="Q508" s="7"/>
      <c r="U508" s="3"/>
    </row>
    <row r="509" ht="14.25" customHeight="1">
      <c r="A509" s="5"/>
      <c r="G509" s="3"/>
      <c r="H509" s="6"/>
      <c r="I509" s="7"/>
      <c r="J509" s="7"/>
      <c r="K509" s="7"/>
      <c r="L509" s="7"/>
      <c r="M509" s="7"/>
      <c r="N509" s="7"/>
      <c r="O509" s="7"/>
      <c r="P509" s="7"/>
      <c r="Q509" s="7"/>
      <c r="U509" s="3"/>
    </row>
    <row r="510" ht="14.25" customHeight="1">
      <c r="A510" s="5"/>
      <c r="G510" s="3"/>
      <c r="H510" s="6"/>
      <c r="I510" s="7"/>
      <c r="J510" s="7"/>
      <c r="K510" s="7"/>
      <c r="L510" s="7"/>
      <c r="M510" s="7"/>
      <c r="N510" s="7"/>
      <c r="O510" s="7"/>
      <c r="P510" s="7"/>
      <c r="Q510" s="7"/>
      <c r="U510" s="3"/>
    </row>
    <row r="511" ht="14.25" customHeight="1">
      <c r="A511" s="5"/>
      <c r="G511" s="3"/>
      <c r="H511" s="6"/>
      <c r="I511" s="7"/>
      <c r="J511" s="7"/>
      <c r="K511" s="7"/>
      <c r="L511" s="7"/>
      <c r="M511" s="7"/>
      <c r="N511" s="7"/>
      <c r="O511" s="7"/>
      <c r="P511" s="7"/>
      <c r="Q511" s="7"/>
      <c r="U511" s="3"/>
    </row>
    <row r="512" ht="14.25" customHeight="1">
      <c r="A512" s="5"/>
      <c r="G512" s="3"/>
      <c r="H512" s="6"/>
      <c r="I512" s="7"/>
      <c r="J512" s="7"/>
      <c r="K512" s="7"/>
      <c r="L512" s="7"/>
      <c r="M512" s="7"/>
      <c r="N512" s="7"/>
      <c r="O512" s="7"/>
      <c r="P512" s="7"/>
      <c r="Q512" s="7"/>
      <c r="U512" s="3"/>
    </row>
    <row r="513" ht="14.25" customHeight="1">
      <c r="A513" s="5"/>
      <c r="G513" s="3"/>
      <c r="H513" s="6"/>
      <c r="I513" s="7"/>
      <c r="J513" s="7"/>
      <c r="K513" s="7"/>
      <c r="L513" s="7"/>
      <c r="M513" s="7"/>
      <c r="N513" s="7"/>
      <c r="O513" s="7"/>
      <c r="P513" s="7"/>
      <c r="Q513" s="7"/>
      <c r="U513" s="3"/>
    </row>
    <row r="514" ht="14.25" customHeight="1">
      <c r="A514" s="5"/>
      <c r="G514" s="3"/>
      <c r="H514" s="6"/>
      <c r="I514" s="7"/>
      <c r="J514" s="7"/>
      <c r="K514" s="7"/>
      <c r="L514" s="7"/>
      <c r="M514" s="7"/>
      <c r="N514" s="7"/>
      <c r="O514" s="7"/>
      <c r="P514" s="7"/>
      <c r="Q514" s="7"/>
      <c r="U514" s="3"/>
    </row>
    <row r="515" ht="14.25" customHeight="1">
      <c r="A515" s="5"/>
      <c r="G515" s="3"/>
      <c r="H515" s="6"/>
      <c r="I515" s="7"/>
      <c r="J515" s="7"/>
      <c r="K515" s="7"/>
      <c r="L515" s="7"/>
      <c r="M515" s="7"/>
      <c r="N515" s="7"/>
      <c r="O515" s="7"/>
      <c r="P515" s="7"/>
      <c r="Q515" s="7"/>
      <c r="U515" s="3"/>
    </row>
    <row r="516" ht="14.25" customHeight="1">
      <c r="A516" s="5"/>
      <c r="G516" s="3"/>
      <c r="H516" s="6"/>
      <c r="I516" s="7"/>
      <c r="J516" s="7"/>
      <c r="K516" s="7"/>
      <c r="L516" s="7"/>
      <c r="M516" s="7"/>
      <c r="N516" s="7"/>
      <c r="O516" s="7"/>
      <c r="P516" s="7"/>
      <c r="Q516" s="7"/>
      <c r="U516" s="3"/>
    </row>
    <row r="517" ht="14.25" customHeight="1">
      <c r="A517" s="5"/>
      <c r="G517" s="3"/>
      <c r="H517" s="6"/>
      <c r="I517" s="7"/>
      <c r="J517" s="7"/>
      <c r="K517" s="7"/>
      <c r="L517" s="7"/>
      <c r="M517" s="7"/>
      <c r="N517" s="7"/>
      <c r="O517" s="7"/>
      <c r="P517" s="7"/>
      <c r="Q517" s="7"/>
      <c r="U517" s="3"/>
    </row>
    <row r="518" ht="14.25" customHeight="1">
      <c r="A518" s="5"/>
      <c r="G518" s="3"/>
      <c r="H518" s="6"/>
      <c r="I518" s="7"/>
      <c r="J518" s="7"/>
      <c r="K518" s="7"/>
      <c r="L518" s="7"/>
      <c r="M518" s="7"/>
      <c r="N518" s="7"/>
      <c r="O518" s="7"/>
      <c r="P518" s="7"/>
      <c r="Q518" s="7"/>
      <c r="U518" s="3"/>
    </row>
    <row r="519" ht="14.25" customHeight="1">
      <c r="A519" s="5"/>
      <c r="G519" s="3"/>
      <c r="H519" s="6"/>
      <c r="I519" s="7"/>
      <c r="J519" s="7"/>
      <c r="K519" s="7"/>
      <c r="L519" s="7"/>
      <c r="M519" s="7"/>
      <c r="N519" s="7"/>
      <c r="O519" s="7"/>
      <c r="P519" s="7"/>
      <c r="Q519" s="7"/>
      <c r="U519" s="3"/>
    </row>
    <row r="520" ht="14.25" customHeight="1">
      <c r="A520" s="5"/>
      <c r="G520" s="3"/>
      <c r="H520" s="6"/>
      <c r="I520" s="7"/>
      <c r="J520" s="7"/>
      <c r="K520" s="7"/>
      <c r="L520" s="7"/>
      <c r="M520" s="7"/>
      <c r="N520" s="7"/>
      <c r="O520" s="7"/>
      <c r="P520" s="7"/>
      <c r="Q520" s="7"/>
      <c r="U520" s="3"/>
    </row>
    <row r="521" ht="14.25" customHeight="1">
      <c r="A521" s="5"/>
      <c r="G521" s="3"/>
      <c r="H521" s="6"/>
      <c r="I521" s="7"/>
      <c r="J521" s="7"/>
      <c r="K521" s="7"/>
      <c r="L521" s="7"/>
      <c r="M521" s="7"/>
      <c r="N521" s="7"/>
      <c r="O521" s="7"/>
      <c r="P521" s="7"/>
      <c r="Q521" s="7"/>
      <c r="U521" s="3"/>
    </row>
    <row r="522" ht="14.25" customHeight="1">
      <c r="A522" s="5"/>
      <c r="G522" s="3"/>
      <c r="H522" s="6"/>
      <c r="I522" s="7"/>
      <c r="J522" s="7"/>
      <c r="K522" s="7"/>
      <c r="L522" s="7"/>
      <c r="M522" s="7"/>
      <c r="N522" s="7"/>
      <c r="O522" s="7"/>
      <c r="P522" s="7"/>
      <c r="Q522" s="7"/>
      <c r="U522" s="3"/>
    </row>
    <row r="523" ht="14.25" customHeight="1">
      <c r="A523" s="5"/>
      <c r="G523" s="3"/>
      <c r="H523" s="6"/>
      <c r="I523" s="7"/>
      <c r="J523" s="7"/>
      <c r="K523" s="7"/>
      <c r="L523" s="7"/>
      <c r="M523" s="7"/>
      <c r="N523" s="7"/>
      <c r="O523" s="7"/>
      <c r="P523" s="7"/>
      <c r="Q523" s="7"/>
      <c r="U523" s="3"/>
    </row>
    <row r="524" ht="14.25" customHeight="1">
      <c r="A524" s="5"/>
      <c r="G524" s="3"/>
      <c r="H524" s="6"/>
      <c r="I524" s="7"/>
      <c r="J524" s="7"/>
      <c r="K524" s="7"/>
      <c r="L524" s="7"/>
      <c r="M524" s="7"/>
      <c r="N524" s="7"/>
      <c r="O524" s="7"/>
      <c r="P524" s="7"/>
      <c r="Q524" s="7"/>
      <c r="U524" s="3"/>
    </row>
    <row r="525" ht="14.25" customHeight="1">
      <c r="A525" s="5"/>
      <c r="G525" s="3"/>
      <c r="H525" s="6"/>
      <c r="I525" s="7"/>
      <c r="J525" s="7"/>
      <c r="K525" s="7"/>
      <c r="L525" s="7"/>
      <c r="M525" s="7"/>
      <c r="N525" s="7"/>
      <c r="O525" s="7"/>
      <c r="P525" s="7"/>
      <c r="Q525" s="7"/>
      <c r="U525" s="3"/>
    </row>
    <row r="526" ht="14.25" customHeight="1">
      <c r="A526" s="5"/>
      <c r="G526" s="3"/>
      <c r="H526" s="6"/>
      <c r="I526" s="7"/>
      <c r="J526" s="7"/>
      <c r="K526" s="7"/>
      <c r="L526" s="7"/>
      <c r="M526" s="7"/>
      <c r="N526" s="7"/>
      <c r="O526" s="7"/>
      <c r="P526" s="7"/>
      <c r="Q526" s="7"/>
      <c r="U526" s="3"/>
    </row>
    <row r="527" ht="14.25" customHeight="1">
      <c r="A527" s="5"/>
      <c r="G527" s="3"/>
      <c r="H527" s="6"/>
      <c r="I527" s="7"/>
      <c r="J527" s="7"/>
      <c r="K527" s="7"/>
      <c r="L527" s="7"/>
      <c r="M527" s="7"/>
      <c r="N527" s="7"/>
      <c r="O527" s="7"/>
      <c r="P527" s="7"/>
      <c r="Q527" s="7"/>
      <c r="U527" s="3"/>
    </row>
    <row r="528" ht="14.25" customHeight="1">
      <c r="A528" s="5"/>
      <c r="G528" s="3"/>
      <c r="H528" s="6"/>
      <c r="I528" s="7"/>
      <c r="J528" s="7"/>
      <c r="K528" s="7"/>
      <c r="L528" s="7"/>
      <c r="M528" s="7"/>
      <c r="N528" s="7"/>
      <c r="O528" s="7"/>
      <c r="P528" s="7"/>
      <c r="Q528" s="7"/>
      <c r="U528" s="3"/>
    </row>
    <row r="529" ht="14.25" customHeight="1">
      <c r="A529" s="5"/>
      <c r="G529" s="3"/>
      <c r="H529" s="6"/>
      <c r="I529" s="7"/>
      <c r="J529" s="7"/>
      <c r="K529" s="7"/>
      <c r="L529" s="7"/>
      <c r="M529" s="7"/>
      <c r="N529" s="7"/>
      <c r="O529" s="7"/>
      <c r="P529" s="7"/>
      <c r="Q529" s="7"/>
      <c r="U529" s="3"/>
    </row>
    <row r="530" ht="14.25" customHeight="1">
      <c r="A530" s="5"/>
      <c r="G530" s="3"/>
      <c r="H530" s="6"/>
      <c r="I530" s="7"/>
      <c r="J530" s="7"/>
      <c r="K530" s="7"/>
      <c r="L530" s="7"/>
      <c r="M530" s="7"/>
      <c r="N530" s="7"/>
      <c r="O530" s="7"/>
      <c r="P530" s="7"/>
      <c r="Q530" s="7"/>
      <c r="U530" s="3"/>
    </row>
    <row r="531" ht="14.25" customHeight="1">
      <c r="A531" s="5"/>
      <c r="G531" s="3"/>
      <c r="H531" s="6"/>
      <c r="I531" s="7"/>
      <c r="J531" s="7"/>
      <c r="K531" s="7"/>
      <c r="L531" s="7"/>
      <c r="M531" s="7"/>
      <c r="N531" s="7"/>
      <c r="O531" s="7"/>
      <c r="P531" s="7"/>
      <c r="Q531" s="7"/>
      <c r="U531" s="3"/>
    </row>
    <row r="532" ht="14.25" customHeight="1">
      <c r="A532" s="5"/>
      <c r="G532" s="3"/>
      <c r="H532" s="6"/>
      <c r="I532" s="7"/>
      <c r="J532" s="7"/>
      <c r="K532" s="7"/>
      <c r="L532" s="7"/>
      <c r="M532" s="7"/>
      <c r="N532" s="7"/>
      <c r="O532" s="7"/>
      <c r="P532" s="7"/>
      <c r="Q532" s="7"/>
      <c r="U532" s="3"/>
    </row>
    <row r="533" ht="14.25" customHeight="1">
      <c r="A533" s="5"/>
      <c r="G533" s="3"/>
      <c r="H533" s="6"/>
      <c r="I533" s="7"/>
      <c r="J533" s="7"/>
      <c r="K533" s="7"/>
      <c r="L533" s="7"/>
      <c r="M533" s="7"/>
      <c r="N533" s="7"/>
      <c r="O533" s="7"/>
      <c r="P533" s="7"/>
      <c r="Q533" s="7"/>
      <c r="U533" s="3"/>
    </row>
    <row r="534" ht="14.25" customHeight="1">
      <c r="A534" s="5"/>
      <c r="G534" s="3"/>
      <c r="H534" s="6"/>
      <c r="I534" s="7"/>
      <c r="J534" s="7"/>
      <c r="K534" s="7"/>
      <c r="L534" s="7"/>
      <c r="M534" s="7"/>
      <c r="N534" s="7"/>
      <c r="O534" s="7"/>
      <c r="P534" s="7"/>
      <c r="Q534" s="7"/>
      <c r="U534" s="3"/>
    </row>
    <row r="535" ht="14.25" customHeight="1">
      <c r="A535" s="5"/>
      <c r="G535" s="3"/>
      <c r="H535" s="6"/>
      <c r="I535" s="7"/>
      <c r="J535" s="7"/>
      <c r="K535" s="7"/>
      <c r="L535" s="7"/>
      <c r="M535" s="7"/>
      <c r="N535" s="7"/>
      <c r="O535" s="7"/>
      <c r="P535" s="7"/>
      <c r="Q535" s="7"/>
      <c r="U535" s="3"/>
    </row>
    <row r="536" ht="14.25" customHeight="1">
      <c r="A536" s="5"/>
      <c r="G536" s="3"/>
      <c r="H536" s="6"/>
      <c r="I536" s="7"/>
      <c r="J536" s="7"/>
      <c r="K536" s="7"/>
      <c r="L536" s="7"/>
      <c r="M536" s="7"/>
      <c r="N536" s="7"/>
      <c r="O536" s="7"/>
      <c r="P536" s="7"/>
      <c r="Q536" s="7"/>
      <c r="U536" s="3"/>
    </row>
    <row r="537" ht="14.25" customHeight="1">
      <c r="A537" s="5"/>
      <c r="G537" s="3"/>
      <c r="H537" s="6"/>
      <c r="I537" s="7"/>
      <c r="J537" s="7"/>
      <c r="K537" s="7"/>
      <c r="L537" s="7"/>
      <c r="M537" s="7"/>
      <c r="N537" s="7"/>
      <c r="O537" s="7"/>
      <c r="P537" s="7"/>
      <c r="Q537" s="7"/>
      <c r="U537" s="3"/>
    </row>
    <row r="538" ht="14.25" customHeight="1">
      <c r="A538" s="5"/>
      <c r="G538" s="3"/>
      <c r="H538" s="6"/>
      <c r="I538" s="7"/>
      <c r="J538" s="7"/>
      <c r="K538" s="7"/>
      <c r="L538" s="7"/>
      <c r="M538" s="7"/>
      <c r="N538" s="7"/>
      <c r="O538" s="7"/>
      <c r="P538" s="7"/>
      <c r="Q538" s="7"/>
      <c r="U538" s="3"/>
    </row>
    <row r="539" ht="14.25" customHeight="1">
      <c r="A539" s="5"/>
      <c r="G539" s="3"/>
      <c r="H539" s="6"/>
      <c r="I539" s="7"/>
      <c r="J539" s="7"/>
      <c r="K539" s="7"/>
      <c r="L539" s="7"/>
      <c r="M539" s="7"/>
      <c r="N539" s="7"/>
      <c r="O539" s="7"/>
      <c r="P539" s="7"/>
      <c r="Q539" s="7"/>
      <c r="U539" s="3"/>
    </row>
    <row r="540" ht="14.25" customHeight="1">
      <c r="A540" s="5"/>
      <c r="G540" s="3"/>
      <c r="H540" s="6"/>
      <c r="I540" s="7"/>
      <c r="J540" s="7"/>
      <c r="K540" s="7"/>
      <c r="L540" s="7"/>
      <c r="M540" s="7"/>
      <c r="N540" s="7"/>
      <c r="O540" s="7"/>
      <c r="P540" s="7"/>
      <c r="Q540" s="7"/>
      <c r="U540" s="3"/>
    </row>
    <row r="541" ht="14.25" customHeight="1">
      <c r="A541" s="5"/>
      <c r="G541" s="3"/>
      <c r="H541" s="6"/>
      <c r="I541" s="7"/>
      <c r="J541" s="7"/>
      <c r="K541" s="7"/>
      <c r="L541" s="7"/>
      <c r="M541" s="7"/>
      <c r="N541" s="7"/>
      <c r="O541" s="7"/>
      <c r="P541" s="7"/>
      <c r="Q541" s="7"/>
      <c r="U541" s="3"/>
    </row>
    <row r="542" ht="14.25" customHeight="1">
      <c r="A542" s="5"/>
      <c r="G542" s="3"/>
      <c r="H542" s="6"/>
      <c r="I542" s="7"/>
      <c r="J542" s="7"/>
      <c r="K542" s="7"/>
      <c r="L542" s="7"/>
      <c r="M542" s="7"/>
      <c r="N542" s="7"/>
      <c r="O542" s="7"/>
      <c r="P542" s="7"/>
      <c r="Q542" s="7"/>
      <c r="U542" s="3"/>
    </row>
    <row r="543" ht="14.25" customHeight="1">
      <c r="A543" s="5"/>
      <c r="G543" s="3"/>
      <c r="H543" s="6"/>
      <c r="I543" s="7"/>
      <c r="J543" s="7"/>
      <c r="K543" s="7"/>
      <c r="L543" s="7"/>
      <c r="M543" s="7"/>
      <c r="N543" s="7"/>
      <c r="O543" s="7"/>
      <c r="P543" s="7"/>
      <c r="Q543" s="7"/>
      <c r="U543" s="3"/>
    </row>
    <row r="544" ht="14.25" customHeight="1">
      <c r="A544" s="5"/>
      <c r="G544" s="3"/>
      <c r="H544" s="6"/>
      <c r="I544" s="7"/>
      <c r="J544" s="7"/>
      <c r="K544" s="7"/>
      <c r="L544" s="7"/>
      <c r="M544" s="7"/>
      <c r="N544" s="7"/>
      <c r="O544" s="7"/>
      <c r="P544" s="7"/>
      <c r="Q544" s="7"/>
      <c r="U544" s="3"/>
    </row>
    <row r="545" ht="14.25" customHeight="1">
      <c r="A545" s="5"/>
      <c r="G545" s="3"/>
      <c r="H545" s="6"/>
      <c r="I545" s="7"/>
      <c r="J545" s="7"/>
      <c r="K545" s="7"/>
      <c r="L545" s="7"/>
      <c r="M545" s="7"/>
      <c r="N545" s="7"/>
      <c r="O545" s="7"/>
      <c r="P545" s="7"/>
      <c r="Q545" s="7"/>
      <c r="U545" s="3"/>
    </row>
    <row r="546" ht="14.25" customHeight="1">
      <c r="A546" s="5"/>
      <c r="G546" s="3"/>
      <c r="H546" s="6"/>
      <c r="I546" s="7"/>
      <c r="J546" s="7"/>
      <c r="K546" s="7"/>
      <c r="L546" s="7"/>
      <c r="M546" s="7"/>
      <c r="N546" s="7"/>
      <c r="O546" s="7"/>
      <c r="P546" s="7"/>
      <c r="Q546" s="7"/>
      <c r="U546" s="3"/>
    </row>
    <row r="547" ht="14.25" customHeight="1">
      <c r="A547" s="5"/>
      <c r="G547" s="3"/>
      <c r="H547" s="6"/>
      <c r="I547" s="7"/>
      <c r="J547" s="7"/>
      <c r="K547" s="7"/>
      <c r="L547" s="7"/>
      <c r="M547" s="7"/>
      <c r="N547" s="7"/>
      <c r="O547" s="7"/>
      <c r="P547" s="7"/>
      <c r="Q547" s="7"/>
      <c r="U547" s="3"/>
    </row>
    <row r="548" ht="14.25" customHeight="1">
      <c r="A548" s="5"/>
      <c r="G548" s="3"/>
      <c r="H548" s="6"/>
      <c r="I548" s="7"/>
      <c r="J548" s="7"/>
      <c r="K548" s="7"/>
      <c r="L548" s="7"/>
      <c r="M548" s="7"/>
      <c r="N548" s="7"/>
      <c r="O548" s="7"/>
      <c r="P548" s="7"/>
      <c r="Q548" s="7"/>
      <c r="U548" s="3"/>
    </row>
    <row r="549" ht="14.25" customHeight="1">
      <c r="A549" s="5"/>
      <c r="G549" s="3"/>
      <c r="H549" s="6"/>
      <c r="I549" s="7"/>
      <c r="J549" s="7"/>
      <c r="K549" s="7"/>
      <c r="L549" s="7"/>
      <c r="M549" s="7"/>
      <c r="N549" s="7"/>
      <c r="O549" s="7"/>
      <c r="P549" s="7"/>
      <c r="Q549" s="7"/>
      <c r="U549" s="3"/>
    </row>
    <row r="550" ht="14.25" customHeight="1">
      <c r="A550" s="5"/>
      <c r="G550" s="3"/>
      <c r="H550" s="6"/>
      <c r="I550" s="7"/>
      <c r="J550" s="7"/>
      <c r="K550" s="7"/>
      <c r="L550" s="7"/>
      <c r="M550" s="7"/>
      <c r="N550" s="7"/>
      <c r="O550" s="7"/>
      <c r="P550" s="7"/>
      <c r="Q550" s="7"/>
      <c r="U550" s="3"/>
    </row>
    <row r="551" ht="14.25" customHeight="1">
      <c r="A551" s="5"/>
      <c r="G551" s="3"/>
      <c r="H551" s="6"/>
      <c r="I551" s="7"/>
      <c r="J551" s="7"/>
      <c r="K551" s="7"/>
      <c r="L551" s="7"/>
      <c r="M551" s="7"/>
      <c r="N551" s="7"/>
      <c r="O551" s="7"/>
      <c r="P551" s="7"/>
      <c r="Q551" s="7"/>
      <c r="U551" s="3"/>
    </row>
    <row r="552" ht="14.25" customHeight="1">
      <c r="A552" s="5"/>
      <c r="G552" s="3"/>
      <c r="H552" s="6"/>
      <c r="I552" s="7"/>
      <c r="J552" s="7"/>
      <c r="K552" s="7"/>
      <c r="L552" s="7"/>
      <c r="M552" s="7"/>
      <c r="N552" s="7"/>
      <c r="O552" s="7"/>
      <c r="P552" s="7"/>
      <c r="Q552" s="7"/>
      <c r="U552" s="3"/>
    </row>
    <row r="553" ht="14.25" customHeight="1">
      <c r="A553" s="5"/>
      <c r="G553" s="3"/>
      <c r="H553" s="6"/>
      <c r="I553" s="7"/>
      <c r="J553" s="7"/>
      <c r="K553" s="7"/>
      <c r="L553" s="7"/>
      <c r="M553" s="7"/>
      <c r="N553" s="7"/>
      <c r="O553" s="7"/>
      <c r="P553" s="7"/>
      <c r="Q553" s="7"/>
      <c r="U553" s="3"/>
    </row>
    <row r="554" ht="14.25" customHeight="1">
      <c r="A554" s="5"/>
      <c r="G554" s="3"/>
      <c r="H554" s="6"/>
      <c r="I554" s="7"/>
      <c r="J554" s="7"/>
      <c r="K554" s="7"/>
      <c r="L554" s="7"/>
      <c r="M554" s="7"/>
      <c r="N554" s="7"/>
      <c r="O554" s="7"/>
      <c r="P554" s="7"/>
      <c r="Q554" s="7"/>
      <c r="U554" s="3"/>
    </row>
    <row r="555" ht="14.25" customHeight="1">
      <c r="A555" s="5"/>
      <c r="G555" s="3"/>
      <c r="H555" s="6"/>
      <c r="I555" s="7"/>
      <c r="J555" s="7"/>
      <c r="K555" s="7"/>
      <c r="L555" s="7"/>
      <c r="M555" s="7"/>
      <c r="N555" s="7"/>
      <c r="O555" s="7"/>
      <c r="P555" s="7"/>
      <c r="Q555" s="7"/>
      <c r="U555" s="3"/>
    </row>
    <row r="556" ht="14.25" customHeight="1">
      <c r="A556" s="5"/>
      <c r="G556" s="3"/>
      <c r="H556" s="6"/>
      <c r="I556" s="7"/>
      <c r="J556" s="7"/>
      <c r="K556" s="7"/>
      <c r="L556" s="7"/>
      <c r="M556" s="7"/>
      <c r="N556" s="7"/>
      <c r="O556" s="7"/>
      <c r="P556" s="7"/>
      <c r="Q556" s="7"/>
      <c r="U556" s="3"/>
    </row>
    <row r="557" ht="14.25" customHeight="1">
      <c r="A557" s="5"/>
      <c r="G557" s="3"/>
      <c r="H557" s="6"/>
      <c r="I557" s="7"/>
      <c r="J557" s="7"/>
      <c r="K557" s="7"/>
      <c r="L557" s="7"/>
      <c r="M557" s="7"/>
      <c r="N557" s="7"/>
      <c r="O557" s="7"/>
      <c r="P557" s="7"/>
      <c r="Q557" s="7"/>
      <c r="U557" s="3"/>
    </row>
    <row r="558" ht="14.25" customHeight="1">
      <c r="A558" s="5"/>
      <c r="G558" s="3"/>
      <c r="H558" s="6"/>
      <c r="I558" s="7"/>
      <c r="J558" s="7"/>
      <c r="K558" s="7"/>
      <c r="L558" s="7"/>
      <c r="M558" s="7"/>
      <c r="N558" s="7"/>
      <c r="O558" s="7"/>
      <c r="P558" s="7"/>
      <c r="Q558" s="7"/>
      <c r="U558" s="3"/>
    </row>
    <row r="559" ht="14.25" customHeight="1">
      <c r="A559" s="5"/>
      <c r="G559" s="3"/>
      <c r="H559" s="6"/>
      <c r="I559" s="7"/>
      <c r="J559" s="7"/>
      <c r="K559" s="7"/>
      <c r="L559" s="7"/>
      <c r="M559" s="7"/>
      <c r="N559" s="7"/>
      <c r="O559" s="7"/>
      <c r="P559" s="7"/>
      <c r="Q559" s="7"/>
      <c r="U559" s="3"/>
    </row>
    <row r="560" ht="14.25" customHeight="1">
      <c r="A560" s="5"/>
      <c r="G560" s="3"/>
      <c r="H560" s="6"/>
      <c r="I560" s="7"/>
      <c r="J560" s="7"/>
      <c r="K560" s="7"/>
      <c r="L560" s="7"/>
      <c r="M560" s="7"/>
      <c r="N560" s="7"/>
      <c r="O560" s="7"/>
      <c r="P560" s="7"/>
      <c r="Q560" s="7"/>
      <c r="U560" s="3"/>
    </row>
    <row r="561" ht="14.25" customHeight="1">
      <c r="A561" s="5"/>
      <c r="G561" s="3"/>
      <c r="H561" s="6"/>
      <c r="I561" s="7"/>
      <c r="J561" s="7"/>
      <c r="K561" s="7"/>
      <c r="L561" s="7"/>
      <c r="M561" s="7"/>
      <c r="N561" s="7"/>
      <c r="O561" s="7"/>
      <c r="P561" s="7"/>
      <c r="Q561" s="7"/>
      <c r="U561" s="3"/>
    </row>
    <row r="562" ht="14.25" customHeight="1">
      <c r="A562" s="5"/>
      <c r="G562" s="3"/>
      <c r="H562" s="6"/>
      <c r="I562" s="7"/>
      <c r="J562" s="7"/>
      <c r="K562" s="7"/>
      <c r="L562" s="7"/>
      <c r="M562" s="7"/>
      <c r="N562" s="7"/>
      <c r="O562" s="7"/>
      <c r="P562" s="7"/>
      <c r="Q562" s="7"/>
      <c r="U562" s="3"/>
    </row>
    <row r="563" ht="14.25" customHeight="1">
      <c r="A563" s="5"/>
      <c r="G563" s="3"/>
      <c r="H563" s="6"/>
      <c r="I563" s="7"/>
      <c r="J563" s="7"/>
      <c r="K563" s="7"/>
      <c r="L563" s="7"/>
      <c r="M563" s="7"/>
      <c r="N563" s="7"/>
      <c r="O563" s="7"/>
      <c r="P563" s="7"/>
      <c r="Q563" s="7"/>
      <c r="U563" s="3"/>
    </row>
    <row r="564" ht="14.25" customHeight="1">
      <c r="A564" s="5"/>
      <c r="G564" s="3"/>
      <c r="H564" s="6"/>
      <c r="I564" s="7"/>
      <c r="J564" s="7"/>
      <c r="K564" s="7"/>
      <c r="L564" s="7"/>
      <c r="M564" s="7"/>
      <c r="N564" s="7"/>
      <c r="O564" s="7"/>
      <c r="P564" s="7"/>
      <c r="Q564" s="7"/>
      <c r="U564" s="3"/>
    </row>
    <row r="565" ht="14.25" customHeight="1">
      <c r="A565" s="5"/>
      <c r="G565" s="3"/>
      <c r="H565" s="6"/>
      <c r="I565" s="7"/>
      <c r="J565" s="7"/>
      <c r="K565" s="7"/>
      <c r="L565" s="7"/>
      <c r="M565" s="7"/>
      <c r="N565" s="7"/>
      <c r="O565" s="7"/>
      <c r="P565" s="7"/>
      <c r="Q565" s="7"/>
      <c r="U565" s="3"/>
    </row>
    <row r="566" ht="14.25" customHeight="1">
      <c r="A566" s="5"/>
      <c r="G566" s="3"/>
      <c r="H566" s="6"/>
      <c r="I566" s="7"/>
      <c r="J566" s="7"/>
      <c r="K566" s="7"/>
      <c r="L566" s="7"/>
      <c r="M566" s="7"/>
      <c r="N566" s="7"/>
      <c r="O566" s="7"/>
      <c r="P566" s="7"/>
      <c r="Q566" s="7"/>
      <c r="U566" s="3"/>
    </row>
    <row r="567" ht="14.25" customHeight="1">
      <c r="A567" s="5"/>
      <c r="G567" s="3"/>
      <c r="H567" s="6"/>
      <c r="I567" s="7"/>
      <c r="J567" s="7"/>
      <c r="K567" s="7"/>
      <c r="L567" s="7"/>
      <c r="M567" s="7"/>
      <c r="N567" s="7"/>
      <c r="O567" s="7"/>
      <c r="P567" s="7"/>
      <c r="Q567" s="7"/>
      <c r="U567" s="3"/>
    </row>
    <row r="568" ht="14.25" customHeight="1">
      <c r="A568" s="5"/>
      <c r="G568" s="3"/>
      <c r="H568" s="6"/>
      <c r="I568" s="7"/>
      <c r="J568" s="7"/>
      <c r="K568" s="7"/>
      <c r="L568" s="7"/>
      <c r="M568" s="7"/>
      <c r="N568" s="7"/>
      <c r="O568" s="7"/>
      <c r="P568" s="7"/>
      <c r="Q568" s="7"/>
      <c r="U568" s="3"/>
    </row>
    <row r="569" ht="14.25" customHeight="1">
      <c r="A569" s="5"/>
      <c r="G569" s="3"/>
      <c r="H569" s="6"/>
      <c r="I569" s="7"/>
      <c r="J569" s="7"/>
      <c r="K569" s="7"/>
      <c r="L569" s="7"/>
      <c r="M569" s="7"/>
      <c r="N569" s="7"/>
      <c r="O569" s="7"/>
      <c r="P569" s="7"/>
      <c r="Q569" s="7"/>
      <c r="U569" s="3"/>
    </row>
    <row r="570" ht="14.25" customHeight="1">
      <c r="A570" s="5"/>
      <c r="G570" s="3"/>
      <c r="H570" s="6"/>
      <c r="I570" s="7"/>
      <c r="J570" s="7"/>
      <c r="K570" s="7"/>
      <c r="L570" s="7"/>
      <c r="M570" s="7"/>
      <c r="N570" s="7"/>
      <c r="O570" s="7"/>
      <c r="P570" s="7"/>
      <c r="Q570" s="7"/>
      <c r="U570" s="3"/>
    </row>
    <row r="571" ht="14.25" customHeight="1">
      <c r="A571" s="5"/>
      <c r="G571" s="3"/>
      <c r="H571" s="6"/>
      <c r="I571" s="7"/>
      <c r="J571" s="7"/>
      <c r="K571" s="7"/>
      <c r="L571" s="7"/>
      <c r="M571" s="7"/>
      <c r="N571" s="7"/>
      <c r="O571" s="7"/>
      <c r="P571" s="7"/>
      <c r="Q571" s="7"/>
      <c r="U571" s="3"/>
    </row>
    <row r="572" ht="14.25" customHeight="1">
      <c r="A572" s="5"/>
      <c r="G572" s="3"/>
      <c r="H572" s="6"/>
      <c r="I572" s="7"/>
      <c r="J572" s="7"/>
      <c r="K572" s="7"/>
      <c r="L572" s="7"/>
      <c r="M572" s="7"/>
      <c r="N572" s="7"/>
      <c r="O572" s="7"/>
      <c r="P572" s="7"/>
      <c r="Q572" s="7"/>
      <c r="U572" s="3"/>
    </row>
    <row r="573" ht="14.25" customHeight="1">
      <c r="A573" s="5"/>
      <c r="G573" s="3"/>
      <c r="H573" s="6"/>
      <c r="I573" s="7"/>
      <c r="J573" s="7"/>
      <c r="K573" s="7"/>
      <c r="L573" s="7"/>
      <c r="M573" s="7"/>
      <c r="N573" s="7"/>
      <c r="O573" s="7"/>
      <c r="P573" s="7"/>
      <c r="Q573" s="7"/>
      <c r="U573" s="3"/>
    </row>
    <row r="574" ht="14.25" customHeight="1">
      <c r="A574" s="5"/>
      <c r="G574" s="3"/>
      <c r="H574" s="6"/>
      <c r="I574" s="7"/>
      <c r="J574" s="7"/>
      <c r="K574" s="7"/>
      <c r="L574" s="7"/>
      <c r="M574" s="7"/>
      <c r="N574" s="7"/>
      <c r="O574" s="7"/>
      <c r="P574" s="7"/>
      <c r="Q574" s="7"/>
      <c r="U574" s="3"/>
    </row>
    <row r="575" ht="14.25" customHeight="1">
      <c r="A575" s="5"/>
      <c r="G575" s="3"/>
      <c r="H575" s="6"/>
      <c r="I575" s="7"/>
      <c r="J575" s="7"/>
      <c r="K575" s="7"/>
      <c r="L575" s="7"/>
      <c r="M575" s="7"/>
      <c r="N575" s="7"/>
      <c r="O575" s="7"/>
      <c r="P575" s="7"/>
      <c r="Q575" s="7"/>
      <c r="U575" s="3"/>
    </row>
    <row r="576" ht="14.25" customHeight="1">
      <c r="A576" s="5"/>
      <c r="G576" s="3"/>
      <c r="H576" s="6"/>
      <c r="I576" s="7"/>
      <c r="J576" s="7"/>
      <c r="K576" s="7"/>
      <c r="L576" s="7"/>
      <c r="M576" s="7"/>
      <c r="N576" s="7"/>
      <c r="O576" s="7"/>
      <c r="P576" s="7"/>
      <c r="Q576" s="7"/>
      <c r="U576" s="3"/>
    </row>
    <row r="577" ht="14.25" customHeight="1">
      <c r="A577" s="5"/>
      <c r="G577" s="3"/>
      <c r="H577" s="6"/>
      <c r="I577" s="7"/>
      <c r="J577" s="7"/>
      <c r="K577" s="7"/>
      <c r="L577" s="7"/>
      <c r="M577" s="7"/>
      <c r="N577" s="7"/>
      <c r="O577" s="7"/>
      <c r="P577" s="7"/>
      <c r="Q577" s="7"/>
      <c r="U577" s="3"/>
    </row>
    <row r="578" ht="14.25" customHeight="1">
      <c r="A578" s="5"/>
      <c r="G578" s="3"/>
      <c r="H578" s="6"/>
      <c r="I578" s="7"/>
      <c r="J578" s="7"/>
      <c r="K578" s="7"/>
      <c r="L578" s="7"/>
      <c r="M578" s="7"/>
      <c r="N578" s="7"/>
      <c r="O578" s="7"/>
      <c r="P578" s="7"/>
      <c r="Q578" s="7"/>
      <c r="U578" s="3"/>
    </row>
    <row r="579" ht="14.25" customHeight="1">
      <c r="A579" s="5"/>
      <c r="G579" s="3"/>
      <c r="H579" s="6"/>
      <c r="I579" s="7"/>
      <c r="J579" s="7"/>
      <c r="K579" s="7"/>
      <c r="L579" s="7"/>
      <c r="M579" s="7"/>
      <c r="N579" s="7"/>
      <c r="O579" s="7"/>
      <c r="P579" s="7"/>
      <c r="Q579" s="7"/>
      <c r="U579" s="3"/>
    </row>
    <row r="580" ht="14.25" customHeight="1">
      <c r="A580" s="5"/>
      <c r="G580" s="3"/>
      <c r="H580" s="6"/>
      <c r="I580" s="7"/>
      <c r="J580" s="7"/>
      <c r="K580" s="7"/>
      <c r="L580" s="7"/>
      <c r="M580" s="7"/>
      <c r="N580" s="7"/>
      <c r="O580" s="7"/>
      <c r="P580" s="7"/>
      <c r="Q580" s="7"/>
      <c r="U580" s="3"/>
    </row>
    <row r="581" ht="14.25" customHeight="1">
      <c r="A581" s="5"/>
      <c r="G581" s="3"/>
      <c r="H581" s="6"/>
      <c r="I581" s="7"/>
      <c r="J581" s="7"/>
      <c r="K581" s="7"/>
      <c r="L581" s="7"/>
      <c r="M581" s="7"/>
      <c r="N581" s="7"/>
      <c r="O581" s="7"/>
      <c r="P581" s="7"/>
      <c r="Q581" s="7"/>
      <c r="U581" s="3"/>
    </row>
    <row r="582" ht="14.25" customHeight="1">
      <c r="A582" s="5"/>
      <c r="G582" s="3"/>
      <c r="H582" s="6"/>
      <c r="I582" s="7"/>
      <c r="J582" s="7"/>
      <c r="K582" s="7"/>
      <c r="L582" s="7"/>
      <c r="M582" s="7"/>
      <c r="N582" s="7"/>
      <c r="O582" s="7"/>
      <c r="P582" s="7"/>
      <c r="Q582" s="7"/>
      <c r="U582" s="3"/>
    </row>
    <row r="583" ht="14.25" customHeight="1">
      <c r="A583" s="5"/>
      <c r="G583" s="3"/>
      <c r="H583" s="6"/>
      <c r="I583" s="7"/>
      <c r="J583" s="7"/>
      <c r="K583" s="7"/>
      <c r="L583" s="7"/>
      <c r="M583" s="7"/>
      <c r="N583" s="7"/>
      <c r="O583" s="7"/>
      <c r="P583" s="7"/>
      <c r="Q583" s="7"/>
      <c r="U583" s="3"/>
    </row>
    <row r="584" ht="14.25" customHeight="1">
      <c r="A584" s="5"/>
      <c r="G584" s="3"/>
      <c r="H584" s="6"/>
      <c r="I584" s="7"/>
      <c r="J584" s="7"/>
      <c r="K584" s="7"/>
      <c r="L584" s="7"/>
      <c r="M584" s="7"/>
      <c r="N584" s="7"/>
      <c r="O584" s="7"/>
      <c r="P584" s="7"/>
      <c r="Q584" s="7"/>
      <c r="U584" s="3"/>
    </row>
    <row r="585" ht="14.25" customHeight="1">
      <c r="A585" s="5"/>
      <c r="G585" s="3"/>
      <c r="H585" s="6"/>
      <c r="I585" s="7"/>
      <c r="J585" s="7"/>
      <c r="K585" s="7"/>
      <c r="L585" s="7"/>
      <c r="M585" s="7"/>
      <c r="N585" s="7"/>
      <c r="O585" s="7"/>
      <c r="P585" s="7"/>
      <c r="Q585" s="7"/>
      <c r="U585" s="3"/>
    </row>
    <row r="586" ht="14.25" customHeight="1">
      <c r="A586" s="5"/>
      <c r="G586" s="3"/>
      <c r="H586" s="6"/>
      <c r="I586" s="7"/>
      <c r="J586" s="7"/>
      <c r="K586" s="7"/>
      <c r="L586" s="7"/>
      <c r="M586" s="7"/>
      <c r="N586" s="7"/>
      <c r="O586" s="7"/>
      <c r="P586" s="7"/>
      <c r="Q586" s="7"/>
      <c r="U586" s="3"/>
    </row>
    <row r="587" ht="14.25" customHeight="1">
      <c r="A587" s="5"/>
      <c r="G587" s="3"/>
      <c r="H587" s="6"/>
      <c r="I587" s="7"/>
      <c r="J587" s="7"/>
      <c r="K587" s="7"/>
      <c r="L587" s="7"/>
      <c r="M587" s="7"/>
      <c r="N587" s="7"/>
      <c r="O587" s="7"/>
      <c r="P587" s="7"/>
      <c r="Q587" s="7"/>
      <c r="U587" s="3"/>
    </row>
    <row r="588" ht="14.25" customHeight="1">
      <c r="A588" s="5"/>
      <c r="G588" s="3"/>
      <c r="H588" s="6"/>
      <c r="I588" s="7"/>
      <c r="J588" s="7"/>
      <c r="K588" s="7"/>
      <c r="L588" s="7"/>
      <c r="M588" s="7"/>
      <c r="N588" s="7"/>
      <c r="O588" s="7"/>
      <c r="P588" s="7"/>
      <c r="Q588" s="7"/>
      <c r="U588" s="3"/>
    </row>
    <row r="589" ht="14.25" customHeight="1">
      <c r="A589" s="5"/>
      <c r="G589" s="3"/>
      <c r="H589" s="6"/>
      <c r="I589" s="7"/>
      <c r="J589" s="7"/>
      <c r="K589" s="7"/>
      <c r="L589" s="7"/>
      <c r="M589" s="7"/>
      <c r="N589" s="7"/>
      <c r="O589" s="7"/>
      <c r="P589" s="7"/>
      <c r="Q589" s="7"/>
      <c r="U589" s="3"/>
    </row>
    <row r="590" ht="14.25" customHeight="1">
      <c r="A590" s="5"/>
      <c r="G590" s="3"/>
      <c r="H590" s="6"/>
      <c r="I590" s="7"/>
      <c r="J590" s="7"/>
      <c r="K590" s="7"/>
      <c r="L590" s="7"/>
      <c r="M590" s="7"/>
      <c r="N590" s="7"/>
      <c r="O590" s="7"/>
      <c r="P590" s="7"/>
      <c r="Q590" s="7"/>
      <c r="U590" s="3"/>
    </row>
    <row r="591" ht="14.25" customHeight="1">
      <c r="A591" s="5"/>
      <c r="G591" s="3"/>
      <c r="H591" s="6"/>
      <c r="I591" s="7"/>
      <c r="J591" s="7"/>
      <c r="K591" s="7"/>
      <c r="L591" s="7"/>
      <c r="M591" s="7"/>
      <c r="N591" s="7"/>
      <c r="O591" s="7"/>
      <c r="P591" s="7"/>
      <c r="Q591" s="7"/>
      <c r="U591" s="3"/>
    </row>
    <row r="592" ht="14.25" customHeight="1">
      <c r="A592" s="5"/>
      <c r="G592" s="3"/>
      <c r="H592" s="6"/>
      <c r="I592" s="7"/>
      <c r="J592" s="7"/>
      <c r="K592" s="7"/>
      <c r="L592" s="7"/>
      <c r="M592" s="7"/>
      <c r="N592" s="7"/>
      <c r="O592" s="7"/>
      <c r="P592" s="7"/>
      <c r="Q592" s="7"/>
      <c r="U592" s="3"/>
    </row>
    <row r="593" ht="14.25" customHeight="1">
      <c r="A593" s="5"/>
      <c r="G593" s="3"/>
      <c r="H593" s="6"/>
      <c r="I593" s="7"/>
      <c r="J593" s="7"/>
      <c r="K593" s="7"/>
      <c r="L593" s="7"/>
      <c r="M593" s="7"/>
      <c r="N593" s="7"/>
      <c r="O593" s="7"/>
      <c r="P593" s="7"/>
      <c r="Q593" s="7"/>
      <c r="U593" s="3"/>
    </row>
    <row r="594" ht="14.25" customHeight="1">
      <c r="A594" s="5"/>
      <c r="G594" s="3"/>
      <c r="H594" s="6"/>
      <c r="I594" s="7"/>
      <c r="J594" s="7"/>
      <c r="K594" s="7"/>
      <c r="L594" s="7"/>
      <c r="M594" s="7"/>
      <c r="N594" s="7"/>
      <c r="O594" s="7"/>
      <c r="P594" s="7"/>
      <c r="Q594" s="7"/>
      <c r="U594" s="3"/>
    </row>
    <row r="595" ht="14.25" customHeight="1">
      <c r="A595" s="5"/>
      <c r="G595" s="3"/>
      <c r="H595" s="6"/>
      <c r="I595" s="7"/>
      <c r="J595" s="7"/>
      <c r="K595" s="7"/>
      <c r="L595" s="7"/>
      <c r="M595" s="7"/>
      <c r="N595" s="7"/>
      <c r="O595" s="7"/>
      <c r="P595" s="7"/>
      <c r="Q595" s="7"/>
      <c r="U595" s="3"/>
    </row>
    <row r="596" ht="14.25" customHeight="1">
      <c r="A596" s="5"/>
      <c r="G596" s="3"/>
      <c r="H596" s="6"/>
      <c r="I596" s="7"/>
      <c r="J596" s="7"/>
      <c r="K596" s="7"/>
      <c r="L596" s="7"/>
      <c r="M596" s="7"/>
      <c r="N596" s="7"/>
      <c r="O596" s="7"/>
      <c r="P596" s="7"/>
      <c r="Q596" s="7"/>
      <c r="U596" s="3"/>
    </row>
    <row r="597" ht="14.25" customHeight="1">
      <c r="A597" s="5"/>
      <c r="G597" s="3"/>
      <c r="H597" s="6"/>
      <c r="I597" s="7"/>
      <c r="J597" s="7"/>
      <c r="K597" s="7"/>
      <c r="L597" s="7"/>
      <c r="M597" s="7"/>
      <c r="N597" s="7"/>
      <c r="O597" s="7"/>
      <c r="P597" s="7"/>
      <c r="Q597" s="7"/>
      <c r="U597" s="3"/>
    </row>
    <row r="598" ht="14.25" customHeight="1">
      <c r="A598" s="5"/>
      <c r="G598" s="3"/>
      <c r="H598" s="6"/>
      <c r="I598" s="7"/>
      <c r="J598" s="7"/>
      <c r="K598" s="7"/>
      <c r="L598" s="7"/>
      <c r="M598" s="7"/>
      <c r="N598" s="7"/>
      <c r="O598" s="7"/>
      <c r="P598" s="7"/>
      <c r="Q598" s="7"/>
      <c r="U598" s="3"/>
    </row>
    <row r="599" ht="14.25" customHeight="1">
      <c r="A599" s="5"/>
      <c r="G599" s="3"/>
      <c r="H599" s="6"/>
      <c r="I599" s="7"/>
      <c r="J599" s="7"/>
      <c r="K599" s="7"/>
      <c r="L599" s="7"/>
      <c r="M599" s="7"/>
      <c r="N599" s="7"/>
      <c r="O599" s="7"/>
      <c r="P599" s="7"/>
      <c r="Q599" s="7"/>
      <c r="U599" s="3"/>
    </row>
    <row r="600" ht="14.25" customHeight="1">
      <c r="A600" s="5"/>
      <c r="G600" s="3"/>
      <c r="H600" s="6"/>
      <c r="I600" s="7"/>
      <c r="J600" s="7"/>
      <c r="K600" s="7"/>
      <c r="L600" s="7"/>
      <c r="M600" s="7"/>
      <c r="N600" s="7"/>
      <c r="O600" s="7"/>
      <c r="P600" s="7"/>
      <c r="Q600" s="7"/>
      <c r="U600" s="3"/>
    </row>
    <row r="601" ht="14.25" customHeight="1">
      <c r="A601" s="5"/>
      <c r="G601" s="3"/>
      <c r="H601" s="6"/>
      <c r="I601" s="7"/>
      <c r="J601" s="7"/>
      <c r="K601" s="7"/>
      <c r="L601" s="7"/>
      <c r="M601" s="7"/>
      <c r="N601" s="7"/>
      <c r="O601" s="7"/>
      <c r="P601" s="7"/>
      <c r="Q601" s="7"/>
      <c r="U601" s="3"/>
    </row>
    <row r="602" ht="14.25" customHeight="1">
      <c r="A602" s="5"/>
      <c r="G602" s="3"/>
      <c r="H602" s="6"/>
      <c r="I602" s="7"/>
      <c r="J602" s="7"/>
      <c r="K602" s="7"/>
      <c r="L602" s="7"/>
      <c r="M602" s="7"/>
      <c r="N602" s="7"/>
      <c r="O602" s="7"/>
      <c r="P602" s="7"/>
      <c r="Q602" s="7"/>
      <c r="U602" s="3"/>
    </row>
    <row r="603" ht="14.25" customHeight="1">
      <c r="A603" s="5"/>
      <c r="G603" s="3"/>
      <c r="H603" s="6"/>
      <c r="I603" s="7"/>
      <c r="J603" s="7"/>
      <c r="K603" s="7"/>
      <c r="L603" s="7"/>
      <c r="M603" s="7"/>
      <c r="N603" s="7"/>
      <c r="O603" s="7"/>
      <c r="P603" s="7"/>
      <c r="Q603" s="7"/>
      <c r="U603" s="3"/>
    </row>
    <row r="604" ht="14.25" customHeight="1">
      <c r="A604" s="5"/>
      <c r="G604" s="3"/>
      <c r="H604" s="6"/>
      <c r="I604" s="7"/>
      <c r="J604" s="7"/>
      <c r="K604" s="7"/>
      <c r="L604" s="7"/>
      <c r="M604" s="7"/>
      <c r="N604" s="7"/>
      <c r="O604" s="7"/>
      <c r="P604" s="7"/>
      <c r="Q604" s="7"/>
      <c r="U604" s="3"/>
    </row>
    <row r="605" ht="14.25" customHeight="1">
      <c r="A605" s="5"/>
      <c r="G605" s="3"/>
      <c r="H605" s="6"/>
      <c r="I605" s="7"/>
      <c r="J605" s="7"/>
      <c r="K605" s="7"/>
      <c r="L605" s="7"/>
      <c r="M605" s="7"/>
      <c r="N605" s="7"/>
      <c r="O605" s="7"/>
      <c r="P605" s="7"/>
      <c r="Q605" s="7"/>
      <c r="U605" s="3"/>
    </row>
    <row r="606" ht="14.25" customHeight="1">
      <c r="A606" s="5"/>
      <c r="G606" s="3"/>
      <c r="H606" s="6"/>
      <c r="I606" s="7"/>
      <c r="J606" s="7"/>
      <c r="K606" s="7"/>
      <c r="L606" s="7"/>
      <c r="M606" s="7"/>
      <c r="N606" s="7"/>
      <c r="O606" s="7"/>
      <c r="P606" s="7"/>
      <c r="Q606" s="7"/>
      <c r="U606" s="3"/>
    </row>
    <row r="607" ht="14.25" customHeight="1">
      <c r="A607" s="5"/>
      <c r="G607" s="3"/>
      <c r="H607" s="6"/>
      <c r="I607" s="7"/>
      <c r="J607" s="7"/>
      <c r="K607" s="7"/>
      <c r="L607" s="7"/>
      <c r="M607" s="7"/>
      <c r="N607" s="7"/>
      <c r="O607" s="7"/>
      <c r="P607" s="7"/>
      <c r="Q607" s="7"/>
      <c r="U607" s="3"/>
    </row>
    <row r="608" ht="14.25" customHeight="1">
      <c r="A608" s="5"/>
      <c r="G608" s="3"/>
      <c r="H608" s="6"/>
      <c r="I608" s="7"/>
      <c r="J608" s="7"/>
      <c r="K608" s="7"/>
      <c r="L608" s="7"/>
      <c r="M608" s="7"/>
      <c r="N608" s="7"/>
      <c r="O608" s="7"/>
      <c r="P608" s="7"/>
      <c r="Q608" s="7"/>
      <c r="U608" s="3"/>
    </row>
    <row r="609" ht="14.25" customHeight="1">
      <c r="A609" s="5"/>
      <c r="G609" s="3"/>
      <c r="H609" s="6"/>
      <c r="I609" s="7"/>
      <c r="J609" s="7"/>
      <c r="K609" s="7"/>
      <c r="L609" s="7"/>
      <c r="M609" s="7"/>
      <c r="N609" s="7"/>
      <c r="O609" s="7"/>
      <c r="P609" s="7"/>
      <c r="Q609" s="7"/>
      <c r="U609" s="3"/>
    </row>
    <row r="610" ht="14.25" customHeight="1">
      <c r="A610" s="5"/>
      <c r="G610" s="3"/>
      <c r="H610" s="6"/>
      <c r="I610" s="7"/>
      <c r="J610" s="7"/>
      <c r="K610" s="7"/>
      <c r="L610" s="7"/>
      <c r="M610" s="7"/>
      <c r="N610" s="7"/>
      <c r="O610" s="7"/>
      <c r="P610" s="7"/>
      <c r="Q610" s="7"/>
      <c r="U610" s="3"/>
    </row>
    <row r="611" ht="14.25" customHeight="1">
      <c r="A611" s="5"/>
      <c r="G611" s="3"/>
      <c r="H611" s="6"/>
      <c r="I611" s="7"/>
      <c r="J611" s="7"/>
      <c r="K611" s="7"/>
      <c r="L611" s="7"/>
      <c r="M611" s="7"/>
      <c r="N611" s="7"/>
      <c r="O611" s="7"/>
      <c r="P611" s="7"/>
      <c r="Q611" s="7"/>
      <c r="U611" s="3"/>
    </row>
    <row r="612" ht="14.25" customHeight="1">
      <c r="A612" s="5"/>
      <c r="G612" s="3"/>
      <c r="H612" s="6"/>
      <c r="I612" s="7"/>
      <c r="J612" s="7"/>
      <c r="K612" s="7"/>
      <c r="L612" s="7"/>
      <c r="M612" s="7"/>
      <c r="N612" s="7"/>
      <c r="O612" s="7"/>
      <c r="P612" s="7"/>
      <c r="Q612" s="7"/>
      <c r="U612" s="3"/>
    </row>
    <row r="613" ht="14.25" customHeight="1">
      <c r="A613" s="5"/>
      <c r="G613" s="3"/>
      <c r="H613" s="6"/>
      <c r="I613" s="7"/>
      <c r="J613" s="7"/>
      <c r="K613" s="7"/>
      <c r="L613" s="7"/>
      <c r="M613" s="7"/>
      <c r="N613" s="7"/>
      <c r="O613" s="7"/>
      <c r="P613" s="7"/>
      <c r="Q613" s="7"/>
      <c r="U613" s="3"/>
    </row>
    <row r="614" ht="14.25" customHeight="1">
      <c r="A614" s="5"/>
      <c r="G614" s="3"/>
      <c r="H614" s="6"/>
      <c r="I614" s="7"/>
      <c r="J614" s="7"/>
      <c r="K614" s="7"/>
      <c r="L614" s="7"/>
      <c r="M614" s="7"/>
      <c r="N614" s="7"/>
      <c r="O614" s="7"/>
      <c r="P614" s="7"/>
      <c r="Q614" s="7"/>
      <c r="U614" s="3"/>
    </row>
    <row r="615" ht="14.25" customHeight="1">
      <c r="A615" s="5"/>
      <c r="G615" s="3"/>
      <c r="H615" s="6"/>
      <c r="I615" s="7"/>
      <c r="J615" s="7"/>
      <c r="K615" s="7"/>
      <c r="L615" s="7"/>
      <c r="M615" s="7"/>
      <c r="N615" s="7"/>
      <c r="O615" s="7"/>
      <c r="P615" s="7"/>
      <c r="Q615" s="7"/>
      <c r="U615" s="3"/>
    </row>
    <row r="616" ht="14.25" customHeight="1">
      <c r="A616" s="5"/>
      <c r="G616" s="3"/>
      <c r="H616" s="6"/>
      <c r="I616" s="7"/>
      <c r="J616" s="7"/>
      <c r="K616" s="7"/>
      <c r="L616" s="7"/>
      <c r="M616" s="7"/>
      <c r="N616" s="7"/>
      <c r="O616" s="7"/>
      <c r="P616" s="7"/>
      <c r="Q616" s="7"/>
      <c r="U616" s="3"/>
    </row>
    <row r="617" ht="14.25" customHeight="1">
      <c r="A617" s="5"/>
      <c r="G617" s="3"/>
      <c r="H617" s="6"/>
      <c r="I617" s="7"/>
      <c r="J617" s="7"/>
      <c r="K617" s="7"/>
      <c r="L617" s="7"/>
      <c r="M617" s="7"/>
      <c r="N617" s="7"/>
      <c r="O617" s="7"/>
      <c r="P617" s="7"/>
      <c r="Q617" s="7"/>
      <c r="U617" s="3"/>
    </row>
    <row r="618" ht="14.25" customHeight="1">
      <c r="A618" s="5"/>
      <c r="G618" s="3"/>
      <c r="H618" s="6"/>
      <c r="I618" s="7"/>
      <c r="J618" s="7"/>
      <c r="K618" s="7"/>
      <c r="L618" s="7"/>
      <c r="M618" s="7"/>
      <c r="N618" s="7"/>
      <c r="O618" s="7"/>
      <c r="P618" s="7"/>
      <c r="Q618" s="7"/>
      <c r="U618" s="3"/>
    </row>
    <row r="619" ht="14.25" customHeight="1">
      <c r="A619" s="5"/>
      <c r="G619" s="3"/>
      <c r="H619" s="6"/>
      <c r="I619" s="7"/>
      <c r="J619" s="7"/>
      <c r="K619" s="7"/>
      <c r="L619" s="7"/>
      <c r="M619" s="7"/>
      <c r="N619" s="7"/>
      <c r="O619" s="7"/>
      <c r="P619" s="7"/>
      <c r="Q619" s="7"/>
      <c r="U619" s="3"/>
    </row>
    <row r="620" ht="14.25" customHeight="1">
      <c r="A620" s="5"/>
      <c r="G620" s="3"/>
      <c r="H620" s="6"/>
      <c r="I620" s="7"/>
      <c r="J620" s="7"/>
      <c r="K620" s="7"/>
      <c r="L620" s="7"/>
      <c r="M620" s="7"/>
      <c r="N620" s="7"/>
      <c r="O620" s="7"/>
      <c r="P620" s="7"/>
      <c r="Q620" s="7"/>
      <c r="U620" s="3"/>
    </row>
    <row r="621" ht="14.25" customHeight="1">
      <c r="A621" s="5"/>
      <c r="G621" s="3"/>
      <c r="H621" s="6"/>
      <c r="I621" s="7"/>
      <c r="J621" s="7"/>
      <c r="K621" s="7"/>
      <c r="L621" s="7"/>
      <c r="M621" s="7"/>
      <c r="N621" s="7"/>
      <c r="O621" s="7"/>
      <c r="P621" s="7"/>
      <c r="Q621" s="7"/>
      <c r="U621" s="3"/>
    </row>
    <row r="622" ht="14.25" customHeight="1">
      <c r="A622" s="5"/>
      <c r="G622" s="3"/>
      <c r="H622" s="6"/>
      <c r="I622" s="7"/>
      <c r="J622" s="7"/>
      <c r="K622" s="7"/>
      <c r="L622" s="7"/>
      <c r="M622" s="7"/>
      <c r="N622" s="7"/>
      <c r="O622" s="7"/>
      <c r="P622" s="7"/>
      <c r="Q622" s="7"/>
      <c r="U622" s="3"/>
    </row>
    <row r="623" ht="14.25" customHeight="1">
      <c r="A623" s="5"/>
      <c r="G623" s="3"/>
      <c r="H623" s="6"/>
      <c r="I623" s="7"/>
      <c r="J623" s="7"/>
      <c r="K623" s="7"/>
      <c r="L623" s="7"/>
      <c r="M623" s="7"/>
      <c r="N623" s="7"/>
      <c r="O623" s="7"/>
      <c r="P623" s="7"/>
      <c r="Q623" s="7"/>
      <c r="U623" s="3"/>
    </row>
    <row r="624" ht="14.25" customHeight="1">
      <c r="A624" s="5"/>
      <c r="G624" s="3"/>
      <c r="H624" s="6"/>
      <c r="I624" s="7"/>
      <c r="J624" s="7"/>
      <c r="K624" s="7"/>
      <c r="L624" s="7"/>
      <c r="M624" s="7"/>
      <c r="N624" s="7"/>
      <c r="O624" s="7"/>
      <c r="P624" s="7"/>
      <c r="Q624" s="7"/>
      <c r="U624" s="3"/>
    </row>
    <row r="625" ht="14.25" customHeight="1">
      <c r="A625" s="5"/>
      <c r="G625" s="3"/>
      <c r="H625" s="6"/>
      <c r="I625" s="7"/>
      <c r="J625" s="7"/>
      <c r="K625" s="7"/>
      <c r="L625" s="7"/>
      <c r="M625" s="7"/>
      <c r="N625" s="7"/>
      <c r="O625" s="7"/>
      <c r="P625" s="7"/>
      <c r="Q625" s="7"/>
      <c r="U625" s="3"/>
    </row>
    <row r="626" ht="14.25" customHeight="1">
      <c r="A626" s="5"/>
      <c r="G626" s="3"/>
      <c r="H626" s="6"/>
      <c r="I626" s="7"/>
      <c r="J626" s="7"/>
      <c r="K626" s="7"/>
      <c r="L626" s="7"/>
      <c r="M626" s="7"/>
      <c r="N626" s="7"/>
      <c r="O626" s="7"/>
      <c r="P626" s="7"/>
      <c r="Q626" s="7"/>
      <c r="U626" s="3"/>
    </row>
    <row r="627" ht="14.25" customHeight="1">
      <c r="A627" s="5"/>
      <c r="G627" s="3"/>
      <c r="H627" s="6"/>
      <c r="I627" s="7"/>
      <c r="J627" s="7"/>
      <c r="K627" s="7"/>
      <c r="L627" s="7"/>
      <c r="M627" s="7"/>
      <c r="N627" s="7"/>
      <c r="O627" s="7"/>
      <c r="P627" s="7"/>
      <c r="Q627" s="7"/>
      <c r="U627" s="3"/>
    </row>
    <row r="628" ht="14.25" customHeight="1">
      <c r="A628" s="5"/>
      <c r="G628" s="3"/>
      <c r="H628" s="6"/>
      <c r="I628" s="7"/>
      <c r="J628" s="7"/>
      <c r="K628" s="7"/>
      <c r="L628" s="7"/>
      <c r="M628" s="7"/>
      <c r="N628" s="7"/>
      <c r="O628" s="7"/>
      <c r="P628" s="7"/>
      <c r="Q628" s="7"/>
      <c r="U628" s="3"/>
    </row>
    <row r="629" ht="14.25" customHeight="1">
      <c r="A629" s="5"/>
      <c r="G629" s="3"/>
      <c r="H629" s="6"/>
      <c r="I629" s="7"/>
      <c r="J629" s="7"/>
      <c r="K629" s="7"/>
      <c r="L629" s="7"/>
      <c r="M629" s="7"/>
      <c r="N629" s="7"/>
      <c r="O629" s="7"/>
      <c r="P629" s="7"/>
      <c r="Q629" s="7"/>
      <c r="U629" s="3"/>
    </row>
    <row r="630" ht="14.25" customHeight="1">
      <c r="A630" s="5"/>
      <c r="G630" s="3"/>
      <c r="H630" s="6"/>
      <c r="I630" s="7"/>
      <c r="J630" s="7"/>
      <c r="K630" s="7"/>
      <c r="L630" s="7"/>
      <c r="M630" s="7"/>
      <c r="N630" s="7"/>
      <c r="O630" s="7"/>
      <c r="P630" s="7"/>
      <c r="Q630" s="7"/>
      <c r="U630" s="3"/>
    </row>
    <row r="631" ht="14.25" customHeight="1">
      <c r="A631" s="5"/>
      <c r="G631" s="3"/>
      <c r="H631" s="6"/>
      <c r="I631" s="7"/>
      <c r="J631" s="7"/>
      <c r="K631" s="7"/>
      <c r="L631" s="7"/>
      <c r="M631" s="7"/>
      <c r="N631" s="7"/>
      <c r="O631" s="7"/>
      <c r="P631" s="7"/>
      <c r="Q631" s="7"/>
      <c r="U631" s="3"/>
    </row>
    <row r="632" ht="14.25" customHeight="1">
      <c r="A632" s="5"/>
      <c r="G632" s="3"/>
      <c r="H632" s="6"/>
      <c r="I632" s="7"/>
      <c r="J632" s="7"/>
      <c r="K632" s="7"/>
      <c r="L632" s="7"/>
      <c r="M632" s="7"/>
      <c r="N632" s="7"/>
      <c r="O632" s="7"/>
      <c r="P632" s="7"/>
      <c r="Q632" s="7"/>
      <c r="U632" s="3"/>
    </row>
    <row r="633" ht="14.25" customHeight="1">
      <c r="A633" s="5"/>
      <c r="G633" s="3"/>
      <c r="H633" s="6"/>
      <c r="I633" s="7"/>
      <c r="J633" s="7"/>
      <c r="K633" s="7"/>
      <c r="L633" s="7"/>
      <c r="M633" s="7"/>
      <c r="N633" s="7"/>
      <c r="O633" s="7"/>
      <c r="P633" s="7"/>
      <c r="Q633" s="7"/>
      <c r="U633" s="3"/>
    </row>
    <row r="634" ht="14.25" customHeight="1">
      <c r="A634" s="5"/>
      <c r="G634" s="3"/>
      <c r="H634" s="6"/>
      <c r="I634" s="7"/>
      <c r="J634" s="7"/>
      <c r="K634" s="7"/>
      <c r="L634" s="7"/>
      <c r="M634" s="7"/>
      <c r="N634" s="7"/>
      <c r="O634" s="7"/>
      <c r="P634" s="7"/>
      <c r="Q634" s="7"/>
      <c r="U634" s="3"/>
    </row>
    <row r="635" ht="14.25" customHeight="1">
      <c r="A635" s="5"/>
      <c r="G635" s="3"/>
      <c r="H635" s="6"/>
      <c r="I635" s="7"/>
      <c r="J635" s="7"/>
      <c r="K635" s="7"/>
      <c r="L635" s="7"/>
      <c r="M635" s="7"/>
      <c r="N635" s="7"/>
      <c r="O635" s="7"/>
      <c r="P635" s="7"/>
      <c r="Q635" s="7"/>
      <c r="U635" s="3"/>
    </row>
    <row r="636" ht="14.25" customHeight="1">
      <c r="A636" s="5"/>
      <c r="G636" s="3"/>
      <c r="H636" s="6"/>
      <c r="I636" s="7"/>
      <c r="J636" s="7"/>
      <c r="K636" s="7"/>
      <c r="L636" s="7"/>
      <c r="M636" s="7"/>
      <c r="N636" s="7"/>
      <c r="O636" s="7"/>
      <c r="P636" s="7"/>
      <c r="Q636" s="7"/>
      <c r="U636" s="3"/>
    </row>
    <row r="637" ht="14.25" customHeight="1">
      <c r="A637" s="5"/>
      <c r="G637" s="3"/>
      <c r="H637" s="6"/>
      <c r="I637" s="7"/>
      <c r="J637" s="7"/>
      <c r="K637" s="7"/>
      <c r="L637" s="7"/>
      <c r="M637" s="7"/>
      <c r="N637" s="7"/>
      <c r="O637" s="7"/>
      <c r="P637" s="7"/>
      <c r="Q637" s="7"/>
      <c r="U637" s="3"/>
    </row>
    <row r="638" ht="14.25" customHeight="1">
      <c r="A638" s="5"/>
      <c r="G638" s="3"/>
      <c r="H638" s="6"/>
      <c r="I638" s="7"/>
      <c r="J638" s="7"/>
      <c r="K638" s="7"/>
      <c r="L638" s="7"/>
      <c r="M638" s="7"/>
      <c r="N638" s="7"/>
      <c r="O638" s="7"/>
      <c r="P638" s="7"/>
      <c r="Q638" s="7"/>
      <c r="U638" s="3"/>
    </row>
    <row r="639" ht="14.25" customHeight="1">
      <c r="A639" s="5"/>
      <c r="G639" s="3"/>
      <c r="H639" s="6"/>
      <c r="I639" s="7"/>
      <c r="J639" s="7"/>
      <c r="K639" s="7"/>
      <c r="L639" s="7"/>
      <c r="M639" s="7"/>
      <c r="N639" s="7"/>
      <c r="O639" s="7"/>
      <c r="P639" s="7"/>
      <c r="Q639" s="7"/>
      <c r="U639" s="3"/>
    </row>
    <row r="640" ht="14.25" customHeight="1">
      <c r="A640" s="5"/>
      <c r="G640" s="3"/>
      <c r="H640" s="6"/>
      <c r="I640" s="7"/>
      <c r="J640" s="7"/>
      <c r="K640" s="7"/>
      <c r="L640" s="7"/>
      <c r="M640" s="7"/>
      <c r="N640" s="7"/>
      <c r="O640" s="7"/>
      <c r="P640" s="7"/>
      <c r="Q640" s="7"/>
      <c r="U640" s="3"/>
    </row>
    <row r="641" ht="14.25" customHeight="1">
      <c r="A641" s="5"/>
      <c r="G641" s="3"/>
      <c r="H641" s="6"/>
      <c r="I641" s="7"/>
      <c r="J641" s="7"/>
      <c r="K641" s="7"/>
      <c r="L641" s="7"/>
      <c r="M641" s="7"/>
      <c r="N641" s="7"/>
      <c r="O641" s="7"/>
      <c r="P641" s="7"/>
      <c r="Q641" s="7"/>
      <c r="U641" s="3"/>
    </row>
    <row r="642" ht="14.25" customHeight="1">
      <c r="A642" s="5"/>
      <c r="G642" s="3"/>
      <c r="H642" s="6"/>
      <c r="I642" s="7"/>
      <c r="J642" s="7"/>
      <c r="K642" s="7"/>
      <c r="L642" s="7"/>
      <c r="M642" s="7"/>
      <c r="N642" s="7"/>
      <c r="O642" s="7"/>
      <c r="P642" s="7"/>
      <c r="Q642" s="7"/>
      <c r="U642" s="3"/>
    </row>
    <row r="643" ht="14.25" customHeight="1">
      <c r="A643" s="5"/>
      <c r="G643" s="3"/>
      <c r="H643" s="6"/>
      <c r="I643" s="7"/>
      <c r="J643" s="7"/>
      <c r="K643" s="7"/>
      <c r="L643" s="7"/>
      <c r="M643" s="7"/>
      <c r="N643" s="7"/>
      <c r="O643" s="7"/>
      <c r="P643" s="7"/>
      <c r="Q643" s="7"/>
      <c r="U643" s="3"/>
    </row>
    <row r="644" ht="14.25" customHeight="1">
      <c r="A644" s="5"/>
      <c r="G644" s="3"/>
      <c r="H644" s="6"/>
      <c r="I644" s="7"/>
      <c r="J644" s="7"/>
      <c r="K644" s="7"/>
      <c r="L644" s="7"/>
      <c r="M644" s="7"/>
      <c r="N644" s="7"/>
      <c r="O644" s="7"/>
      <c r="P644" s="7"/>
      <c r="Q644" s="7"/>
      <c r="U644" s="3"/>
    </row>
    <row r="645" ht="14.25" customHeight="1">
      <c r="A645" s="5"/>
      <c r="G645" s="3"/>
      <c r="H645" s="6"/>
      <c r="I645" s="7"/>
      <c r="J645" s="7"/>
      <c r="K645" s="7"/>
      <c r="L645" s="7"/>
      <c r="M645" s="7"/>
      <c r="N645" s="7"/>
      <c r="O645" s="7"/>
      <c r="P645" s="7"/>
      <c r="Q645" s="7"/>
      <c r="U645" s="3"/>
    </row>
    <row r="646" ht="14.25" customHeight="1">
      <c r="A646" s="5"/>
      <c r="G646" s="3"/>
      <c r="H646" s="6"/>
      <c r="I646" s="7"/>
      <c r="J646" s="7"/>
      <c r="K646" s="7"/>
      <c r="L646" s="7"/>
      <c r="M646" s="7"/>
      <c r="N646" s="7"/>
      <c r="O646" s="7"/>
      <c r="P646" s="7"/>
      <c r="Q646" s="7"/>
      <c r="U646" s="3"/>
    </row>
    <row r="647" ht="14.25" customHeight="1">
      <c r="A647" s="5"/>
      <c r="G647" s="3"/>
      <c r="H647" s="6"/>
      <c r="I647" s="7"/>
      <c r="J647" s="7"/>
      <c r="K647" s="7"/>
      <c r="L647" s="7"/>
      <c r="M647" s="7"/>
      <c r="N647" s="7"/>
      <c r="O647" s="7"/>
      <c r="P647" s="7"/>
      <c r="Q647" s="7"/>
      <c r="U647" s="3"/>
    </row>
    <row r="648" ht="14.25" customHeight="1">
      <c r="A648" s="5"/>
      <c r="G648" s="3"/>
      <c r="H648" s="6"/>
      <c r="I648" s="7"/>
      <c r="J648" s="7"/>
      <c r="K648" s="7"/>
      <c r="L648" s="7"/>
      <c r="M648" s="7"/>
      <c r="N648" s="7"/>
      <c r="O648" s="7"/>
      <c r="P648" s="7"/>
      <c r="Q648" s="7"/>
      <c r="U648" s="3"/>
    </row>
    <row r="649" ht="14.25" customHeight="1">
      <c r="A649" s="5"/>
      <c r="G649" s="3"/>
      <c r="H649" s="6"/>
      <c r="I649" s="7"/>
      <c r="J649" s="7"/>
      <c r="K649" s="7"/>
      <c r="L649" s="7"/>
      <c r="M649" s="7"/>
      <c r="N649" s="7"/>
      <c r="O649" s="7"/>
      <c r="P649" s="7"/>
      <c r="Q649" s="7"/>
      <c r="U649" s="3"/>
    </row>
    <row r="650" ht="14.25" customHeight="1">
      <c r="A650" s="5"/>
      <c r="G650" s="3"/>
      <c r="H650" s="6"/>
      <c r="I650" s="7"/>
      <c r="J650" s="7"/>
      <c r="K650" s="7"/>
      <c r="L650" s="7"/>
      <c r="M650" s="7"/>
      <c r="N650" s="7"/>
      <c r="O650" s="7"/>
      <c r="P650" s="7"/>
      <c r="Q650" s="7"/>
      <c r="U650" s="3"/>
    </row>
    <row r="651" ht="14.25" customHeight="1">
      <c r="A651" s="5"/>
      <c r="G651" s="3"/>
      <c r="H651" s="6"/>
      <c r="I651" s="7"/>
      <c r="J651" s="7"/>
      <c r="K651" s="7"/>
      <c r="L651" s="7"/>
      <c r="M651" s="7"/>
      <c r="N651" s="7"/>
      <c r="O651" s="7"/>
      <c r="P651" s="7"/>
      <c r="Q651" s="7"/>
      <c r="U651" s="3"/>
    </row>
    <row r="652" ht="14.25" customHeight="1">
      <c r="A652" s="5"/>
      <c r="G652" s="3"/>
      <c r="H652" s="6"/>
      <c r="I652" s="7"/>
      <c r="J652" s="7"/>
      <c r="K652" s="7"/>
      <c r="L652" s="7"/>
      <c r="M652" s="7"/>
      <c r="N652" s="7"/>
      <c r="O652" s="7"/>
      <c r="P652" s="7"/>
      <c r="Q652" s="7"/>
      <c r="U652" s="3"/>
    </row>
    <row r="653" ht="14.25" customHeight="1">
      <c r="A653" s="5"/>
      <c r="G653" s="3"/>
      <c r="H653" s="6"/>
      <c r="I653" s="7"/>
      <c r="J653" s="7"/>
      <c r="K653" s="7"/>
      <c r="L653" s="7"/>
      <c r="M653" s="7"/>
      <c r="N653" s="7"/>
      <c r="O653" s="7"/>
      <c r="P653" s="7"/>
      <c r="Q653" s="7"/>
      <c r="U653" s="3"/>
    </row>
    <row r="654" ht="14.25" customHeight="1">
      <c r="A654" s="5"/>
      <c r="G654" s="3"/>
      <c r="H654" s="6"/>
      <c r="I654" s="7"/>
      <c r="J654" s="7"/>
      <c r="K654" s="7"/>
      <c r="L654" s="7"/>
      <c r="M654" s="7"/>
      <c r="N654" s="7"/>
      <c r="O654" s="7"/>
      <c r="P654" s="7"/>
      <c r="Q654" s="7"/>
      <c r="U654" s="3"/>
    </row>
    <row r="655" ht="14.25" customHeight="1">
      <c r="A655" s="5"/>
      <c r="G655" s="3"/>
      <c r="H655" s="6"/>
      <c r="I655" s="7"/>
      <c r="J655" s="7"/>
      <c r="K655" s="7"/>
      <c r="L655" s="7"/>
      <c r="M655" s="7"/>
      <c r="N655" s="7"/>
      <c r="O655" s="7"/>
      <c r="P655" s="7"/>
      <c r="Q655" s="7"/>
      <c r="U655" s="3"/>
    </row>
    <row r="656" ht="14.25" customHeight="1">
      <c r="A656" s="5"/>
      <c r="G656" s="3"/>
      <c r="H656" s="6"/>
      <c r="I656" s="7"/>
      <c r="J656" s="7"/>
      <c r="K656" s="7"/>
      <c r="L656" s="7"/>
      <c r="M656" s="7"/>
      <c r="N656" s="7"/>
      <c r="O656" s="7"/>
      <c r="P656" s="7"/>
      <c r="Q656" s="7"/>
      <c r="U656" s="3"/>
    </row>
    <row r="657" ht="14.25" customHeight="1">
      <c r="A657" s="5"/>
      <c r="G657" s="3"/>
      <c r="H657" s="6"/>
      <c r="I657" s="7"/>
      <c r="J657" s="7"/>
      <c r="K657" s="7"/>
      <c r="L657" s="7"/>
      <c r="M657" s="7"/>
      <c r="N657" s="7"/>
      <c r="O657" s="7"/>
      <c r="P657" s="7"/>
      <c r="Q657" s="7"/>
      <c r="U657" s="3"/>
    </row>
    <row r="658" ht="14.25" customHeight="1">
      <c r="A658" s="5"/>
      <c r="G658" s="3"/>
      <c r="H658" s="6"/>
      <c r="I658" s="7"/>
      <c r="J658" s="7"/>
      <c r="K658" s="7"/>
      <c r="L658" s="7"/>
      <c r="M658" s="7"/>
      <c r="N658" s="7"/>
      <c r="O658" s="7"/>
      <c r="P658" s="7"/>
      <c r="Q658" s="7"/>
      <c r="U658" s="3"/>
    </row>
    <row r="659" ht="14.25" customHeight="1">
      <c r="A659" s="5"/>
      <c r="G659" s="3"/>
      <c r="H659" s="6"/>
      <c r="I659" s="7"/>
      <c r="J659" s="7"/>
      <c r="K659" s="7"/>
      <c r="L659" s="7"/>
      <c r="M659" s="7"/>
      <c r="N659" s="7"/>
      <c r="O659" s="7"/>
      <c r="P659" s="7"/>
      <c r="Q659" s="7"/>
      <c r="U659" s="3"/>
    </row>
    <row r="660" ht="14.25" customHeight="1">
      <c r="A660" s="5"/>
      <c r="G660" s="3"/>
      <c r="H660" s="6"/>
      <c r="I660" s="7"/>
      <c r="J660" s="7"/>
      <c r="K660" s="7"/>
      <c r="L660" s="7"/>
      <c r="M660" s="7"/>
      <c r="N660" s="7"/>
      <c r="O660" s="7"/>
      <c r="P660" s="7"/>
      <c r="Q660" s="7"/>
      <c r="U660" s="3"/>
    </row>
    <row r="661" ht="14.25" customHeight="1">
      <c r="A661" s="5"/>
      <c r="G661" s="3"/>
      <c r="H661" s="6"/>
      <c r="I661" s="7"/>
      <c r="J661" s="7"/>
      <c r="K661" s="7"/>
      <c r="L661" s="7"/>
      <c r="M661" s="7"/>
      <c r="N661" s="7"/>
      <c r="O661" s="7"/>
      <c r="P661" s="7"/>
      <c r="Q661" s="7"/>
      <c r="U661" s="3"/>
    </row>
    <row r="662" ht="14.25" customHeight="1">
      <c r="A662" s="5"/>
      <c r="G662" s="3"/>
      <c r="H662" s="6"/>
      <c r="I662" s="7"/>
      <c r="J662" s="7"/>
      <c r="K662" s="7"/>
      <c r="L662" s="7"/>
      <c r="M662" s="7"/>
      <c r="N662" s="7"/>
      <c r="O662" s="7"/>
      <c r="P662" s="7"/>
      <c r="Q662" s="7"/>
      <c r="U662" s="3"/>
    </row>
    <row r="663" ht="14.25" customHeight="1">
      <c r="A663" s="5"/>
      <c r="G663" s="3"/>
      <c r="H663" s="6"/>
      <c r="I663" s="7"/>
      <c r="J663" s="7"/>
      <c r="K663" s="7"/>
      <c r="L663" s="7"/>
      <c r="M663" s="7"/>
      <c r="N663" s="7"/>
      <c r="O663" s="7"/>
      <c r="P663" s="7"/>
      <c r="Q663" s="7"/>
      <c r="U663" s="3"/>
    </row>
    <row r="664" ht="14.25" customHeight="1">
      <c r="A664" s="5"/>
      <c r="G664" s="3"/>
      <c r="H664" s="6"/>
      <c r="I664" s="7"/>
      <c r="J664" s="7"/>
      <c r="K664" s="7"/>
      <c r="L664" s="7"/>
      <c r="M664" s="7"/>
      <c r="N664" s="7"/>
      <c r="O664" s="7"/>
      <c r="P664" s="7"/>
      <c r="Q664" s="7"/>
      <c r="U664" s="3"/>
    </row>
    <row r="665" ht="14.25" customHeight="1">
      <c r="A665" s="5"/>
      <c r="G665" s="3"/>
      <c r="H665" s="6"/>
      <c r="I665" s="7"/>
      <c r="J665" s="7"/>
      <c r="K665" s="7"/>
      <c r="L665" s="7"/>
      <c r="M665" s="7"/>
      <c r="N665" s="7"/>
      <c r="O665" s="7"/>
      <c r="P665" s="7"/>
      <c r="Q665" s="7"/>
      <c r="U665" s="3"/>
    </row>
    <row r="666" ht="14.25" customHeight="1">
      <c r="A666" s="5"/>
      <c r="G666" s="3"/>
      <c r="H666" s="6"/>
      <c r="I666" s="7"/>
      <c r="J666" s="7"/>
      <c r="K666" s="7"/>
      <c r="L666" s="7"/>
      <c r="M666" s="7"/>
      <c r="N666" s="7"/>
      <c r="O666" s="7"/>
      <c r="P666" s="7"/>
      <c r="Q666" s="7"/>
      <c r="U666" s="3"/>
    </row>
    <row r="667" ht="14.25" customHeight="1">
      <c r="A667" s="5"/>
      <c r="G667" s="3"/>
      <c r="H667" s="6"/>
      <c r="I667" s="7"/>
      <c r="J667" s="7"/>
      <c r="K667" s="7"/>
      <c r="L667" s="7"/>
      <c r="M667" s="7"/>
      <c r="N667" s="7"/>
      <c r="O667" s="7"/>
      <c r="P667" s="7"/>
      <c r="Q667" s="7"/>
      <c r="U667" s="3"/>
    </row>
    <row r="668" ht="14.25" customHeight="1">
      <c r="A668" s="5"/>
      <c r="G668" s="3"/>
      <c r="H668" s="6"/>
      <c r="I668" s="7"/>
      <c r="J668" s="7"/>
      <c r="K668" s="7"/>
      <c r="L668" s="7"/>
      <c r="M668" s="7"/>
      <c r="N668" s="7"/>
      <c r="O668" s="7"/>
      <c r="P668" s="7"/>
      <c r="Q668" s="7"/>
      <c r="U668" s="3"/>
    </row>
    <row r="669" ht="14.25" customHeight="1">
      <c r="A669" s="5"/>
      <c r="G669" s="3"/>
      <c r="H669" s="6"/>
      <c r="I669" s="7"/>
      <c r="J669" s="7"/>
      <c r="K669" s="7"/>
      <c r="L669" s="7"/>
      <c r="M669" s="7"/>
      <c r="N669" s="7"/>
      <c r="O669" s="7"/>
      <c r="P669" s="7"/>
      <c r="Q669" s="7"/>
      <c r="U669" s="3"/>
    </row>
    <row r="670" ht="14.25" customHeight="1">
      <c r="A670" s="5"/>
      <c r="G670" s="3"/>
      <c r="H670" s="6"/>
      <c r="I670" s="7"/>
      <c r="J670" s="7"/>
      <c r="K670" s="7"/>
      <c r="L670" s="7"/>
      <c r="M670" s="7"/>
      <c r="N670" s="7"/>
      <c r="O670" s="7"/>
      <c r="P670" s="7"/>
      <c r="Q670" s="7"/>
      <c r="U670" s="3"/>
    </row>
    <row r="671" ht="14.25" customHeight="1">
      <c r="A671" s="5"/>
      <c r="G671" s="3"/>
      <c r="H671" s="6"/>
      <c r="I671" s="7"/>
      <c r="J671" s="7"/>
      <c r="K671" s="7"/>
      <c r="L671" s="7"/>
      <c r="M671" s="7"/>
      <c r="N671" s="7"/>
      <c r="O671" s="7"/>
      <c r="P671" s="7"/>
      <c r="Q671" s="7"/>
      <c r="U671" s="3"/>
    </row>
    <row r="672" ht="14.25" customHeight="1">
      <c r="A672" s="5"/>
      <c r="G672" s="3"/>
      <c r="H672" s="6"/>
      <c r="I672" s="7"/>
      <c r="J672" s="7"/>
      <c r="K672" s="7"/>
      <c r="L672" s="7"/>
      <c r="M672" s="7"/>
      <c r="N672" s="7"/>
      <c r="O672" s="7"/>
      <c r="P672" s="7"/>
      <c r="Q672" s="7"/>
      <c r="U672" s="3"/>
    </row>
    <row r="673" ht="14.25" customHeight="1">
      <c r="A673" s="5"/>
      <c r="G673" s="3"/>
      <c r="H673" s="6"/>
      <c r="I673" s="7"/>
      <c r="J673" s="7"/>
      <c r="K673" s="7"/>
      <c r="L673" s="7"/>
      <c r="M673" s="7"/>
      <c r="N673" s="7"/>
      <c r="O673" s="7"/>
      <c r="P673" s="7"/>
      <c r="Q673" s="7"/>
      <c r="U673" s="3"/>
    </row>
    <row r="674" ht="14.25" customHeight="1">
      <c r="A674" s="5"/>
      <c r="G674" s="3"/>
      <c r="H674" s="6"/>
      <c r="I674" s="7"/>
      <c r="J674" s="7"/>
      <c r="K674" s="7"/>
      <c r="L674" s="7"/>
      <c r="M674" s="7"/>
      <c r="N674" s="7"/>
      <c r="O674" s="7"/>
      <c r="P674" s="7"/>
      <c r="Q674" s="7"/>
      <c r="U674" s="3"/>
    </row>
    <row r="675" ht="14.25" customHeight="1">
      <c r="A675" s="5"/>
      <c r="G675" s="3"/>
      <c r="H675" s="6"/>
      <c r="I675" s="7"/>
      <c r="J675" s="7"/>
      <c r="K675" s="7"/>
      <c r="L675" s="7"/>
      <c r="M675" s="7"/>
      <c r="N675" s="7"/>
      <c r="O675" s="7"/>
      <c r="P675" s="7"/>
      <c r="Q675" s="7"/>
      <c r="U675" s="3"/>
    </row>
    <row r="676" ht="14.25" customHeight="1">
      <c r="A676" s="5"/>
      <c r="G676" s="3"/>
      <c r="H676" s="6"/>
      <c r="I676" s="7"/>
      <c r="J676" s="7"/>
      <c r="K676" s="7"/>
      <c r="L676" s="7"/>
      <c r="M676" s="7"/>
      <c r="N676" s="7"/>
      <c r="O676" s="7"/>
      <c r="P676" s="7"/>
      <c r="Q676" s="7"/>
      <c r="U676" s="3"/>
    </row>
    <row r="677" ht="14.25" customHeight="1">
      <c r="A677" s="5"/>
      <c r="G677" s="3"/>
      <c r="H677" s="6"/>
      <c r="I677" s="7"/>
      <c r="J677" s="7"/>
      <c r="K677" s="7"/>
      <c r="L677" s="7"/>
      <c r="M677" s="7"/>
      <c r="N677" s="7"/>
      <c r="O677" s="7"/>
      <c r="P677" s="7"/>
      <c r="Q677" s="7"/>
      <c r="U677" s="3"/>
    </row>
    <row r="678" ht="14.25" customHeight="1">
      <c r="A678" s="5"/>
      <c r="G678" s="3"/>
      <c r="H678" s="6"/>
      <c r="I678" s="7"/>
      <c r="J678" s="7"/>
      <c r="K678" s="7"/>
      <c r="L678" s="7"/>
      <c r="M678" s="7"/>
      <c r="N678" s="7"/>
      <c r="O678" s="7"/>
      <c r="P678" s="7"/>
      <c r="Q678" s="7"/>
      <c r="U678" s="3"/>
    </row>
    <row r="679" ht="14.25" customHeight="1">
      <c r="A679" s="5"/>
      <c r="G679" s="3"/>
      <c r="H679" s="6"/>
      <c r="I679" s="7"/>
      <c r="J679" s="7"/>
      <c r="K679" s="7"/>
      <c r="L679" s="7"/>
      <c r="M679" s="7"/>
      <c r="N679" s="7"/>
      <c r="O679" s="7"/>
      <c r="P679" s="7"/>
      <c r="Q679" s="7"/>
      <c r="U679" s="3"/>
    </row>
    <row r="680" ht="14.25" customHeight="1">
      <c r="A680" s="5"/>
      <c r="G680" s="3"/>
      <c r="H680" s="6"/>
      <c r="I680" s="7"/>
      <c r="J680" s="7"/>
      <c r="K680" s="7"/>
      <c r="L680" s="7"/>
      <c r="M680" s="7"/>
      <c r="N680" s="7"/>
      <c r="O680" s="7"/>
      <c r="P680" s="7"/>
      <c r="Q680" s="7"/>
      <c r="U680" s="3"/>
    </row>
    <row r="681" ht="14.25" customHeight="1">
      <c r="A681" s="5"/>
      <c r="G681" s="3"/>
      <c r="H681" s="6"/>
      <c r="I681" s="7"/>
      <c r="J681" s="7"/>
      <c r="K681" s="7"/>
      <c r="L681" s="7"/>
      <c r="M681" s="7"/>
      <c r="N681" s="7"/>
      <c r="O681" s="7"/>
      <c r="P681" s="7"/>
      <c r="Q681" s="7"/>
      <c r="U681" s="3"/>
    </row>
    <row r="682" ht="14.25" customHeight="1">
      <c r="A682" s="5"/>
      <c r="G682" s="3"/>
      <c r="H682" s="6"/>
      <c r="I682" s="7"/>
      <c r="J682" s="7"/>
      <c r="K682" s="7"/>
      <c r="L682" s="7"/>
      <c r="M682" s="7"/>
      <c r="N682" s="7"/>
      <c r="O682" s="7"/>
      <c r="P682" s="7"/>
      <c r="Q682" s="7"/>
      <c r="U682" s="3"/>
    </row>
    <row r="683" ht="14.25" customHeight="1">
      <c r="A683" s="5"/>
      <c r="G683" s="3"/>
      <c r="H683" s="6"/>
      <c r="I683" s="7"/>
      <c r="J683" s="7"/>
      <c r="K683" s="7"/>
      <c r="L683" s="7"/>
      <c r="M683" s="7"/>
      <c r="N683" s="7"/>
      <c r="O683" s="7"/>
      <c r="P683" s="7"/>
      <c r="Q683" s="7"/>
      <c r="U683" s="3"/>
    </row>
    <row r="684" ht="14.25" customHeight="1">
      <c r="A684" s="5"/>
      <c r="G684" s="3"/>
      <c r="H684" s="6"/>
      <c r="I684" s="7"/>
      <c r="J684" s="7"/>
      <c r="K684" s="7"/>
      <c r="L684" s="7"/>
      <c r="M684" s="7"/>
      <c r="N684" s="7"/>
      <c r="O684" s="7"/>
      <c r="P684" s="7"/>
      <c r="Q684" s="7"/>
      <c r="U684" s="3"/>
    </row>
    <row r="685" ht="14.25" customHeight="1">
      <c r="A685" s="5"/>
      <c r="G685" s="3"/>
      <c r="H685" s="6"/>
      <c r="I685" s="7"/>
      <c r="J685" s="7"/>
      <c r="K685" s="7"/>
      <c r="L685" s="7"/>
      <c r="M685" s="7"/>
      <c r="N685" s="7"/>
      <c r="O685" s="7"/>
      <c r="P685" s="7"/>
      <c r="Q685" s="7"/>
      <c r="U685" s="3"/>
    </row>
    <row r="686" ht="14.25" customHeight="1">
      <c r="A686" s="5"/>
      <c r="G686" s="3"/>
      <c r="H686" s="6"/>
      <c r="I686" s="7"/>
      <c r="J686" s="7"/>
      <c r="K686" s="7"/>
      <c r="L686" s="7"/>
      <c r="M686" s="7"/>
      <c r="N686" s="7"/>
      <c r="O686" s="7"/>
      <c r="P686" s="7"/>
      <c r="Q686" s="7"/>
      <c r="U686" s="3"/>
    </row>
    <row r="687" ht="14.25" customHeight="1">
      <c r="A687" s="5"/>
      <c r="G687" s="3"/>
      <c r="H687" s="6"/>
      <c r="I687" s="7"/>
      <c r="J687" s="7"/>
      <c r="K687" s="7"/>
      <c r="L687" s="7"/>
      <c r="M687" s="7"/>
      <c r="N687" s="7"/>
      <c r="O687" s="7"/>
      <c r="P687" s="7"/>
      <c r="Q687" s="7"/>
      <c r="U687" s="3"/>
    </row>
    <row r="688" ht="14.25" customHeight="1">
      <c r="A688" s="5"/>
      <c r="G688" s="3"/>
      <c r="H688" s="6"/>
      <c r="I688" s="7"/>
      <c r="J688" s="7"/>
      <c r="K688" s="7"/>
      <c r="L688" s="7"/>
      <c r="M688" s="7"/>
      <c r="N688" s="7"/>
      <c r="O688" s="7"/>
      <c r="P688" s="7"/>
      <c r="Q688" s="7"/>
      <c r="U688" s="3"/>
    </row>
    <row r="689" ht="14.25" customHeight="1">
      <c r="A689" s="5"/>
      <c r="G689" s="3"/>
      <c r="H689" s="6"/>
      <c r="I689" s="7"/>
      <c r="J689" s="7"/>
      <c r="K689" s="7"/>
      <c r="L689" s="7"/>
      <c r="M689" s="7"/>
      <c r="N689" s="7"/>
      <c r="O689" s="7"/>
      <c r="P689" s="7"/>
      <c r="Q689" s="7"/>
      <c r="U689" s="3"/>
    </row>
    <row r="690" ht="14.25" customHeight="1">
      <c r="A690" s="5"/>
      <c r="G690" s="3"/>
      <c r="H690" s="6"/>
      <c r="I690" s="7"/>
      <c r="J690" s="7"/>
      <c r="K690" s="7"/>
      <c r="L690" s="7"/>
      <c r="M690" s="7"/>
      <c r="N690" s="7"/>
      <c r="O690" s="7"/>
      <c r="P690" s="7"/>
      <c r="Q690" s="7"/>
      <c r="U690" s="3"/>
    </row>
    <row r="691" ht="14.25" customHeight="1">
      <c r="A691" s="5"/>
      <c r="G691" s="3"/>
      <c r="H691" s="6"/>
      <c r="I691" s="7"/>
      <c r="J691" s="7"/>
      <c r="K691" s="7"/>
      <c r="L691" s="7"/>
      <c r="M691" s="7"/>
      <c r="N691" s="7"/>
      <c r="O691" s="7"/>
      <c r="P691" s="7"/>
      <c r="Q691" s="7"/>
      <c r="U691" s="3"/>
    </row>
    <row r="692" ht="14.25" customHeight="1">
      <c r="A692" s="5"/>
      <c r="G692" s="3"/>
      <c r="H692" s="6"/>
      <c r="I692" s="7"/>
      <c r="J692" s="7"/>
      <c r="K692" s="7"/>
      <c r="L692" s="7"/>
      <c r="M692" s="7"/>
      <c r="N692" s="7"/>
      <c r="O692" s="7"/>
      <c r="P692" s="7"/>
      <c r="Q692" s="7"/>
      <c r="U692" s="3"/>
    </row>
    <row r="693" ht="14.25" customHeight="1">
      <c r="A693" s="5"/>
      <c r="G693" s="3"/>
      <c r="H693" s="6"/>
      <c r="I693" s="7"/>
      <c r="J693" s="7"/>
      <c r="K693" s="7"/>
      <c r="L693" s="7"/>
      <c r="M693" s="7"/>
      <c r="N693" s="7"/>
      <c r="O693" s="7"/>
      <c r="P693" s="7"/>
      <c r="Q693" s="7"/>
      <c r="U693" s="3"/>
    </row>
    <row r="694" ht="14.25" customHeight="1">
      <c r="A694" s="5"/>
      <c r="G694" s="3"/>
      <c r="H694" s="6"/>
      <c r="I694" s="7"/>
      <c r="J694" s="7"/>
      <c r="K694" s="7"/>
      <c r="L694" s="7"/>
      <c r="M694" s="7"/>
      <c r="N694" s="7"/>
      <c r="O694" s="7"/>
      <c r="P694" s="7"/>
      <c r="Q694" s="7"/>
      <c r="U694" s="3"/>
    </row>
    <row r="695" ht="14.25" customHeight="1">
      <c r="A695" s="5"/>
      <c r="G695" s="3"/>
      <c r="H695" s="6"/>
      <c r="I695" s="7"/>
      <c r="J695" s="7"/>
      <c r="K695" s="7"/>
      <c r="L695" s="7"/>
      <c r="M695" s="7"/>
      <c r="N695" s="7"/>
      <c r="O695" s="7"/>
      <c r="P695" s="7"/>
      <c r="Q695" s="7"/>
      <c r="U695" s="3"/>
    </row>
    <row r="696" ht="14.25" customHeight="1">
      <c r="A696" s="5"/>
      <c r="G696" s="3"/>
      <c r="H696" s="6"/>
      <c r="I696" s="7"/>
      <c r="J696" s="7"/>
      <c r="K696" s="7"/>
      <c r="L696" s="7"/>
      <c r="M696" s="7"/>
      <c r="N696" s="7"/>
      <c r="O696" s="7"/>
      <c r="P696" s="7"/>
      <c r="Q696" s="7"/>
      <c r="U696" s="3"/>
    </row>
    <row r="697" ht="14.25" customHeight="1">
      <c r="A697" s="5"/>
      <c r="G697" s="3"/>
      <c r="H697" s="6"/>
      <c r="I697" s="7"/>
      <c r="J697" s="7"/>
      <c r="K697" s="7"/>
      <c r="L697" s="7"/>
      <c r="M697" s="7"/>
      <c r="N697" s="7"/>
      <c r="O697" s="7"/>
      <c r="P697" s="7"/>
      <c r="Q697" s="7"/>
      <c r="U697" s="3"/>
    </row>
    <row r="698" ht="14.25" customHeight="1">
      <c r="A698" s="5"/>
      <c r="G698" s="3"/>
      <c r="H698" s="6"/>
      <c r="I698" s="7"/>
      <c r="J698" s="7"/>
      <c r="K698" s="7"/>
      <c r="L698" s="7"/>
      <c r="M698" s="7"/>
      <c r="N698" s="7"/>
      <c r="O698" s="7"/>
      <c r="P698" s="7"/>
      <c r="Q698" s="7"/>
      <c r="U698" s="3"/>
    </row>
    <row r="699" ht="14.25" customHeight="1">
      <c r="A699" s="5"/>
      <c r="G699" s="3"/>
      <c r="H699" s="6"/>
      <c r="I699" s="7"/>
      <c r="J699" s="7"/>
      <c r="K699" s="7"/>
      <c r="L699" s="7"/>
      <c r="M699" s="7"/>
      <c r="N699" s="7"/>
      <c r="O699" s="7"/>
      <c r="P699" s="7"/>
      <c r="Q699" s="7"/>
      <c r="U699" s="3"/>
    </row>
    <row r="700" ht="14.25" customHeight="1">
      <c r="A700" s="5"/>
      <c r="G700" s="3"/>
      <c r="H700" s="6"/>
      <c r="I700" s="7"/>
      <c r="J700" s="7"/>
      <c r="K700" s="7"/>
      <c r="L700" s="7"/>
      <c r="M700" s="7"/>
      <c r="N700" s="7"/>
      <c r="O700" s="7"/>
      <c r="P700" s="7"/>
      <c r="Q700" s="7"/>
      <c r="U700" s="3"/>
    </row>
    <row r="701" ht="14.25" customHeight="1">
      <c r="A701" s="5"/>
      <c r="G701" s="3"/>
      <c r="H701" s="6"/>
      <c r="I701" s="7"/>
      <c r="J701" s="7"/>
      <c r="K701" s="7"/>
      <c r="L701" s="7"/>
      <c r="M701" s="7"/>
      <c r="N701" s="7"/>
      <c r="O701" s="7"/>
      <c r="P701" s="7"/>
      <c r="Q701" s="7"/>
      <c r="U701" s="3"/>
    </row>
    <row r="702" ht="14.25" customHeight="1">
      <c r="A702" s="5"/>
      <c r="G702" s="3"/>
      <c r="H702" s="6"/>
      <c r="I702" s="7"/>
      <c r="J702" s="7"/>
      <c r="K702" s="7"/>
      <c r="L702" s="7"/>
      <c r="M702" s="7"/>
      <c r="N702" s="7"/>
      <c r="O702" s="7"/>
      <c r="P702" s="7"/>
      <c r="Q702" s="7"/>
      <c r="U702" s="3"/>
    </row>
    <row r="703" ht="14.25" customHeight="1">
      <c r="A703" s="5"/>
      <c r="G703" s="3"/>
      <c r="H703" s="6"/>
      <c r="I703" s="7"/>
      <c r="J703" s="7"/>
      <c r="K703" s="7"/>
      <c r="L703" s="7"/>
      <c r="M703" s="7"/>
      <c r="N703" s="7"/>
      <c r="O703" s="7"/>
      <c r="P703" s="7"/>
      <c r="Q703" s="7"/>
      <c r="U703" s="3"/>
    </row>
    <row r="704" ht="14.25" customHeight="1">
      <c r="A704" s="5"/>
      <c r="G704" s="3"/>
      <c r="H704" s="6"/>
      <c r="I704" s="7"/>
      <c r="J704" s="7"/>
      <c r="K704" s="7"/>
      <c r="L704" s="7"/>
      <c r="M704" s="7"/>
      <c r="N704" s="7"/>
      <c r="O704" s="7"/>
      <c r="P704" s="7"/>
      <c r="Q704" s="7"/>
      <c r="U704" s="3"/>
    </row>
    <row r="705" ht="14.25" customHeight="1">
      <c r="A705" s="5"/>
      <c r="G705" s="3"/>
      <c r="H705" s="6"/>
      <c r="I705" s="7"/>
      <c r="J705" s="7"/>
      <c r="K705" s="7"/>
      <c r="L705" s="7"/>
      <c r="M705" s="7"/>
      <c r="N705" s="7"/>
      <c r="O705" s="7"/>
      <c r="P705" s="7"/>
      <c r="Q705" s="7"/>
      <c r="U705" s="3"/>
    </row>
    <row r="706" ht="14.25" customHeight="1">
      <c r="A706" s="5"/>
      <c r="G706" s="3"/>
      <c r="H706" s="6"/>
      <c r="I706" s="7"/>
      <c r="J706" s="7"/>
      <c r="K706" s="7"/>
      <c r="L706" s="7"/>
      <c r="M706" s="7"/>
      <c r="N706" s="7"/>
      <c r="O706" s="7"/>
      <c r="P706" s="7"/>
      <c r="Q706" s="7"/>
      <c r="U706" s="3"/>
    </row>
    <row r="707" ht="14.25" customHeight="1">
      <c r="A707" s="5"/>
      <c r="G707" s="3"/>
      <c r="H707" s="6"/>
      <c r="I707" s="7"/>
      <c r="J707" s="7"/>
      <c r="K707" s="7"/>
      <c r="L707" s="7"/>
      <c r="M707" s="7"/>
      <c r="N707" s="7"/>
      <c r="O707" s="7"/>
      <c r="P707" s="7"/>
      <c r="Q707" s="7"/>
      <c r="U707" s="3"/>
    </row>
    <row r="708" ht="14.25" customHeight="1">
      <c r="A708" s="5"/>
      <c r="G708" s="3"/>
      <c r="H708" s="6"/>
      <c r="I708" s="7"/>
      <c r="J708" s="7"/>
      <c r="K708" s="7"/>
      <c r="L708" s="7"/>
      <c r="M708" s="7"/>
      <c r="N708" s="7"/>
      <c r="O708" s="7"/>
      <c r="P708" s="7"/>
      <c r="Q708" s="7"/>
      <c r="U708" s="3"/>
    </row>
    <row r="709" ht="14.25" customHeight="1">
      <c r="A709" s="5"/>
      <c r="G709" s="3"/>
      <c r="H709" s="6"/>
      <c r="I709" s="7"/>
      <c r="J709" s="7"/>
      <c r="K709" s="7"/>
      <c r="L709" s="7"/>
      <c r="M709" s="7"/>
      <c r="N709" s="7"/>
      <c r="O709" s="7"/>
      <c r="P709" s="7"/>
      <c r="Q709" s="7"/>
      <c r="U709" s="3"/>
    </row>
    <row r="710" ht="14.25" customHeight="1">
      <c r="A710" s="5"/>
      <c r="G710" s="3"/>
      <c r="H710" s="6"/>
      <c r="I710" s="7"/>
      <c r="J710" s="7"/>
      <c r="K710" s="7"/>
      <c r="L710" s="7"/>
      <c r="M710" s="7"/>
      <c r="N710" s="7"/>
      <c r="O710" s="7"/>
      <c r="P710" s="7"/>
      <c r="Q710" s="7"/>
      <c r="U710" s="3"/>
    </row>
    <row r="711" ht="14.25" customHeight="1">
      <c r="A711" s="5"/>
      <c r="G711" s="3"/>
      <c r="H711" s="6"/>
      <c r="I711" s="7"/>
      <c r="J711" s="7"/>
      <c r="K711" s="7"/>
      <c r="L711" s="7"/>
      <c r="M711" s="7"/>
      <c r="N711" s="7"/>
      <c r="O711" s="7"/>
      <c r="P711" s="7"/>
      <c r="Q711" s="7"/>
      <c r="U711" s="3"/>
    </row>
    <row r="712" ht="14.25" customHeight="1">
      <c r="A712" s="5"/>
      <c r="G712" s="3"/>
      <c r="H712" s="6"/>
      <c r="I712" s="7"/>
      <c r="J712" s="7"/>
      <c r="K712" s="7"/>
      <c r="L712" s="7"/>
      <c r="M712" s="7"/>
      <c r="N712" s="7"/>
      <c r="O712" s="7"/>
      <c r="P712" s="7"/>
      <c r="Q712" s="7"/>
      <c r="U712" s="3"/>
    </row>
    <row r="713" ht="14.25" customHeight="1">
      <c r="A713" s="5"/>
      <c r="G713" s="3"/>
      <c r="H713" s="6"/>
      <c r="I713" s="7"/>
      <c r="J713" s="7"/>
      <c r="K713" s="7"/>
      <c r="L713" s="7"/>
      <c r="M713" s="7"/>
      <c r="N713" s="7"/>
      <c r="O713" s="7"/>
      <c r="P713" s="7"/>
      <c r="Q713" s="7"/>
      <c r="U713" s="3"/>
    </row>
    <row r="714" ht="14.25" customHeight="1">
      <c r="A714" s="5"/>
      <c r="G714" s="3"/>
      <c r="H714" s="6"/>
      <c r="I714" s="7"/>
      <c r="J714" s="7"/>
      <c r="K714" s="7"/>
      <c r="L714" s="7"/>
      <c r="M714" s="7"/>
      <c r="N714" s="7"/>
      <c r="O714" s="7"/>
      <c r="P714" s="7"/>
      <c r="Q714" s="7"/>
      <c r="U714" s="3"/>
    </row>
    <row r="715" ht="14.25" customHeight="1">
      <c r="A715" s="5"/>
      <c r="G715" s="3"/>
      <c r="H715" s="6"/>
      <c r="I715" s="7"/>
      <c r="J715" s="7"/>
      <c r="K715" s="7"/>
      <c r="L715" s="7"/>
      <c r="M715" s="7"/>
      <c r="N715" s="7"/>
      <c r="O715" s="7"/>
      <c r="P715" s="7"/>
      <c r="Q715" s="7"/>
      <c r="U715" s="3"/>
    </row>
    <row r="716" ht="14.25" customHeight="1">
      <c r="A716" s="5"/>
      <c r="G716" s="3"/>
      <c r="H716" s="6"/>
      <c r="I716" s="7"/>
      <c r="J716" s="7"/>
      <c r="K716" s="7"/>
      <c r="L716" s="7"/>
      <c r="M716" s="7"/>
      <c r="N716" s="7"/>
      <c r="O716" s="7"/>
      <c r="P716" s="7"/>
      <c r="Q716" s="7"/>
      <c r="U716" s="3"/>
    </row>
    <row r="717" ht="14.25" customHeight="1">
      <c r="A717" s="5"/>
      <c r="G717" s="3"/>
      <c r="H717" s="6"/>
      <c r="I717" s="7"/>
      <c r="J717" s="7"/>
      <c r="K717" s="7"/>
      <c r="L717" s="7"/>
      <c r="M717" s="7"/>
      <c r="N717" s="7"/>
      <c r="O717" s="7"/>
      <c r="P717" s="7"/>
      <c r="Q717" s="7"/>
      <c r="U717" s="3"/>
    </row>
    <row r="718" ht="14.25" customHeight="1">
      <c r="A718" s="5"/>
      <c r="G718" s="3"/>
      <c r="H718" s="6"/>
      <c r="I718" s="7"/>
      <c r="J718" s="7"/>
      <c r="K718" s="7"/>
      <c r="L718" s="7"/>
      <c r="M718" s="7"/>
      <c r="N718" s="7"/>
      <c r="O718" s="7"/>
      <c r="P718" s="7"/>
      <c r="Q718" s="7"/>
      <c r="U718" s="3"/>
    </row>
    <row r="719" ht="14.25" customHeight="1">
      <c r="A719" s="5"/>
      <c r="G719" s="3"/>
      <c r="H719" s="6"/>
      <c r="I719" s="7"/>
      <c r="J719" s="7"/>
      <c r="K719" s="7"/>
      <c r="L719" s="7"/>
      <c r="M719" s="7"/>
      <c r="N719" s="7"/>
      <c r="O719" s="7"/>
      <c r="P719" s="7"/>
      <c r="Q719" s="7"/>
      <c r="U719" s="3"/>
    </row>
    <row r="720" ht="14.25" customHeight="1">
      <c r="A720" s="5"/>
      <c r="G720" s="3"/>
      <c r="H720" s="6"/>
      <c r="I720" s="7"/>
      <c r="J720" s="7"/>
      <c r="K720" s="7"/>
      <c r="L720" s="7"/>
      <c r="M720" s="7"/>
      <c r="N720" s="7"/>
      <c r="O720" s="7"/>
      <c r="P720" s="7"/>
      <c r="Q720" s="7"/>
      <c r="U720" s="3"/>
    </row>
    <row r="721" ht="14.25" customHeight="1">
      <c r="A721" s="5"/>
      <c r="G721" s="3"/>
      <c r="H721" s="6"/>
      <c r="I721" s="7"/>
      <c r="J721" s="7"/>
      <c r="K721" s="7"/>
      <c r="L721" s="7"/>
      <c r="M721" s="7"/>
      <c r="N721" s="7"/>
      <c r="O721" s="7"/>
      <c r="P721" s="7"/>
      <c r="Q721" s="7"/>
      <c r="U721" s="3"/>
    </row>
    <row r="722" ht="14.25" customHeight="1">
      <c r="A722" s="5"/>
      <c r="G722" s="3"/>
      <c r="H722" s="6"/>
      <c r="I722" s="7"/>
      <c r="J722" s="7"/>
      <c r="K722" s="7"/>
      <c r="L722" s="7"/>
      <c r="M722" s="7"/>
      <c r="N722" s="7"/>
      <c r="O722" s="7"/>
      <c r="P722" s="7"/>
      <c r="Q722" s="7"/>
      <c r="U722" s="3"/>
    </row>
    <row r="723" ht="14.25" customHeight="1">
      <c r="A723" s="5"/>
      <c r="G723" s="3"/>
      <c r="H723" s="6"/>
      <c r="I723" s="7"/>
      <c r="J723" s="7"/>
      <c r="K723" s="7"/>
      <c r="L723" s="7"/>
      <c r="M723" s="7"/>
      <c r="N723" s="7"/>
      <c r="O723" s="7"/>
      <c r="P723" s="7"/>
      <c r="Q723" s="7"/>
      <c r="U723" s="3"/>
    </row>
    <row r="724" ht="14.25" customHeight="1">
      <c r="A724" s="5"/>
      <c r="G724" s="3"/>
      <c r="H724" s="6"/>
      <c r="I724" s="7"/>
      <c r="J724" s="7"/>
      <c r="K724" s="7"/>
      <c r="L724" s="7"/>
      <c r="M724" s="7"/>
      <c r="N724" s="7"/>
      <c r="O724" s="7"/>
      <c r="P724" s="7"/>
      <c r="Q724" s="7"/>
      <c r="U724" s="3"/>
    </row>
    <row r="725" ht="14.25" customHeight="1">
      <c r="A725" s="5"/>
      <c r="G725" s="3"/>
      <c r="H725" s="6"/>
      <c r="I725" s="7"/>
      <c r="J725" s="7"/>
      <c r="K725" s="7"/>
      <c r="L725" s="7"/>
      <c r="M725" s="7"/>
      <c r="N725" s="7"/>
      <c r="O725" s="7"/>
      <c r="P725" s="7"/>
      <c r="Q725" s="7"/>
      <c r="U725" s="3"/>
    </row>
    <row r="726" ht="14.25" customHeight="1">
      <c r="A726" s="5"/>
      <c r="G726" s="3"/>
      <c r="H726" s="6"/>
      <c r="I726" s="7"/>
      <c r="J726" s="7"/>
      <c r="K726" s="7"/>
      <c r="L726" s="7"/>
      <c r="M726" s="7"/>
      <c r="N726" s="7"/>
      <c r="O726" s="7"/>
      <c r="P726" s="7"/>
      <c r="Q726" s="7"/>
      <c r="U726" s="3"/>
    </row>
    <row r="727" ht="14.25" customHeight="1">
      <c r="A727" s="5"/>
      <c r="G727" s="3"/>
      <c r="H727" s="6"/>
      <c r="I727" s="7"/>
      <c r="J727" s="7"/>
      <c r="K727" s="7"/>
      <c r="L727" s="7"/>
      <c r="M727" s="7"/>
      <c r="N727" s="7"/>
      <c r="O727" s="7"/>
      <c r="P727" s="7"/>
      <c r="Q727" s="7"/>
      <c r="U727" s="3"/>
    </row>
    <row r="728" ht="14.25" customHeight="1">
      <c r="A728" s="5"/>
      <c r="G728" s="3"/>
      <c r="H728" s="6"/>
      <c r="I728" s="7"/>
      <c r="J728" s="7"/>
      <c r="K728" s="7"/>
      <c r="L728" s="7"/>
      <c r="M728" s="7"/>
      <c r="N728" s="7"/>
      <c r="O728" s="7"/>
      <c r="P728" s="7"/>
      <c r="Q728" s="7"/>
      <c r="U728" s="3"/>
    </row>
    <row r="729" ht="14.25" customHeight="1">
      <c r="A729" s="5"/>
      <c r="G729" s="3"/>
      <c r="H729" s="6"/>
      <c r="I729" s="7"/>
      <c r="J729" s="7"/>
      <c r="K729" s="7"/>
      <c r="L729" s="7"/>
      <c r="M729" s="7"/>
      <c r="N729" s="7"/>
      <c r="O729" s="7"/>
      <c r="P729" s="7"/>
      <c r="Q729" s="7"/>
      <c r="U729" s="3"/>
    </row>
    <row r="730" ht="14.25" customHeight="1">
      <c r="A730" s="5"/>
      <c r="G730" s="3"/>
      <c r="H730" s="6"/>
      <c r="I730" s="7"/>
      <c r="J730" s="7"/>
      <c r="K730" s="7"/>
      <c r="L730" s="7"/>
      <c r="M730" s="7"/>
      <c r="N730" s="7"/>
      <c r="O730" s="7"/>
      <c r="P730" s="7"/>
      <c r="Q730" s="7"/>
      <c r="U730" s="3"/>
    </row>
    <row r="731" ht="14.25" customHeight="1">
      <c r="A731" s="5"/>
      <c r="G731" s="3"/>
      <c r="H731" s="6"/>
      <c r="I731" s="7"/>
      <c r="J731" s="7"/>
      <c r="K731" s="7"/>
      <c r="L731" s="7"/>
      <c r="M731" s="7"/>
      <c r="N731" s="7"/>
      <c r="O731" s="7"/>
      <c r="P731" s="7"/>
      <c r="Q731" s="7"/>
      <c r="U731" s="3"/>
    </row>
    <row r="732" ht="14.25" customHeight="1">
      <c r="A732" s="5"/>
      <c r="G732" s="3"/>
      <c r="H732" s="6"/>
      <c r="I732" s="7"/>
      <c r="J732" s="7"/>
      <c r="K732" s="7"/>
      <c r="L732" s="7"/>
      <c r="M732" s="7"/>
      <c r="N732" s="7"/>
      <c r="O732" s="7"/>
      <c r="P732" s="7"/>
      <c r="Q732" s="7"/>
      <c r="U732" s="3"/>
    </row>
    <row r="733" ht="14.25" customHeight="1">
      <c r="A733" s="5"/>
      <c r="G733" s="3"/>
      <c r="H733" s="6"/>
      <c r="I733" s="7"/>
      <c r="J733" s="7"/>
      <c r="K733" s="7"/>
      <c r="L733" s="7"/>
      <c r="M733" s="7"/>
      <c r="N733" s="7"/>
      <c r="O733" s="7"/>
      <c r="P733" s="7"/>
      <c r="Q733" s="7"/>
      <c r="U733" s="3"/>
    </row>
    <row r="734" ht="14.25" customHeight="1">
      <c r="A734" s="5"/>
      <c r="G734" s="3"/>
      <c r="H734" s="6"/>
      <c r="I734" s="7"/>
      <c r="J734" s="7"/>
      <c r="K734" s="7"/>
      <c r="L734" s="7"/>
      <c r="M734" s="7"/>
      <c r="N734" s="7"/>
      <c r="O734" s="7"/>
      <c r="P734" s="7"/>
      <c r="Q734" s="7"/>
      <c r="U734" s="3"/>
    </row>
    <row r="735" ht="14.25" customHeight="1">
      <c r="A735" s="5"/>
      <c r="G735" s="3"/>
      <c r="H735" s="6"/>
      <c r="I735" s="7"/>
      <c r="J735" s="7"/>
      <c r="K735" s="7"/>
      <c r="L735" s="7"/>
      <c r="M735" s="7"/>
      <c r="N735" s="7"/>
      <c r="O735" s="7"/>
      <c r="P735" s="7"/>
      <c r="Q735" s="7"/>
      <c r="U735" s="3"/>
    </row>
    <row r="736" ht="14.25" customHeight="1">
      <c r="A736" s="5"/>
      <c r="G736" s="3"/>
      <c r="H736" s="6"/>
      <c r="I736" s="7"/>
      <c r="J736" s="7"/>
      <c r="K736" s="7"/>
      <c r="L736" s="7"/>
      <c r="M736" s="7"/>
      <c r="N736" s="7"/>
      <c r="O736" s="7"/>
      <c r="P736" s="7"/>
      <c r="Q736" s="7"/>
      <c r="U736" s="3"/>
    </row>
    <row r="737" ht="14.25" customHeight="1">
      <c r="A737" s="5"/>
      <c r="G737" s="3"/>
      <c r="H737" s="6"/>
      <c r="I737" s="7"/>
      <c r="J737" s="7"/>
      <c r="K737" s="7"/>
      <c r="L737" s="7"/>
      <c r="M737" s="7"/>
      <c r="N737" s="7"/>
      <c r="O737" s="7"/>
      <c r="P737" s="7"/>
      <c r="Q737" s="7"/>
      <c r="U737" s="3"/>
    </row>
    <row r="738" ht="14.25" customHeight="1">
      <c r="A738" s="5"/>
      <c r="G738" s="3"/>
      <c r="H738" s="6"/>
      <c r="I738" s="7"/>
      <c r="J738" s="7"/>
      <c r="K738" s="7"/>
      <c r="L738" s="7"/>
      <c r="M738" s="7"/>
      <c r="N738" s="7"/>
      <c r="O738" s="7"/>
      <c r="P738" s="7"/>
      <c r="Q738" s="7"/>
      <c r="U738" s="3"/>
    </row>
    <row r="739" ht="14.25" customHeight="1">
      <c r="A739" s="5"/>
      <c r="G739" s="3"/>
      <c r="H739" s="6"/>
      <c r="I739" s="7"/>
      <c r="J739" s="7"/>
      <c r="K739" s="7"/>
      <c r="L739" s="7"/>
      <c r="M739" s="7"/>
      <c r="N739" s="7"/>
      <c r="O739" s="7"/>
      <c r="P739" s="7"/>
      <c r="Q739" s="7"/>
      <c r="U739" s="3"/>
    </row>
    <row r="740" ht="14.25" customHeight="1">
      <c r="A740" s="5"/>
      <c r="G740" s="3"/>
      <c r="H740" s="6"/>
      <c r="I740" s="7"/>
      <c r="J740" s="7"/>
      <c r="K740" s="7"/>
      <c r="L740" s="7"/>
      <c r="M740" s="7"/>
      <c r="N740" s="7"/>
      <c r="O740" s="7"/>
      <c r="P740" s="7"/>
      <c r="Q740" s="7"/>
      <c r="U740" s="3"/>
    </row>
    <row r="741" ht="14.25" customHeight="1">
      <c r="A741" s="5"/>
      <c r="G741" s="3"/>
      <c r="H741" s="6"/>
      <c r="I741" s="7"/>
      <c r="J741" s="7"/>
      <c r="K741" s="7"/>
      <c r="L741" s="7"/>
      <c r="M741" s="7"/>
      <c r="N741" s="7"/>
      <c r="O741" s="7"/>
      <c r="P741" s="7"/>
      <c r="Q741" s="7"/>
      <c r="U741" s="3"/>
    </row>
    <row r="742" ht="14.25" customHeight="1">
      <c r="A742" s="5"/>
      <c r="G742" s="3"/>
      <c r="H742" s="6"/>
      <c r="I742" s="7"/>
      <c r="J742" s="7"/>
      <c r="K742" s="7"/>
      <c r="L742" s="7"/>
      <c r="M742" s="7"/>
      <c r="N742" s="7"/>
      <c r="O742" s="7"/>
      <c r="P742" s="7"/>
      <c r="Q742" s="7"/>
      <c r="U742" s="3"/>
    </row>
    <row r="743" ht="14.25" customHeight="1">
      <c r="A743" s="5"/>
      <c r="G743" s="3"/>
      <c r="H743" s="6"/>
      <c r="I743" s="7"/>
      <c r="J743" s="7"/>
      <c r="K743" s="7"/>
      <c r="L743" s="7"/>
      <c r="M743" s="7"/>
      <c r="N743" s="7"/>
      <c r="O743" s="7"/>
      <c r="P743" s="7"/>
      <c r="Q743" s="7"/>
      <c r="U743" s="3"/>
    </row>
    <row r="744" ht="14.25" customHeight="1">
      <c r="A744" s="5"/>
      <c r="G744" s="3"/>
      <c r="H744" s="6"/>
      <c r="I744" s="7"/>
      <c r="J744" s="7"/>
      <c r="K744" s="7"/>
      <c r="L744" s="7"/>
      <c r="M744" s="7"/>
      <c r="N744" s="7"/>
      <c r="O744" s="7"/>
      <c r="P744" s="7"/>
      <c r="Q744" s="7"/>
      <c r="U744" s="3"/>
    </row>
    <row r="745" ht="14.25" customHeight="1">
      <c r="A745" s="5"/>
      <c r="G745" s="3"/>
      <c r="H745" s="6"/>
      <c r="I745" s="7"/>
      <c r="J745" s="7"/>
      <c r="K745" s="7"/>
      <c r="L745" s="7"/>
      <c r="M745" s="7"/>
      <c r="N745" s="7"/>
      <c r="O745" s="7"/>
      <c r="P745" s="7"/>
      <c r="Q745" s="7"/>
      <c r="U745" s="3"/>
    </row>
    <row r="746" ht="14.25" customHeight="1">
      <c r="A746" s="5"/>
      <c r="G746" s="3"/>
      <c r="H746" s="6"/>
      <c r="I746" s="7"/>
      <c r="J746" s="7"/>
      <c r="K746" s="7"/>
      <c r="L746" s="7"/>
      <c r="M746" s="7"/>
      <c r="N746" s="7"/>
      <c r="O746" s="7"/>
      <c r="P746" s="7"/>
      <c r="Q746" s="7"/>
      <c r="U746" s="3"/>
    </row>
    <row r="747" ht="14.25" customHeight="1">
      <c r="A747" s="5"/>
      <c r="G747" s="3"/>
      <c r="H747" s="6"/>
      <c r="I747" s="7"/>
      <c r="J747" s="7"/>
      <c r="K747" s="7"/>
      <c r="L747" s="7"/>
      <c r="M747" s="7"/>
      <c r="N747" s="7"/>
      <c r="O747" s="7"/>
      <c r="P747" s="7"/>
      <c r="Q747" s="7"/>
      <c r="U747" s="3"/>
    </row>
    <row r="748" ht="14.25" customHeight="1">
      <c r="A748" s="5"/>
      <c r="G748" s="3"/>
      <c r="H748" s="6"/>
      <c r="I748" s="7"/>
      <c r="J748" s="7"/>
      <c r="K748" s="7"/>
      <c r="L748" s="7"/>
      <c r="M748" s="7"/>
      <c r="N748" s="7"/>
      <c r="O748" s="7"/>
      <c r="P748" s="7"/>
      <c r="Q748" s="7"/>
      <c r="U748" s="3"/>
    </row>
    <row r="749" ht="14.25" customHeight="1">
      <c r="A749" s="5"/>
      <c r="G749" s="3"/>
      <c r="H749" s="6"/>
      <c r="I749" s="7"/>
      <c r="J749" s="7"/>
      <c r="K749" s="7"/>
      <c r="L749" s="7"/>
      <c r="M749" s="7"/>
      <c r="N749" s="7"/>
      <c r="O749" s="7"/>
      <c r="P749" s="7"/>
      <c r="Q749" s="7"/>
      <c r="U749" s="3"/>
    </row>
    <row r="750" ht="14.25" customHeight="1">
      <c r="A750" s="5"/>
      <c r="G750" s="3"/>
      <c r="H750" s="6"/>
      <c r="I750" s="7"/>
      <c r="J750" s="7"/>
      <c r="K750" s="7"/>
      <c r="L750" s="7"/>
      <c r="M750" s="7"/>
      <c r="N750" s="7"/>
      <c r="O750" s="7"/>
      <c r="P750" s="7"/>
      <c r="Q750" s="7"/>
      <c r="U750" s="3"/>
    </row>
    <row r="751" ht="14.25" customHeight="1">
      <c r="A751" s="5"/>
      <c r="G751" s="3"/>
      <c r="H751" s="6"/>
      <c r="I751" s="7"/>
      <c r="J751" s="7"/>
      <c r="K751" s="7"/>
      <c r="L751" s="7"/>
      <c r="M751" s="7"/>
      <c r="N751" s="7"/>
      <c r="O751" s="7"/>
      <c r="P751" s="7"/>
      <c r="Q751" s="7"/>
      <c r="U751" s="3"/>
    </row>
    <row r="752" ht="14.25" customHeight="1">
      <c r="A752" s="5"/>
      <c r="G752" s="3"/>
      <c r="H752" s="6"/>
      <c r="I752" s="7"/>
      <c r="J752" s="7"/>
      <c r="K752" s="7"/>
      <c r="L752" s="7"/>
      <c r="M752" s="7"/>
      <c r="N752" s="7"/>
      <c r="O752" s="7"/>
      <c r="P752" s="7"/>
      <c r="Q752" s="7"/>
      <c r="U752" s="3"/>
    </row>
    <row r="753" ht="14.25" customHeight="1">
      <c r="A753" s="5"/>
      <c r="G753" s="3"/>
      <c r="H753" s="6"/>
      <c r="I753" s="7"/>
      <c r="J753" s="7"/>
      <c r="K753" s="7"/>
      <c r="L753" s="7"/>
      <c r="M753" s="7"/>
      <c r="N753" s="7"/>
      <c r="O753" s="7"/>
      <c r="P753" s="7"/>
      <c r="Q753" s="7"/>
      <c r="U753" s="3"/>
    </row>
    <row r="754" ht="14.25" customHeight="1">
      <c r="A754" s="5"/>
      <c r="G754" s="3"/>
      <c r="H754" s="6"/>
      <c r="I754" s="7"/>
      <c r="J754" s="7"/>
      <c r="K754" s="7"/>
      <c r="L754" s="7"/>
      <c r="M754" s="7"/>
      <c r="N754" s="7"/>
      <c r="O754" s="7"/>
      <c r="P754" s="7"/>
      <c r="Q754" s="7"/>
      <c r="U754" s="3"/>
    </row>
    <row r="755" ht="14.25" customHeight="1">
      <c r="A755" s="5"/>
      <c r="G755" s="3"/>
      <c r="H755" s="6"/>
      <c r="I755" s="7"/>
      <c r="J755" s="7"/>
      <c r="K755" s="7"/>
      <c r="L755" s="7"/>
      <c r="M755" s="7"/>
      <c r="N755" s="7"/>
      <c r="O755" s="7"/>
      <c r="P755" s="7"/>
      <c r="Q755" s="7"/>
      <c r="U755" s="3"/>
    </row>
    <row r="756" ht="14.25" customHeight="1">
      <c r="A756" s="5"/>
      <c r="G756" s="3"/>
      <c r="H756" s="6"/>
      <c r="I756" s="7"/>
      <c r="J756" s="7"/>
      <c r="K756" s="7"/>
      <c r="L756" s="7"/>
      <c r="M756" s="7"/>
      <c r="N756" s="7"/>
      <c r="O756" s="7"/>
      <c r="P756" s="7"/>
      <c r="Q756" s="7"/>
      <c r="U756" s="3"/>
    </row>
    <row r="757" ht="14.25" customHeight="1">
      <c r="A757" s="5"/>
      <c r="G757" s="3"/>
      <c r="H757" s="6"/>
      <c r="I757" s="7"/>
      <c r="J757" s="7"/>
      <c r="K757" s="7"/>
      <c r="L757" s="7"/>
      <c r="M757" s="7"/>
      <c r="N757" s="7"/>
      <c r="O757" s="7"/>
      <c r="P757" s="7"/>
      <c r="Q757" s="7"/>
      <c r="U757" s="3"/>
    </row>
    <row r="758" ht="14.25" customHeight="1">
      <c r="A758" s="5"/>
      <c r="G758" s="3"/>
      <c r="H758" s="6"/>
      <c r="I758" s="7"/>
      <c r="J758" s="7"/>
      <c r="K758" s="7"/>
      <c r="L758" s="7"/>
      <c r="M758" s="7"/>
      <c r="N758" s="7"/>
      <c r="O758" s="7"/>
      <c r="P758" s="7"/>
      <c r="Q758" s="7"/>
      <c r="U758" s="3"/>
    </row>
    <row r="759" ht="14.25" customHeight="1">
      <c r="A759" s="5"/>
      <c r="G759" s="3"/>
      <c r="H759" s="6"/>
      <c r="I759" s="7"/>
      <c r="J759" s="7"/>
      <c r="K759" s="7"/>
      <c r="L759" s="7"/>
      <c r="M759" s="7"/>
      <c r="N759" s="7"/>
      <c r="O759" s="7"/>
      <c r="P759" s="7"/>
      <c r="Q759" s="7"/>
      <c r="U759" s="3"/>
    </row>
    <row r="760" ht="14.25" customHeight="1">
      <c r="A760" s="5"/>
      <c r="G760" s="3"/>
      <c r="H760" s="6"/>
      <c r="I760" s="7"/>
      <c r="J760" s="7"/>
      <c r="K760" s="7"/>
      <c r="L760" s="7"/>
      <c r="M760" s="7"/>
      <c r="N760" s="7"/>
      <c r="O760" s="7"/>
      <c r="P760" s="7"/>
      <c r="Q760" s="7"/>
      <c r="U760" s="3"/>
    </row>
    <row r="761" ht="14.25" customHeight="1">
      <c r="A761" s="5"/>
      <c r="G761" s="3"/>
      <c r="H761" s="6"/>
      <c r="I761" s="7"/>
      <c r="J761" s="7"/>
      <c r="K761" s="7"/>
      <c r="L761" s="7"/>
      <c r="M761" s="7"/>
      <c r="N761" s="7"/>
      <c r="O761" s="7"/>
      <c r="P761" s="7"/>
      <c r="Q761" s="7"/>
      <c r="U761" s="3"/>
    </row>
    <row r="762" ht="14.25" customHeight="1">
      <c r="A762" s="5"/>
      <c r="G762" s="3"/>
      <c r="H762" s="6"/>
      <c r="I762" s="7"/>
      <c r="J762" s="7"/>
      <c r="K762" s="7"/>
      <c r="L762" s="7"/>
      <c r="M762" s="7"/>
      <c r="N762" s="7"/>
      <c r="O762" s="7"/>
      <c r="P762" s="7"/>
      <c r="Q762" s="7"/>
      <c r="U762" s="3"/>
    </row>
    <row r="763" ht="14.25" customHeight="1">
      <c r="A763" s="5"/>
      <c r="G763" s="3"/>
      <c r="H763" s="6"/>
      <c r="I763" s="7"/>
      <c r="J763" s="7"/>
      <c r="K763" s="7"/>
      <c r="L763" s="7"/>
      <c r="M763" s="7"/>
      <c r="N763" s="7"/>
      <c r="O763" s="7"/>
      <c r="P763" s="7"/>
      <c r="Q763" s="7"/>
      <c r="U763" s="3"/>
    </row>
    <row r="764" ht="14.25" customHeight="1">
      <c r="A764" s="5"/>
      <c r="G764" s="3"/>
      <c r="H764" s="6"/>
      <c r="I764" s="7"/>
      <c r="J764" s="7"/>
      <c r="K764" s="7"/>
      <c r="L764" s="7"/>
      <c r="M764" s="7"/>
      <c r="N764" s="7"/>
      <c r="O764" s="7"/>
      <c r="P764" s="7"/>
      <c r="Q764" s="7"/>
      <c r="U764" s="3"/>
    </row>
    <row r="765" ht="14.25" customHeight="1">
      <c r="A765" s="5"/>
      <c r="G765" s="3"/>
      <c r="H765" s="6"/>
      <c r="I765" s="7"/>
      <c r="J765" s="7"/>
      <c r="K765" s="7"/>
      <c r="L765" s="7"/>
      <c r="M765" s="7"/>
      <c r="N765" s="7"/>
      <c r="O765" s="7"/>
      <c r="P765" s="7"/>
      <c r="Q765" s="7"/>
      <c r="U765" s="3"/>
    </row>
    <row r="766" ht="14.25" customHeight="1">
      <c r="A766" s="5"/>
      <c r="G766" s="3"/>
      <c r="H766" s="6"/>
      <c r="I766" s="7"/>
      <c r="J766" s="7"/>
      <c r="K766" s="7"/>
      <c r="L766" s="7"/>
      <c r="M766" s="7"/>
      <c r="N766" s="7"/>
      <c r="O766" s="7"/>
      <c r="P766" s="7"/>
      <c r="Q766" s="7"/>
      <c r="U766" s="3"/>
    </row>
    <row r="767" ht="14.25" customHeight="1">
      <c r="A767" s="5"/>
      <c r="G767" s="3"/>
      <c r="H767" s="6"/>
      <c r="I767" s="7"/>
      <c r="J767" s="7"/>
      <c r="K767" s="7"/>
      <c r="L767" s="7"/>
      <c r="M767" s="7"/>
      <c r="N767" s="7"/>
      <c r="O767" s="7"/>
      <c r="P767" s="7"/>
      <c r="Q767" s="7"/>
      <c r="U767" s="3"/>
    </row>
    <row r="768" ht="14.25" customHeight="1">
      <c r="A768" s="5"/>
      <c r="G768" s="3"/>
      <c r="H768" s="6"/>
      <c r="I768" s="7"/>
      <c r="J768" s="7"/>
      <c r="K768" s="7"/>
      <c r="L768" s="7"/>
      <c r="M768" s="7"/>
      <c r="N768" s="7"/>
      <c r="O768" s="7"/>
      <c r="P768" s="7"/>
      <c r="Q768" s="7"/>
      <c r="U768" s="3"/>
    </row>
    <row r="769" ht="14.25" customHeight="1">
      <c r="A769" s="5"/>
      <c r="G769" s="3"/>
      <c r="H769" s="6"/>
      <c r="I769" s="7"/>
      <c r="J769" s="7"/>
      <c r="K769" s="7"/>
      <c r="L769" s="7"/>
      <c r="M769" s="7"/>
      <c r="N769" s="7"/>
      <c r="O769" s="7"/>
      <c r="P769" s="7"/>
      <c r="Q769" s="7"/>
      <c r="U769" s="3"/>
    </row>
    <row r="770" ht="14.25" customHeight="1">
      <c r="A770" s="5"/>
      <c r="G770" s="3"/>
      <c r="H770" s="6"/>
      <c r="I770" s="7"/>
      <c r="J770" s="7"/>
      <c r="K770" s="7"/>
      <c r="L770" s="7"/>
      <c r="M770" s="7"/>
      <c r="N770" s="7"/>
      <c r="O770" s="7"/>
      <c r="P770" s="7"/>
      <c r="Q770" s="7"/>
      <c r="U770" s="3"/>
    </row>
    <row r="771" ht="14.25" customHeight="1">
      <c r="A771" s="5"/>
      <c r="G771" s="3"/>
      <c r="H771" s="6"/>
      <c r="I771" s="7"/>
      <c r="J771" s="7"/>
      <c r="K771" s="7"/>
      <c r="L771" s="7"/>
      <c r="M771" s="7"/>
      <c r="N771" s="7"/>
      <c r="O771" s="7"/>
      <c r="P771" s="7"/>
      <c r="Q771" s="7"/>
      <c r="U771" s="3"/>
    </row>
    <row r="772" ht="14.25" customHeight="1">
      <c r="A772" s="5"/>
      <c r="G772" s="3"/>
      <c r="H772" s="6"/>
      <c r="I772" s="7"/>
      <c r="J772" s="7"/>
      <c r="K772" s="7"/>
      <c r="L772" s="7"/>
      <c r="M772" s="7"/>
      <c r="N772" s="7"/>
      <c r="O772" s="7"/>
      <c r="P772" s="7"/>
      <c r="Q772" s="7"/>
      <c r="U772" s="3"/>
    </row>
    <row r="773" ht="14.25" customHeight="1">
      <c r="A773" s="5"/>
      <c r="G773" s="3"/>
      <c r="H773" s="6"/>
      <c r="I773" s="7"/>
      <c r="J773" s="7"/>
      <c r="K773" s="7"/>
      <c r="L773" s="7"/>
      <c r="M773" s="7"/>
      <c r="N773" s="7"/>
      <c r="O773" s="7"/>
      <c r="P773" s="7"/>
      <c r="Q773" s="7"/>
      <c r="U773" s="3"/>
    </row>
    <row r="774" ht="14.25" customHeight="1">
      <c r="A774" s="5"/>
      <c r="G774" s="3"/>
      <c r="H774" s="6"/>
      <c r="I774" s="7"/>
      <c r="J774" s="7"/>
      <c r="K774" s="7"/>
      <c r="L774" s="7"/>
      <c r="M774" s="7"/>
      <c r="N774" s="7"/>
      <c r="O774" s="7"/>
      <c r="P774" s="7"/>
      <c r="Q774" s="7"/>
      <c r="U774" s="3"/>
    </row>
    <row r="775" ht="14.25" customHeight="1">
      <c r="A775" s="5"/>
      <c r="G775" s="3"/>
      <c r="H775" s="6"/>
      <c r="I775" s="7"/>
      <c r="J775" s="7"/>
      <c r="K775" s="7"/>
      <c r="L775" s="7"/>
      <c r="M775" s="7"/>
      <c r="N775" s="7"/>
      <c r="O775" s="7"/>
      <c r="P775" s="7"/>
      <c r="Q775" s="7"/>
      <c r="U775" s="3"/>
    </row>
    <row r="776" ht="14.25" customHeight="1">
      <c r="A776" s="5"/>
      <c r="G776" s="3"/>
      <c r="H776" s="6"/>
      <c r="I776" s="7"/>
      <c r="J776" s="7"/>
      <c r="K776" s="7"/>
      <c r="L776" s="7"/>
      <c r="M776" s="7"/>
      <c r="N776" s="7"/>
      <c r="O776" s="7"/>
      <c r="P776" s="7"/>
      <c r="Q776" s="7"/>
      <c r="U776" s="3"/>
    </row>
    <row r="777" ht="14.25" customHeight="1">
      <c r="A777" s="5"/>
      <c r="G777" s="3"/>
      <c r="H777" s="6"/>
      <c r="I777" s="7"/>
      <c r="J777" s="7"/>
      <c r="K777" s="7"/>
      <c r="L777" s="7"/>
      <c r="M777" s="7"/>
      <c r="N777" s="7"/>
      <c r="O777" s="7"/>
      <c r="P777" s="7"/>
      <c r="Q777" s="7"/>
      <c r="U777" s="3"/>
    </row>
    <row r="778" ht="14.25" customHeight="1">
      <c r="A778" s="5"/>
      <c r="G778" s="3"/>
      <c r="H778" s="6"/>
      <c r="I778" s="7"/>
      <c r="J778" s="7"/>
      <c r="K778" s="7"/>
      <c r="L778" s="7"/>
      <c r="M778" s="7"/>
      <c r="N778" s="7"/>
      <c r="O778" s="7"/>
      <c r="P778" s="7"/>
      <c r="Q778" s="7"/>
      <c r="U778" s="3"/>
    </row>
    <row r="779" ht="14.25" customHeight="1">
      <c r="A779" s="5"/>
      <c r="G779" s="3"/>
      <c r="H779" s="6"/>
      <c r="I779" s="7"/>
      <c r="J779" s="7"/>
      <c r="K779" s="7"/>
      <c r="L779" s="7"/>
      <c r="M779" s="7"/>
      <c r="N779" s="7"/>
      <c r="O779" s="7"/>
      <c r="P779" s="7"/>
      <c r="Q779" s="7"/>
      <c r="U779" s="3"/>
    </row>
    <row r="780" ht="14.25" customHeight="1">
      <c r="A780" s="5"/>
      <c r="G780" s="3"/>
      <c r="H780" s="6"/>
      <c r="I780" s="7"/>
      <c r="J780" s="7"/>
      <c r="K780" s="7"/>
      <c r="L780" s="7"/>
      <c r="M780" s="7"/>
      <c r="N780" s="7"/>
      <c r="O780" s="7"/>
      <c r="P780" s="7"/>
      <c r="Q780" s="7"/>
      <c r="U780" s="3"/>
    </row>
    <row r="781" ht="14.25" customHeight="1">
      <c r="A781" s="5"/>
      <c r="G781" s="3"/>
      <c r="H781" s="6"/>
      <c r="I781" s="7"/>
      <c r="J781" s="7"/>
      <c r="K781" s="7"/>
      <c r="L781" s="7"/>
      <c r="M781" s="7"/>
      <c r="N781" s="7"/>
      <c r="O781" s="7"/>
      <c r="P781" s="7"/>
      <c r="Q781" s="7"/>
      <c r="U781" s="3"/>
    </row>
    <row r="782" ht="14.25" customHeight="1">
      <c r="A782" s="5"/>
      <c r="G782" s="3"/>
      <c r="H782" s="6"/>
      <c r="I782" s="7"/>
      <c r="J782" s="7"/>
      <c r="K782" s="7"/>
      <c r="L782" s="7"/>
      <c r="M782" s="7"/>
      <c r="N782" s="7"/>
      <c r="O782" s="7"/>
      <c r="P782" s="7"/>
      <c r="Q782" s="7"/>
      <c r="U782" s="3"/>
    </row>
    <row r="783" ht="14.25" customHeight="1">
      <c r="A783" s="5"/>
      <c r="G783" s="3"/>
      <c r="H783" s="6"/>
      <c r="I783" s="7"/>
      <c r="J783" s="7"/>
      <c r="K783" s="7"/>
      <c r="L783" s="7"/>
      <c r="M783" s="7"/>
      <c r="N783" s="7"/>
      <c r="O783" s="7"/>
      <c r="P783" s="7"/>
      <c r="Q783" s="7"/>
      <c r="U783" s="3"/>
    </row>
    <row r="784" ht="14.25" customHeight="1">
      <c r="A784" s="5"/>
      <c r="G784" s="3"/>
      <c r="H784" s="6"/>
      <c r="I784" s="7"/>
      <c r="J784" s="7"/>
      <c r="K784" s="7"/>
      <c r="L784" s="7"/>
      <c r="M784" s="7"/>
      <c r="N784" s="7"/>
      <c r="O784" s="7"/>
      <c r="P784" s="7"/>
      <c r="Q784" s="7"/>
      <c r="U784" s="3"/>
    </row>
    <row r="785" ht="14.25" customHeight="1">
      <c r="A785" s="5"/>
      <c r="G785" s="3"/>
      <c r="H785" s="6"/>
      <c r="I785" s="7"/>
      <c r="J785" s="7"/>
      <c r="K785" s="7"/>
      <c r="L785" s="7"/>
      <c r="M785" s="7"/>
      <c r="N785" s="7"/>
      <c r="O785" s="7"/>
      <c r="P785" s="7"/>
      <c r="Q785" s="7"/>
      <c r="U785" s="3"/>
    </row>
    <row r="786" ht="14.25" customHeight="1">
      <c r="A786" s="5"/>
      <c r="G786" s="3"/>
      <c r="H786" s="6"/>
      <c r="I786" s="7"/>
      <c r="J786" s="7"/>
      <c r="K786" s="7"/>
      <c r="L786" s="7"/>
      <c r="M786" s="7"/>
      <c r="N786" s="7"/>
      <c r="O786" s="7"/>
      <c r="P786" s="7"/>
      <c r="Q786" s="7"/>
      <c r="U786" s="3"/>
    </row>
    <row r="787" ht="14.25" customHeight="1">
      <c r="A787" s="5"/>
      <c r="G787" s="3"/>
      <c r="H787" s="6"/>
      <c r="I787" s="7"/>
      <c r="J787" s="7"/>
      <c r="K787" s="7"/>
      <c r="L787" s="7"/>
      <c r="M787" s="7"/>
      <c r="N787" s="7"/>
      <c r="O787" s="7"/>
      <c r="P787" s="7"/>
      <c r="Q787" s="7"/>
      <c r="U787" s="3"/>
    </row>
    <row r="788" ht="14.25" customHeight="1">
      <c r="A788" s="5"/>
      <c r="G788" s="3"/>
      <c r="H788" s="6"/>
      <c r="I788" s="7"/>
      <c r="J788" s="7"/>
      <c r="K788" s="7"/>
      <c r="L788" s="7"/>
      <c r="M788" s="7"/>
      <c r="N788" s="7"/>
      <c r="O788" s="7"/>
      <c r="P788" s="7"/>
      <c r="Q788" s="7"/>
      <c r="U788" s="3"/>
    </row>
    <row r="789" ht="14.25" customHeight="1">
      <c r="A789" s="5"/>
      <c r="G789" s="3"/>
      <c r="H789" s="6"/>
      <c r="I789" s="7"/>
      <c r="J789" s="7"/>
      <c r="K789" s="7"/>
      <c r="L789" s="7"/>
      <c r="M789" s="7"/>
      <c r="N789" s="7"/>
      <c r="O789" s="7"/>
      <c r="P789" s="7"/>
      <c r="Q789" s="7"/>
      <c r="U789" s="3"/>
    </row>
    <row r="790" ht="14.25" customHeight="1">
      <c r="A790" s="5"/>
      <c r="G790" s="3"/>
      <c r="H790" s="6"/>
      <c r="I790" s="7"/>
      <c r="J790" s="7"/>
      <c r="K790" s="7"/>
      <c r="L790" s="7"/>
      <c r="M790" s="7"/>
      <c r="N790" s="7"/>
      <c r="O790" s="7"/>
      <c r="P790" s="7"/>
      <c r="Q790" s="7"/>
      <c r="U790" s="3"/>
    </row>
    <row r="791" ht="14.25" customHeight="1">
      <c r="A791" s="5"/>
      <c r="G791" s="3"/>
      <c r="H791" s="6"/>
      <c r="I791" s="7"/>
      <c r="J791" s="7"/>
      <c r="K791" s="7"/>
      <c r="L791" s="7"/>
      <c r="M791" s="7"/>
      <c r="N791" s="7"/>
      <c r="O791" s="7"/>
      <c r="P791" s="7"/>
      <c r="Q791" s="7"/>
      <c r="U791" s="3"/>
    </row>
    <row r="792" ht="14.25" customHeight="1">
      <c r="A792" s="5"/>
      <c r="G792" s="3"/>
      <c r="H792" s="6"/>
      <c r="I792" s="7"/>
      <c r="J792" s="7"/>
      <c r="K792" s="7"/>
      <c r="L792" s="7"/>
      <c r="M792" s="7"/>
      <c r="N792" s="7"/>
      <c r="O792" s="7"/>
      <c r="P792" s="7"/>
      <c r="Q792" s="7"/>
      <c r="U792" s="3"/>
    </row>
    <row r="793" ht="14.25" customHeight="1">
      <c r="A793" s="5"/>
      <c r="G793" s="3"/>
      <c r="H793" s="6"/>
      <c r="I793" s="7"/>
      <c r="J793" s="7"/>
      <c r="K793" s="7"/>
      <c r="L793" s="7"/>
      <c r="M793" s="7"/>
      <c r="N793" s="7"/>
      <c r="O793" s="7"/>
      <c r="P793" s="7"/>
      <c r="Q793" s="7"/>
      <c r="U793" s="3"/>
    </row>
    <row r="794" ht="14.25" customHeight="1">
      <c r="A794" s="5"/>
      <c r="G794" s="3"/>
      <c r="H794" s="6"/>
      <c r="I794" s="7"/>
      <c r="J794" s="7"/>
      <c r="K794" s="7"/>
      <c r="L794" s="7"/>
      <c r="M794" s="7"/>
      <c r="N794" s="7"/>
      <c r="O794" s="7"/>
      <c r="P794" s="7"/>
      <c r="Q794" s="7"/>
      <c r="U794" s="3"/>
    </row>
    <row r="795" ht="14.25" customHeight="1">
      <c r="A795" s="5"/>
      <c r="G795" s="3"/>
      <c r="H795" s="6"/>
      <c r="I795" s="7"/>
      <c r="J795" s="7"/>
      <c r="K795" s="7"/>
      <c r="L795" s="7"/>
      <c r="M795" s="7"/>
      <c r="N795" s="7"/>
      <c r="O795" s="7"/>
      <c r="P795" s="7"/>
      <c r="Q795" s="7"/>
      <c r="U795" s="3"/>
    </row>
    <row r="796" ht="14.25" customHeight="1">
      <c r="A796" s="5"/>
      <c r="G796" s="3"/>
      <c r="H796" s="6"/>
      <c r="I796" s="7"/>
      <c r="J796" s="7"/>
      <c r="K796" s="7"/>
      <c r="L796" s="7"/>
      <c r="M796" s="7"/>
      <c r="N796" s="7"/>
      <c r="O796" s="7"/>
      <c r="P796" s="7"/>
      <c r="Q796" s="7"/>
      <c r="U796" s="3"/>
    </row>
    <row r="797" ht="14.25" customHeight="1">
      <c r="A797" s="5"/>
      <c r="G797" s="3"/>
      <c r="H797" s="6"/>
      <c r="I797" s="7"/>
      <c r="J797" s="7"/>
      <c r="K797" s="7"/>
      <c r="L797" s="7"/>
      <c r="M797" s="7"/>
      <c r="N797" s="7"/>
      <c r="O797" s="7"/>
      <c r="P797" s="7"/>
      <c r="Q797" s="7"/>
      <c r="U797" s="3"/>
    </row>
    <row r="798" ht="14.25" customHeight="1">
      <c r="A798" s="5"/>
      <c r="G798" s="3"/>
      <c r="H798" s="6"/>
      <c r="I798" s="7"/>
      <c r="J798" s="7"/>
      <c r="K798" s="7"/>
      <c r="L798" s="7"/>
      <c r="M798" s="7"/>
      <c r="N798" s="7"/>
      <c r="O798" s="7"/>
      <c r="P798" s="7"/>
      <c r="Q798" s="7"/>
      <c r="U798" s="3"/>
    </row>
    <row r="799" ht="14.25" customHeight="1">
      <c r="A799" s="5"/>
      <c r="G799" s="3"/>
      <c r="H799" s="6"/>
      <c r="I799" s="7"/>
      <c r="J799" s="7"/>
      <c r="K799" s="7"/>
      <c r="L799" s="7"/>
      <c r="M799" s="7"/>
      <c r="N799" s="7"/>
      <c r="O799" s="7"/>
      <c r="P799" s="7"/>
      <c r="Q799" s="7"/>
      <c r="U799" s="3"/>
    </row>
    <row r="800" ht="14.25" customHeight="1">
      <c r="A800" s="5"/>
      <c r="G800" s="3"/>
      <c r="H800" s="6"/>
      <c r="I800" s="7"/>
      <c r="J800" s="7"/>
      <c r="K800" s="7"/>
      <c r="L800" s="7"/>
      <c r="M800" s="7"/>
      <c r="N800" s="7"/>
      <c r="O800" s="7"/>
      <c r="P800" s="7"/>
      <c r="Q800" s="7"/>
      <c r="U800" s="3"/>
    </row>
    <row r="801" ht="14.25" customHeight="1">
      <c r="A801" s="5"/>
      <c r="G801" s="3"/>
      <c r="H801" s="6"/>
      <c r="I801" s="7"/>
      <c r="J801" s="7"/>
      <c r="K801" s="7"/>
      <c r="L801" s="7"/>
      <c r="M801" s="7"/>
      <c r="N801" s="7"/>
      <c r="O801" s="7"/>
      <c r="P801" s="7"/>
      <c r="Q801" s="7"/>
      <c r="U801" s="3"/>
    </row>
    <row r="802" ht="14.25" customHeight="1">
      <c r="A802" s="5"/>
      <c r="G802" s="3"/>
      <c r="H802" s="6"/>
      <c r="I802" s="7"/>
      <c r="J802" s="7"/>
      <c r="K802" s="7"/>
      <c r="L802" s="7"/>
      <c r="M802" s="7"/>
      <c r="N802" s="7"/>
      <c r="O802" s="7"/>
      <c r="P802" s="7"/>
      <c r="Q802" s="7"/>
      <c r="U802" s="3"/>
    </row>
    <row r="803" ht="14.25" customHeight="1">
      <c r="A803" s="5"/>
      <c r="G803" s="3"/>
      <c r="H803" s="6"/>
      <c r="I803" s="7"/>
      <c r="J803" s="7"/>
      <c r="K803" s="7"/>
      <c r="L803" s="7"/>
      <c r="M803" s="7"/>
      <c r="N803" s="7"/>
      <c r="O803" s="7"/>
      <c r="P803" s="7"/>
      <c r="Q803" s="7"/>
      <c r="U803" s="3"/>
    </row>
    <row r="804" ht="14.25" customHeight="1">
      <c r="A804" s="5"/>
      <c r="G804" s="3"/>
      <c r="H804" s="6"/>
      <c r="I804" s="7"/>
      <c r="J804" s="7"/>
      <c r="K804" s="7"/>
      <c r="L804" s="7"/>
      <c r="M804" s="7"/>
      <c r="N804" s="7"/>
      <c r="O804" s="7"/>
      <c r="P804" s="7"/>
      <c r="Q804" s="7"/>
      <c r="U804" s="3"/>
    </row>
    <row r="805" ht="14.25" customHeight="1">
      <c r="A805" s="5"/>
      <c r="G805" s="3"/>
      <c r="H805" s="6"/>
      <c r="I805" s="7"/>
      <c r="J805" s="7"/>
      <c r="K805" s="7"/>
      <c r="L805" s="7"/>
      <c r="M805" s="7"/>
      <c r="N805" s="7"/>
      <c r="O805" s="7"/>
      <c r="P805" s="7"/>
      <c r="Q805" s="7"/>
      <c r="U805" s="3"/>
    </row>
    <row r="806" ht="14.25" customHeight="1">
      <c r="A806" s="5"/>
      <c r="G806" s="3"/>
      <c r="H806" s="6"/>
      <c r="I806" s="7"/>
      <c r="J806" s="7"/>
      <c r="K806" s="7"/>
      <c r="L806" s="7"/>
      <c r="M806" s="7"/>
      <c r="N806" s="7"/>
      <c r="O806" s="7"/>
      <c r="P806" s="7"/>
      <c r="Q806" s="7"/>
      <c r="U806" s="3"/>
    </row>
    <row r="807" ht="14.25" customHeight="1">
      <c r="A807" s="5"/>
      <c r="G807" s="3"/>
      <c r="H807" s="6"/>
      <c r="I807" s="7"/>
      <c r="J807" s="7"/>
      <c r="K807" s="7"/>
      <c r="L807" s="7"/>
      <c r="M807" s="7"/>
      <c r="N807" s="7"/>
      <c r="O807" s="7"/>
      <c r="P807" s="7"/>
      <c r="Q807" s="7"/>
      <c r="U807" s="3"/>
    </row>
    <row r="808" ht="14.25" customHeight="1">
      <c r="A808" s="5"/>
      <c r="G808" s="3"/>
      <c r="H808" s="6"/>
      <c r="I808" s="7"/>
      <c r="J808" s="7"/>
      <c r="K808" s="7"/>
      <c r="L808" s="7"/>
      <c r="M808" s="7"/>
      <c r="N808" s="7"/>
      <c r="O808" s="7"/>
      <c r="P808" s="7"/>
      <c r="Q808" s="7"/>
      <c r="U808" s="3"/>
    </row>
    <row r="809" ht="14.25" customHeight="1">
      <c r="A809" s="5"/>
      <c r="G809" s="3"/>
      <c r="H809" s="6"/>
      <c r="I809" s="7"/>
      <c r="J809" s="7"/>
      <c r="K809" s="7"/>
      <c r="L809" s="7"/>
      <c r="M809" s="7"/>
      <c r="N809" s="7"/>
      <c r="O809" s="7"/>
      <c r="P809" s="7"/>
      <c r="Q809" s="7"/>
      <c r="U809" s="3"/>
    </row>
    <row r="810" ht="14.25" customHeight="1">
      <c r="A810" s="5"/>
      <c r="G810" s="3"/>
      <c r="H810" s="6"/>
      <c r="I810" s="7"/>
      <c r="J810" s="7"/>
      <c r="K810" s="7"/>
      <c r="L810" s="7"/>
      <c r="M810" s="7"/>
      <c r="N810" s="7"/>
      <c r="O810" s="7"/>
      <c r="P810" s="7"/>
      <c r="Q810" s="7"/>
      <c r="U810" s="3"/>
    </row>
    <row r="811" ht="14.25" customHeight="1">
      <c r="A811" s="5"/>
      <c r="G811" s="3"/>
      <c r="H811" s="6"/>
      <c r="I811" s="7"/>
      <c r="J811" s="7"/>
      <c r="K811" s="7"/>
      <c r="L811" s="7"/>
      <c r="M811" s="7"/>
      <c r="N811" s="7"/>
      <c r="O811" s="7"/>
      <c r="P811" s="7"/>
      <c r="Q811" s="7"/>
      <c r="U811" s="3"/>
    </row>
    <row r="812" ht="14.25" customHeight="1">
      <c r="A812" s="5"/>
      <c r="G812" s="3"/>
      <c r="H812" s="6"/>
      <c r="I812" s="7"/>
      <c r="J812" s="7"/>
      <c r="K812" s="7"/>
      <c r="L812" s="7"/>
      <c r="M812" s="7"/>
      <c r="N812" s="7"/>
      <c r="O812" s="7"/>
      <c r="P812" s="7"/>
      <c r="Q812" s="7"/>
      <c r="U812" s="3"/>
    </row>
    <row r="813" ht="14.25" customHeight="1">
      <c r="A813" s="5"/>
      <c r="G813" s="3"/>
      <c r="H813" s="6"/>
      <c r="I813" s="7"/>
      <c r="J813" s="7"/>
      <c r="K813" s="7"/>
      <c r="L813" s="7"/>
      <c r="M813" s="7"/>
      <c r="N813" s="7"/>
      <c r="O813" s="7"/>
      <c r="P813" s="7"/>
      <c r="Q813" s="7"/>
      <c r="U813" s="3"/>
    </row>
    <row r="814" ht="14.25" customHeight="1">
      <c r="A814" s="5"/>
      <c r="G814" s="3"/>
      <c r="H814" s="6"/>
      <c r="I814" s="7"/>
      <c r="J814" s="7"/>
      <c r="K814" s="7"/>
      <c r="L814" s="7"/>
      <c r="M814" s="7"/>
      <c r="N814" s="7"/>
      <c r="O814" s="7"/>
      <c r="P814" s="7"/>
      <c r="Q814" s="7"/>
      <c r="U814" s="3"/>
    </row>
    <row r="815" ht="14.25" customHeight="1">
      <c r="A815" s="5"/>
      <c r="G815" s="3"/>
      <c r="H815" s="6"/>
      <c r="I815" s="7"/>
      <c r="J815" s="7"/>
      <c r="K815" s="7"/>
      <c r="L815" s="7"/>
      <c r="M815" s="7"/>
      <c r="N815" s="7"/>
      <c r="O815" s="7"/>
      <c r="P815" s="7"/>
      <c r="Q815" s="7"/>
      <c r="U815" s="3"/>
    </row>
    <row r="816" ht="14.25" customHeight="1">
      <c r="A816" s="5"/>
      <c r="G816" s="3"/>
      <c r="H816" s="6"/>
      <c r="I816" s="7"/>
      <c r="J816" s="7"/>
      <c r="K816" s="7"/>
      <c r="L816" s="7"/>
      <c r="M816" s="7"/>
      <c r="N816" s="7"/>
      <c r="O816" s="7"/>
      <c r="P816" s="7"/>
      <c r="Q816" s="7"/>
      <c r="U816" s="3"/>
    </row>
    <row r="817" ht="14.25" customHeight="1">
      <c r="A817" s="5"/>
      <c r="G817" s="3"/>
      <c r="H817" s="6"/>
      <c r="I817" s="7"/>
      <c r="J817" s="7"/>
      <c r="K817" s="7"/>
      <c r="L817" s="7"/>
      <c r="M817" s="7"/>
      <c r="N817" s="7"/>
      <c r="O817" s="7"/>
      <c r="P817" s="7"/>
      <c r="Q817" s="7"/>
      <c r="U817" s="3"/>
    </row>
    <row r="818" ht="14.25" customHeight="1">
      <c r="A818" s="5"/>
      <c r="G818" s="3"/>
      <c r="H818" s="6"/>
      <c r="I818" s="7"/>
      <c r="J818" s="7"/>
      <c r="K818" s="7"/>
      <c r="L818" s="7"/>
      <c r="M818" s="7"/>
      <c r="N818" s="7"/>
      <c r="O818" s="7"/>
      <c r="P818" s="7"/>
      <c r="Q818" s="7"/>
      <c r="U818" s="3"/>
    </row>
    <row r="819" ht="14.25" customHeight="1">
      <c r="A819" s="5"/>
      <c r="G819" s="3"/>
      <c r="H819" s="6"/>
      <c r="I819" s="7"/>
      <c r="J819" s="7"/>
      <c r="K819" s="7"/>
      <c r="L819" s="7"/>
      <c r="M819" s="7"/>
      <c r="N819" s="7"/>
      <c r="O819" s="7"/>
      <c r="P819" s="7"/>
      <c r="Q819" s="7"/>
      <c r="U819" s="3"/>
    </row>
    <row r="820" ht="14.25" customHeight="1">
      <c r="A820" s="5"/>
      <c r="G820" s="3"/>
      <c r="H820" s="6"/>
      <c r="I820" s="7"/>
      <c r="J820" s="7"/>
      <c r="K820" s="7"/>
      <c r="L820" s="7"/>
      <c r="M820" s="7"/>
      <c r="N820" s="7"/>
      <c r="O820" s="7"/>
      <c r="P820" s="7"/>
      <c r="Q820" s="7"/>
      <c r="U820" s="3"/>
    </row>
    <row r="821" ht="14.25" customHeight="1">
      <c r="A821" s="5"/>
      <c r="G821" s="3"/>
      <c r="H821" s="6"/>
      <c r="I821" s="7"/>
      <c r="J821" s="7"/>
      <c r="K821" s="7"/>
      <c r="L821" s="7"/>
      <c r="M821" s="7"/>
      <c r="N821" s="7"/>
      <c r="O821" s="7"/>
      <c r="P821" s="7"/>
      <c r="Q821" s="7"/>
      <c r="U821" s="3"/>
    </row>
    <row r="822" ht="14.25" customHeight="1">
      <c r="A822" s="5"/>
      <c r="G822" s="3"/>
      <c r="H822" s="6"/>
      <c r="I822" s="7"/>
      <c r="J822" s="7"/>
      <c r="K822" s="7"/>
      <c r="L822" s="7"/>
      <c r="M822" s="7"/>
      <c r="N822" s="7"/>
      <c r="O822" s="7"/>
      <c r="P822" s="7"/>
      <c r="Q822" s="7"/>
      <c r="U822" s="3"/>
    </row>
    <row r="823" ht="14.25" customHeight="1">
      <c r="A823" s="5"/>
      <c r="G823" s="3"/>
      <c r="H823" s="6"/>
      <c r="I823" s="7"/>
      <c r="J823" s="7"/>
      <c r="K823" s="7"/>
      <c r="L823" s="7"/>
      <c r="M823" s="7"/>
      <c r="N823" s="7"/>
      <c r="O823" s="7"/>
      <c r="P823" s="7"/>
      <c r="Q823" s="7"/>
      <c r="U823" s="3"/>
    </row>
    <row r="824" ht="14.25" customHeight="1">
      <c r="A824" s="5"/>
      <c r="G824" s="3"/>
      <c r="H824" s="6"/>
      <c r="I824" s="7"/>
      <c r="J824" s="7"/>
      <c r="K824" s="7"/>
      <c r="L824" s="7"/>
      <c r="M824" s="7"/>
      <c r="N824" s="7"/>
      <c r="O824" s="7"/>
      <c r="P824" s="7"/>
      <c r="Q824" s="7"/>
      <c r="U824" s="3"/>
    </row>
    <row r="825" ht="14.25" customHeight="1">
      <c r="A825" s="5"/>
      <c r="G825" s="3"/>
      <c r="H825" s="6"/>
      <c r="I825" s="7"/>
      <c r="J825" s="7"/>
      <c r="K825" s="7"/>
      <c r="L825" s="7"/>
      <c r="M825" s="7"/>
      <c r="N825" s="7"/>
      <c r="O825" s="7"/>
      <c r="P825" s="7"/>
      <c r="Q825" s="7"/>
      <c r="U825" s="3"/>
    </row>
    <row r="826" ht="14.25" customHeight="1">
      <c r="A826" s="5"/>
      <c r="G826" s="3"/>
      <c r="H826" s="6"/>
      <c r="I826" s="7"/>
      <c r="J826" s="7"/>
      <c r="K826" s="7"/>
      <c r="L826" s="7"/>
      <c r="M826" s="7"/>
      <c r="N826" s="7"/>
      <c r="O826" s="7"/>
      <c r="P826" s="7"/>
      <c r="Q826" s="7"/>
      <c r="U826" s="3"/>
    </row>
    <row r="827" ht="14.25" customHeight="1">
      <c r="A827" s="5"/>
      <c r="G827" s="3"/>
      <c r="H827" s="6"/>
      <c r="I827" s="7"/>
      <c r="J827" s="7"/>
      <c r="K827" s="7"/>
      <c r="L827" s="7"/>
      <c r="M827" s="7"/>
      <c r="N827" s="7"/>
      <c r="O827" s="7"/>
      <c r="P827" s="7"/>
      <c r="Q827" s="7"/>
      <c r="U827" s="3"/>
    </row>
    <row r="828" ht="14.25" customHeight="1">
      <c r="A828" s="5"/>
      <c r="G828" s="3"/>
      <c r="H828" s="6"/>
      <c r="I828" s="7"/>
      <c r="J828" s="7"/>
      <c r="K828" s="7"/>
      <c r="L828" s="7"/>
      <c r="M828" s="7"/>
      <c r="N828" s="7"/>
      <c r="O828" s="7"/>
      <c r="P828" s="7"/>
      <c r="Q828" s="7"/>
      <c r="U828" s="3"/>
    </row>
    <row r="829" ht="14.25" customHeight="1">
      <c r="A829" s="5"/>
      <c r="G829" s="3"/>
      <c r="H829" s="6"/>
      <c r="I829" s="7"/>
      <c r="J829" s="7"/>
      <c r="K829" s="7"/>
      <c r="L829" s="7"/>
      <c r="M829" s="7"/>
      <c r="N829" s="7"/>
      <c r="O829" s="7"/>
      <c r="P829" s="7"/>
      <c r="Q829" s="7"/>
      <c r="U829" s="3"/>
    </row>
    <row r="830" ht="14.25" customHeight="1">
      <c r="A830" s="5"/>
      <c r="G830" s="3"/>
      <c r="H830" s="6"/>
      <c r="I830" s="7"/>
      <c r="J830" s="7"/>
      <c r="K830" s="7"/>
      <c r="L830" s="7"/>
      <c r="M830" s="7"/>
      <c r="N830" s="7"/>
      <c r="O830" s="7"/>
      <c r="P830" s="7"/>
      <c r="Q830" s="7"/>
      <c r="U830" s="3"/>
    </row>
    <row r="831" ht="14.25" customHeight="1">
      <c r="A831" s="5"/>
      <c r="G831" s="3"/>
      <c r="H831" s="6"/>
      <c r="I831" s="7"/>
      <c r="J831" s="7"/>
      <c r="K831" s="7"/>
      <c r="L831" s="7"/>
      <c r="M831" s="7"/>
      <c r="N831" s="7"/>
      <c r="O831" s="7"/>
      <c r="P831" s="7"/>
      <c r="Q831" s="7"/>
      <c r="U831" s="3"/>
    </row>
    <row r="832" ht="14.25" customHeight="1">
      <c r="A832" s="5"/>
      <c r="G832" s="3"/>
      <c r="H832" s="6"/>
      <c r="I832" s="7"/>
      <c r="J832" s="7"/>
      <c r="K832" s="7"/>
      <c r="L832" s="7"/>
      <c r="M832" s="7"/>
      <c r="N832" s="7"/>
      <c r="O832" s="7"/>
      <c r="P832" s="7"/>
      <c r="Q832" s="7"/>
      <c r="U832" s="3"/>
    </row>
    <row r="833" ht="14.25" customHeight="1">
      <c r="A833" s="5"/>
      <c r="G833" s="3"/>
      <c r="H833" s="6"/>
      <c r="I833" s="7"/>
      <c r="J833" s="7"/>
      <c r="K833" s="7"/>
      <c r="L833" s="7"/>
      <c r="M833" s="7"/>
      <c r="N833" s="7"/>
      <c r="O833" s="7"/>
      <c r="P833" s="7"/>
      <c r="Q833" s="7"/>
      <c r="U833" s="3"/>
    </row>
    <row r="834" ht="14.25" customHeight="1">
      <c r="A834" s="5"/>
      <c r="G834" s="3"/>
      <c r="H834" s="6"/>
      <c r="I834" s="7"/>
      <c r="J834" s="7"/>
      <c r="K834" s="7"/>
      <c r="L834" s="7"/>
      <c r="M834" s="7"/>
      <c r="N834" s="7"/>
      <c r="O834" s="7"/>
      <c r="P834" s="7"/>
      <c r="Q834" s="7"/>
      <c r="U834" s="3"/>
    </row>
    <row r="835" ht="14.25" customHeight="1">
      <c r="A835" s="5"/>
      <c r="G835" s="3"/>
      <c r="H835" s="6"/>
      <c r="I835" s="7"/>
      <c r="J835" s="7"/>
      <c r="K835" s="7"/>
      <c r="L835" s="7"/>
      <c r="M835" s="7"/>
      <c r="N835" s="7"/>
      <c r="O835" s="7"/>
      <c r="P835" s="7"/>
      <c r="Q835" s="7"/>
      <c r="U835" s="3"/>
    </row>
    <row r="836" ht="14.25" customHeight="1">
      <c r="A836" s="5"/>
      <c r="G836" s="3"/>
      <c r="H836" s="6"/>
      <c r="I836" s="7"/>
      <c r="J836" s="7"/>
      <c r="K836" s="7"/>
      <c r="L836" s="7"/>
      <c r="M836" s="7"/>
      <c r="N836" s="7"/>
      <c r="O836" s="7"/>
      <c r="P836" s="7"/>
      <c r="Q836" s="7"/>
      <c r="U836" s="3"/>
    </row>
    <row r="837" ht="14.25" customHeight="1">
      <c r="A837" s="5"/>
      <c r="G837" s="3"/>
      <c r="H837" s="6"/>
      <c r="I837" s="7"/>
      <c r="J837" s="7"/>
      <c r="K837" s="7"/>
      <c r="L837" s="7"/>
      <c r="M837" s="7"/>
      <c r="N837" s="7"/>
      <c r="O837" s="7"/>
      <c r="P837" s="7"/>
      <c r="Q837" s="7"/>
      <c r="U837" s="3"/>
    </row>
    <row r="838" ht="14.25" customHeight="1">
      <c r="A838" s="5"/>
      <c r="G838" s="3"/>
      <c r="H838" s="6"/>
      <c r="I838" s="7"/>
      <c r="J838" s="7"/>
      <c r="K838" s="7"/>
      <c r="L838" s="7"/>
      <c r="M838" s="7"/>
      <c r="N838" s="7"/>
      <c r="O838" s="7"/>
      <c r="P838" s="7"/>
      <c r="Q838" s="7"/>
      <c r="U838" s="3"/>
    </row>
    <row r="839" ht="14.25" customHeight="1">
      <c r="A839" s="5"/>
      <c r="G839" s="3"/>
      <c r="H839" s="6"/>
      <c r="I839" s="7"/>
      <c r="J839" s="7"/>
      <c r="K839" s="7"/>
      <c r="L839" s="7"/>
      <c r="M839" s="7"/>
      <c r="N839" s="7"/>
      <c r="O839" s="7"/>
      <c r="P839" s="7"/>
      <c r="Q839" s="7"/>
      <c r="U839" s="3"/>
    </row>
    <row r="840" ht="14.25" customHeight="1">
      <c r="A840" s="5"/>
      <c r="G840" s="3"/>
      <c r="H840" s="6"/>
      <c r="I840" s="7"/>
      <c r="J840" s="7"/>
      <c r="K840" s="7"/>
      <c r="L840" s="7"/>
      <c r="M840" s="7"/>
      <c r="N840" s="7"/>
      <c r="O840" s="7"/>
      <c r="P840" s="7"/>
      <c r="Q840" s="7"/>
      <c r="U840" s="3"/>
    </row>
    <row r="841" ht="14.25" customHeight="1">
      <c r="A841" s="5"/>
      <c r="G841" s="3"/>
      <c r="H841" s="6"/>
      <c r="I841" s="7"/>
      <c r="J841" s="7"/>
      <c r="K841" s="7"/>
      <c r="L841" s="7"/>
      <c r="M841" s="7"/>
      <c r="N841" s="7"/>
      <c r="O841" s="7"/>
      <c r="P841" s="7"/>
      <c r="Q841" s="7"/>
      <c r="U841" s="3"/>
    </row>
    <row r="842" ht="14.25" customHeight="1">
      <c r="A842" s="5"/>
      <c r="G842" s="3"/>
      <c r="H842" s="6"/>
      <c r="I842" s="7"/>
      <c r="J842" s="7"/>
      <c r="K842" s="7"/>
      <c r="L842" s="7"/>
      <c r="M842" s="7"/>
      <c r="N842" s="7"/>
      <c r="O842" s="7"/>
      <c r="P842" s="7"/>
      <c r="Q842" s="7"/>
      <c r="U842" s="3"/>
    </row>
    <row r="843" ht="14.25" customHeight="1">
      <c r="A843" s="5"/>
      <c r="G843" s="3"/>
      <c r="H843" s="6"/>
      <c r="I843" s="7"/>
      <c r="J843" s="7"/>
      <c r="K843" s="7"/>
      <c r="L843" s="7"/>
      <c r="M843" s="7"/>
      <c r="N843" s="7"/>
      <c r="O843" s="7"/>
      <c r="P843" s="7"/>
      <c r="Q843" s="7"/>
      <c r="U843" s="3"/>
    </row>
    <row r="844" ht="14.25" customHeight="1">
      <c r="A844" s="5"/>
      <c r="G844" s="3"/>
      <c r="H844" s="6"/>
      <c r="I844" s="7"/>
      <c r="J844" s="7"/>
      <c r="K844" s="7"/>
      <c r="L844" s="7"/>
      <c r="M844" s="7"/>
      <c r="N844" s="7"/>
      <c r="O844" s="7"/>
      <c r="P844" s="7"/>
      <c r="Q844" s="7"/>
      <c r="U844" s="3"/>
    </row>
    <row r="845" ht="14.25" customHeight="1">
      <c r="A845" s="5"/>
      <c r="G845" s="3"/>
      <c r="H845" s="6"/>
      <c r="I845" s="7"/>
      <c r="J845" s="7"/>
      <c r="K845" s="7"/>
      <c r="L845" s="7"/>
      <c r="M845" s="7"/>
      <c r="N845" s="7"/>
      <c r="O845" s="7"/>
      <c r="P845" s="7"/>
      <c r="Q845" s="7"/>
      <c r="U845" s="3"/>
    </row>
    <row r="846" ht="14.25" customHeight="1">
      <c r="A846" s="5"/>
      <c r="G846" s="3"/>
      <c r="H846" s="6"/>
      <c r="I846" s="7"/>
      <c r="J846" s="7"/>
      <c r="K846" s="7"/>
      <c r="L846" s="7"/>
      <c r="M846" s="7"/>
      <c r="N846" s="7"/>
      <c r="O846" s="7"/>
      <c r="P846" s="7"/>
      <c r="Q846" s="7"/>
      <c r="U846" s="3"/>
    </row>
    <row r="847" ht="14.25" customHeight="1">
      <c r="A847" s="5"/>
      <c r="G847" s="3"/>
      <c r="H847" s="6"/>
      <c r="I847" s="7"/>
      <c r="J847" s="7"/>
      <c r="K847" s="7"/>
      <c r="L847" s="7"/>
      <c r="M847" s="7"/>
      <c r="N847" s="7"/>
      <c r="O847" s="7"/>
      <c r="P847" s="7"/>
      <c r="Q847" s="7"/>
      <c r="U847" s="3"/>
    </row>
    <row r="848" ht="14.25" customHeight="1">
      <c r="A848" s="5"/>
      <c r="G848" s="3"/>
      <c r="H848" s="6"/>
      <c r="I848" s="7"/>
      <c r="J848" s="7"/>
      <c r="K848" s="7"/>
      <c r="L848" s="7"/>
      <c r="M848" s="7"/>
      <c r="N848" s="7"/>
      <c r="O848" s="7"/>
      <c r="P848" s="7"/>
      <c r="Q848" s="7"/>
      <c r="U848" s="3"/>
    </row>
    <row r="849" ht="14.25" customHeight="1">
      <c r="A849" s="5"/>
      <c r="G849" s="3"/>
      <c r="H849" s="6"/>
      <c r="I849" s="7"/>
      <c r="J849" s="7"/>
      <c r="K849" s="7"/>
      <c r="L849" s="7"/>
      <c r="M849" s="7"/>
      <c r="N849" s="7"/>
      <c r="O849" s="7"/>
      <c r="P849" s="7"/>
      <c r="Q849" s="7"/>
      <c r="U849" s="3"/>
    </row>
    <row r="850" ht="14.25" customHeight="1">
      <c r="A850" s="5"/>
      <c r="G850" s="3"/>
      <c r="H850" s="6"/>
      <c r="I850" s="7"/>
      <c r="J850" s="7"/>
      <c r="K850" s="7"/>
      <c r="L850" s="7"/>
      <c r="M850" s="7"/>
      <c r="N850" s="7"/>
      <c r="O850" s="7"/>
      <c r="P850" s="7"/>
      <c r="Q850" s="7"/>
      <c r="U850" s="3"/>
    </row>
    <row r="851" ht="14.25" customHeight="1">
      <c r="A851" s="5"/>
      <c r="G851" s="3"/>
      <c r="H851" s="6"/>
      <c r="I851" s="7"/>
      <c r="J851" s="7"/>
      <c r="K851" s="7"/>
      <c r="L851" s="7"/>
      <c r="M851" s="7"/>
      <c r="N851" s="7"/>
      <c r="O851" s="7"/>
      <c r="P851" s="7"/>
      <c r="Q851" s="7"/>
      <c r="U851" s="3"/>
    </row>
    <row r="852" ht="14.25" customHeight="1">
      <c r="A852" s="5"/>
      <c r="G852" s="3"/>
      <c r="H852" s="6"/>
      <c r="I852" s="7"/>
      <c r="J852" s="7"/>
      <c r="K852" s="7"/>
      <c r="L852" s="7"/>
      <c r="M852" s="7"/>
      <c r="N852" s="7"/>
      <c r="O852" s="7"/>
      <c r="P852" s="7"/>
      <c r="Q852" s="7"/>
      <c r="U852" s="3"/>
    </row>
    <row r="853" ht="14.25" customHeight="1">
      <c r="A853" s="5"/>
      <c r="G853" s="3"/>
      <c r="H853" s="6"/>
      <c r="I853" s="7"/>
      <c r="J853" s="7"/>
      <c r="K853" s="7"/>
      <c r="L853" s="7"/>
      <c r="M853" s="7"/>
      <c r="N853" s="7"/>
      <c r="O853" s="7"/>
      <c r="P853" s="7"/>
      <c r="Q853" s="7"/>
      <c r="U853" s="3"/>
    </row>
    <row r="854" ht="14.25" customHeight="1">
      <c r="A854" s="5"/>
      <c r="G854" s="3"/>
      <c r="H854" s="6"/>
      <c r="I854" s="7"/>
      <c r="J854" s="7"/>
      <c r="K854" s="7"/>
      <c r="L854" s="7"/>
      <c r="M854" s="7"/>
      <c r="N854" s="7"/>
      <c r="O854" s="7"/>
      <c r="P854" s="7"/>
      <c r="Q854" s="7"/>
      <c r="U854" s="3"/>
    </row>
    <row r="855" ht="14.25" customHeight="1">
      <c r="A855" s="5"/>
      <c r="G855" s="3"/>
      <c r="H855" s="6"/>
      <c r="I855" s="7"/>
      <c r="J855" s="7"/>
      <c r="K855" s="7"/>
      <c r="L855" s="7"/>
      <c r="M855" s="7"/>
      <c r="N855" s="7"/>
      <c r="O855" s="7"/>
      <c r="P855" s="7"/>
      <c r="Q855" s="7"/>
      <c r="U855" s="3"/>
    </row>
    <row r="856" ht="14.25" customHeight="1">
      <c r="A856" s="5"/>
      <c r="G856" s="3"/>
      <c r="H856" s="6"/>
      <c r="I856" s="7"/>
      <c r="J856" s="7"/>
      <c r="K856" s="7"/>
      <c r="L856" s="7"/>
      <c r="M856" s="7"/>
      <c r="N856" s="7"/>
      <c r="O856" s="7"/>
      <c r="P856" s="7"/>
      <c r="Q856" s="7"/>
      <c r="U856" s="3"/>
    </row>
    <row r="857" ht="14.25" customHeight="1">
      <c r="A857" s="5"/>
      <c r="G857" s="3"/>
      <c r="H857" s="6"/>
      <c r="I857" s="7"/>
      <c r="J857" s="7"/>
      <c r="K857" s="7"/>
      <c r="L857" s="7"/>
      <c r="M857" s="7"/>
      <c r="N857" s="7"/>
      <c r="O857" s="7"/>
      <c r="P857" s="7"/>
      <c r="Q857" s="7"/>
      <c r="U857" s="3"/>
    </row>
    <row r="858" ht="14.25" customHeight="1">
      <c r="A858" s="5"/>
      <c r="G858" s="3"/>
      <c r="H858" s="6"/>
      <c r="I858" s="7"/>
      <c r="J858" s="7"/>
      <c r="K858" s="7"/>
      <c r="L858" s="7"/>
      <c r="M858" s="7"/>
      <c r="N858" s="7"/>
      <c r="O858" s="7"/>
      <c r="P858" s="7"/>
      <c r="Q858" s="7"/>
      <c r="U858" s="3"/>
    </row>
    <row r="859" ht="14.25" customHeight="1">
      <c r="A859" s="5"/>
      <c r="G859" s="3"/>
      <c r="H859" s="6"/>
      <c r="I859" s="7"/>
      <c r="J859" s="7"/>
      <c r="K859" s="7"/>
      <c r="L859" s="7"/>
      <c r="M859" s="7"/>
      <c r="N859" s="7"/>
      <c r="O859" s="7"/>
      <c r="P859" s="7"/>
      <c r="Q859" s="7"/>
      <c r="U859" s="3"/>
    </row>
    <row r="860" ht="14.25" customHeight="1">
      <c r="A860" s="5"/>
      <c r="G860" s="3"/>
      <c r="H860" s="6"/>
      <c r="I860" s="7"/>
      <c r="J860" s="7"/>
      <c r="K860" s="7"/>
      <c r="L860" s="7"/>
      <c r="M860" s="7"/>
      <c r="N860" s="7"/>
      <c r="O860" s="7"/>
      <c r="P860" s="7"/>
      <c r="Q860" s="7"/>
      <c r="U860" s="3"/>
    </row>
    <row r="861" ht="14.25" customHeight="1">
      <c r="A861" s="5"/>
      <c r="G861" s="3"/>
      <c r="H861" s="6"/>
      <c r="I861" s="7"/>
      <c r="J861" s="7"/>
      <c r="K861" s="7"/>
      <c r="L861" s="7"/>
      <c r="M861" s="7"/>
      <c r="N861" s="7"/>
      <c r="O861" s="7"/>
      <c r="P861" s="7"/>
      <c r="Q861" s="7"/>
      <c r="U861" s="3"/>
    </row>
    <row r="862" ht="14.25" customHeight="1">
      <c r="A862" s="5"/>
      <c r="G862" s="3"/>
      <c r="H862" s="6"/>
      <c r="I862" s="7"/>
      <c r="J862" s="7"/>
      <c r="K862" s="7"/>
      <c r="L862" s="7"/>
      <c r="M862" s="7"/>
      <c r="N862" s="7"/>
      <c r="O862" s="7"/>
      <c r="P862" s="7"/>
      <c r="Q862" s="7"/>
      <c r="U862" s="3"/>
    </row>
    <row r="863" ht="14.25" customHeight="1">
      <c r="A863" s="5"/>
      <c r="G863" s="3"/>
      <c r="H863" s="6"/>
      <c r="I863" s="7"/>
      <c r="J863" s="7"/>
      <c r="K863" s="7"/>
      <c r="L863" s="7"/>
      <c r="M863" s="7"/>
      <c r="N863" s="7"/>
      <c r="O863" s="7"/>
      <c r="P863" s="7"/>
      <c r="Q863" s="7"/>
      <c r="U863" s="3"/>
    </row>
    <row r="864" ht="14.25" customHeight="1">
      <c r="A864" s="5"/>
      <c r="G864" s="3"/>
      <c r="H864" s="6"/>
      <c r="I864" s="7"/>
      <c r="J864" s="7"/>
      <c r="K864" s="7"/>
      <c r="L864" s="7"/>
      <c r="M864" s="7"/>
      <c r="N864" s="7"/>
      <c r="O864" s="7"/>
      <c r="P864" s="7"/>
      <c r="Q864" s="7"/>
      <c r="U864" s="3"/>
    </row>
    <row r="865" ht="14.25" customHeight="1">
      <c r="A865" s="5"/>
      <c r="G865" s="3"/>
      <c r="H865" s="6"/>
      <c r="I865" s="7"/>
      <c r="J865" s="7"/>
      <c r="K865" s="7"/>
      <c r="L865" s="7"/>
      <c r="M865" s="7"/>
      <c r="N865" s="7"/>
      <c r="O865" s="7"/>
      <c r="P865" s="7"/>
      <c r="Q865" s="7"/>
      <c r="U865" s="3"/>
    </row>
    <row r="866" ht="14.25" customHeight="1">
      <c r="A866" s="5"/>
      <c r="G866" s="3"/>
      <c r="H866" s="6"/>
      <c r="I866" s="7"/>
      <c r="J866" s="7"/>
      <c r="K866" s="7"/>
      <c r="L866" s="7"/>
      <c r="M866" s="7"/>
      <c r="N866" s="7"/>
      <c r="O866" s="7"/>
      <c r="P866" s="7"/>
      <c r="Q866" s="7"/>
      <c r="U866" s="3"/>
    </row>
    <row r="867" ht="14.25" customHeight="1">
      <c r="A867" s="5"/>
      <c r="G867" s="3"/>
      <c r="H867" s="6"/>
      <c r="I867" s="7"/>
      <c r="J867" s="7"/>
      <c r="K867" s="7"/>
      <c r="L867" s="7"/>
      <c r="M867" s="7"/>
      <c r="N867" s="7"/>
      <c r="O867" s="7"/>
      <c r="P867" s="7"/>
      <c r="Q867" s="7"/>
      <c r="U867" s="3"/>
    </row>
    <row r="868" ht="14.25" customHeight="1">
      <c r="A868" s="5"/>
      <c r="G868" s="3"/>
      <c r="H868" s="6"/>
      <c r="I868" s="7"/>
      <c r="J868" s="7"/>
      <c r="K868" s="7"/>
      <c r="L868" s="7"/>
      <c r="M868" s="7"/>
      <c r="N868" s="7"/>
      <c r="O868" s="7"/>
      <c r="P868" s="7"/>
      <c r="Q868" s="7"/>
      <c r="U868" s="3"/>
    </row>
    <row r="869" ht="14.25" customHeight="1">
      <c r="A869" s="5"/>
      <c r="G869" s="3"/>
      <c r="H869" s="6"/>
      <c r="I869" s="7"/>
      <c r="J869" s="7"/>
      <c r="K869" s="7"/>
      <c r="L869" s="7"/>
      <c r="M869" s="7"/>
      <c r="N869" s="7"/>
      <c r="O869" s="7"/>
      <c r="P869" s="7"/>
      <c r="Q869" s="7"/>
      <c r="U869" s="3"/>
    </row>
    <row r="870" ht="14.25" customHeight="1">
      <c r="A870" s="5"/>
      <c r="G870" s="3"/>
      <c r="H870" s="6"/>
      <c r="I870" s="7"/>
      <c r="J870" s="7"/>
      <c r="K870" s="7"/>
      <c r="L870" s="7"/>
      <c r="M870" s="7"/>
      <c r="N870" s="7"/>
      <c r="O870" s="7"/>
      <c r="P870" s="7"/>
      <c r="Q870" s="7"/>
      <c r="U870" s="3"/>
    </row>
    <row r="871" ht="14.25" customHeight="1">
      <c r="A871" s="5"/>
      <c r="G871" s="3"/>
      <c r="H871" s="6"/>
      <c r="I871" s="7"/>
      <c r="J871" s="7"/>
      <c r="K871" s="7"/>
      <c r="L871" s="7"/>
      <c r="M871" s="7"/>
      <c r="N871" s="7"/>
      <c r="O871" s="7"/>
      <c r="P871" s="7"/>
      <c r="Q871" s="7"/>
      <c r="U871" s="3"/>
    </row>
    <row r="872" ht="14.25" customHeight="1">
      <c r="A872" s="5"/>
      <c r="G872" s="3"/>
      <c r="H872" s="6"/>
      <c r="I872" s="7"/>
      <c r="J872" s="7"/>
      <c r="K872" s="7"/>
      <c r="L872" s="7"/>
      <c r="M872" s="7"/>
      <c r="N872" s="7"/>
      <c r="O872" s="7"/>
      <c r="P872" s="7"/>
      <c r="Q872" s="7"/>
      <c r="U872" s="3"/>
    </row>
    <row r="873" ht="14.25" customHeight="1">
      <c r="A873" s="5"/>
      <c r="G873" s="3"/>
      <c r="H873" s="6"/>
      <c r="I873" s="7"/>
      <c r="J873" s="7"/>
      <c r="K873" s="7"/>
      <c r="L873" s="7"/>
      <c r="M873" s="7"/>
      <c r="N873" s="7"/>
      <c r="O873" s="7"/>
      <c r="P873" s="7"/>
      <c r="Q873" s="7"/>
      <c r="U873" s="3"/>
    </row>
    <row r="874" ht="14.25" customHeight="1">
      <c r="A874" s="5"/>
      <c r="G874" s="3"/>
      <c r="H874" s="6"/>
      <c r="I874" s="7"/>
      <c r="J874" s="7"/>
      <c r="K874" s="7"/>
      <c r="L874" s="7"/>
      <c r="M874" s="7"/>
      <c r="N874" s="7"/>
      <c r="O874" s="7"/>
      <c r="P874" s="7"/>
      <c r="Q874" s="7"/>
      <c r="U874" s="3"/>
    </row>
    <row r="875" ht="14.25" customHeight="1">
      <c r="A875" s="5"/>
      <c r="G875" s="3"/>
      <c r="H875" s="6"/>
      <c r="I875" s="7"/>
      <c r="J875" s="7"/>
      <c r="K875" s="7"/>
      <c r="L875" s="7"/>
      <c r="M875" s="7"/>
      <c r="N875" s="7"/>
      <c r="O875" s="7"/>
      <c r="P875" s="7"/>
      <c r="Q875" s="7"/>
      <c r="U875" s="3"/>
    </row>
    <row r="876" ht="14.25" customHeight="1">
      <c r="A876" s="5"/>
      <c r="G876" s="3"/>
      <c r="H876" s="6"/>
      <c r="I876" s="7"/>
      <c r="J876" s="7"/>
      <c r="K876" s="7"/>
      <c r="L876" s="7"/>
      <c r="M876" s="7"/>
      <c r="N876" s="7"/>
      <c r="O876" s="7"/>
      <c r="P876" s="7"/>
      <c r="Q876" s="7"/>
      <c r="U876" s="3"/>
    </row>
    <row r="877" ht="14.25" customHeight="1">
      <c r="A877" s="5"/>
      <c r="G877" s="3"/>
      <c r="H877" s="6"/>
      <c r="I877" s="7"/>
      <c r="J877" s="7"/>
      <c r="K877" s="7"/>
      <c r="L877" s="7"/>
      <c r="M877" s="7"/>
      <c r="N877" s="7"/>
      <c r="O877" s="7"/>
      <c r="P877" s="7"/>
      <c r="Q877" s="7"/>
      <c r="U877" s="3"/>
    </row>
    <row r="878" ht="14.25" customHeight="1">
      <c r="A878" s="5"/>
      <c r="G878" s="3"/>
      <c r="H878" s="6"/>
      <c r="I878" s="7"/>
      <c r="J878" s="7"/>
      <c r="K878" s="7"/>
      <c r="L878" s="7"/>
      <c r="M878" s="7"/>
      <c r="N878" s="7"/>
      <c r="O878" s="7"/>
      <c r="P878" s="7"/>
      <c r="Q878" s="7"/>
      <c r="U878" s="3"/>
    </row>
    <row r="879" ht="14.25" customHeight="1">
      <c r="A879" s="5"/>
      <c r="G879" s="3"/>
      <c r="H879" s="6"/>
      <c r="I879" s="7"/>
      <c r="J879" s="7"/>
      <c r="K879" s="7"/>
      <c r="L879" s="7"/>
      <c r="M879" s="7"/>
      <c r="N879" s="7"/>
      <c r="O879" s="7"/>
      <c r="P879" s="7"/>
      <c r="Q879" s="7"/>
      <c r="U879" s="3"/>
    </row>
    <row r="880" ht="14.25" customHeight="1">
      <c r="A880" s="5"/>
      <c r="G880" s="3"/>
      <c r="H880" s="6"/>
      <c r="I880" s="7"/>
      <c r="J880" s="7"/>
      <c r="K880" s="7"/>
      <c r="L880" s="7"/>
      <c r="M880" s="7"/>
      <c r="N880" s="7"/>
      <c r="O880" s="7"/>
      <c r="P880" s="7"/>
      <c r="Q880" s="7"/>
      <c r="U880" s="3"/>
    </row>
    <row r="881" ht="14.25" customHeight="1">
      <c r="A881" s="5"/>
      <c r="G881" s="3"/>
      <c r="H881" s="6"/>
      <c r="I881" s="7"/>
      <c r="J881" s="7"/>
      <c r="K881" s="7"/>
      <c r="L881" s="7"/>
      <c r="M881" s="7"/>
      <c r="N881" s="7"/>
      <c r="O881" s="7"/>
      <c r="P881" s="7"/>
      <c r="Q881" s="7"/>
      <c r="U881" s="3"/>
    </row>
    <row r="882" ht="14.25" customHeight="1">
      <c r="A882" s="5"/>
      <c r="G882" s="3"/>
      <c r="H882" s="6"/>
      <c r="I882" s="7"/>
      <c r="J882" s="7"/>
      <c r="K882" s="7"/>
      <c r="L882" s="7"/>
      <c r="M882" s="7"/>
      <c r="N882" s="7"/>
      <c r="O882" s="7"/>
      <c r="P882" s="7"/>
      <c r="Q882" s="7"/>
      <c r="U882" s="3"/>
    </row>
    <row r="883" ht="14.25" customHeight="1">
      <c r="A883" s="5"/>
      <c r="G883" s="3"/>
      <c r="H883" s="6"/>
      <c r="I883" s="7"/>
      <c r="J883" s="7"/>
      <c r="K883" s="7"/>
      <c r="L883" s="7"/>
      <c r="M883" s="7"/>
      <c r="N883" s="7"/>
      <c r="O883" s="7"/>
      <c r="P883" s="7"/>
      <c r="Q883" s="7"/>
      <c r="U883" s="3"/>
    </row>
    <row r="884" ht="14.25" customHeight="1">
      <c r="A884" s="5"/>
      <c r="G884" s="3"/>
      <c r="H884" s="6"/>
      <c r="I884" s="7"/>
      <c r="J884" s="7"/>
      <c r="K884" s="7"/>
      <c r="L884" s="7"/>
      <c r="M884" s="7"/>
      <c r="N884" s="7"/>
      <c r="O884" s="7"/>
      <c r="P884" s="7"/>
      <c r="Q884" s="7"/>
      <c r="U884" s="3"/>
    </row>
    <row r="885" ht="14.25" customHeight="1">
      <c r="A885" s="5"/>
      <c r="G885" s="3"/>
      <c r="H885" s="6"/>
      <c r="I885" s="7"/>
      <c r="J885" s="7"/>
      <c r="K885" s="7"/>
      <c r="L885" s="7"/>
      <c r="M885" s="7"/>
      <c r="N885" s="7"/>
      <c r="O885" s="7"/>
      <c r="P885" s="7"/>
      <c r="Q885" s="7"/>
      <c r="U885" s="3"/>
    </row>
    <row r="886" ht="14.25" customHeight="1">
      <c r="A886" s="5"/>
      <c r="G886" s="3"/>
      <c r="H886" s="6"/>
      <c r="I886" s="7"/>
      <c r="J886" s="7"/>
      <c r="K886" s="7"/>
      <c r="L886" s="7"/>
      <c r="M886" s="7"/>
      <c r="N886" s="7"/>
      <c r="O886" s="7"/>
      <c r="P886" s="7"/>
      <c r="Q886" s="7"/>
      <c r="U886" s="3"/>
    </row>
    <row r="887" ht="14.25" customHeight="1">
      <c r="A887" s="5"/>
      <c r="G887" s="3"/>
      <c r="H887" s="6"/>
      <c r="I887" s="7"/>
      <c r="J887" s="7"/>
      <c r="K887" s="7"/>
      <c r="L887" s="7"/>
      <c r="M887" s="7"/>
      <c r="N887" s="7"/>
      <c r="O887" s="7"/>
      <c r="P887" s="7"/>
      <c r="Q887" s="7"/>
      <c r="U887" s="3"/>
    </row>
    <row r="888" ht="14.25" customHeight="1">
      <c r="A888" s="5"/>
      <c r="G888" s="3"/>
      <c r="H888" s="6"/>
      <c r="I888" s="7"/>
      <c r="J888" s="7"/>
      <c r="K888" s="7"/>
      <c r="L888" s="7"/>
      <c r="M888" s="7"/>
      <c r="N888" s="7"/>
      <c r="O888" s="7"/>
      <c r="P888" s="7"/>
      <c r="Q888" s="7"/>
      <c r="U888" s="3"/>
    </row>
    <row r="889" ht="14.25" customHeight="1">
      <c r="A889" s="5"/>
      <c r="G889" s="3"/>
      <c r="H889" s="6"/>
      <c r="I889" s="7"/>
      <c r="J889" s="7"/>
      <c r="K889" s="7"/>
      <c r="L889" s="7"/>
      <c r="M889" s="7"/>
      <c r="N889" s="7"/>
      <c r="O889" s="7"/>
      <c r="P889" s="7"/>
      <c r="Q889" s="7"/>
      <c r="U889" s="3"/>
    </row>
    <row r="890" ht="14.25" customHeight="1">
      <c r="A890" s="5"/>
      <c r="G890" s="3"/>
      <c r="H890" s="6"/>
      <c r="I890" s="7"/>
      <c r="J890" s="7"/>
      <c r="K890" s="7"/>
      <c r="L890" s="7"/>
      <c r="M890" s="7"/>
      <c r="N890" s="7"/>
      <c r="O890" s="7"/>
      <c r="P890" s="7"/>
      <c r="Q890" s="7"/>
      <c r="U890" s="3"/>
    </row>
    <row r="891" ht="14.25" customHeight="1">
      <c r="A891" s="5"/>
      <c r="G891" s="3"/>
      <c r="H891" s="6"/>
      <c r="I891" s="7"/>
      <c r="J891" s="7"/>
      <c r="K891" s="7"/>
      <c r="L891" s="7"/>
      <c r="M891" s="7"/>
      <c r="N891" s="7"/>
      <c r="O891" s="7"/>
      <c r="P891" s="7"/>
      <c r="Q891" s="7"/>
      <c r="U891" s="3"/>
    </row>
    <row r="892" ht="14.25" customHeight="1">
      <c r="A892" s="5"/>
      <c r="G892" s="3"/>
      <c r="H892" s="6"/>
      <c r="I892" s="7"/>
      <c r="J892" s="7"/>
      <c r="K892" s="7"/>
      <c r="L892" s="7"/>
      <c r="M892" s="7"/>
      <c r="N892" s="7"/>
      <c r="O892" s="7"/>
      <c r="P892" s="7"/>
      <c r="Q892" s="7"/>
      <c r="U892" s="3"/>
    </row>
    <row r="893" ht="14.25" customHeight="1">
      <c r="A893" s="5"/>
      <c r="G893" s="3"/>
      <c r="H893" s="6"/>
      <c r="I893" s="7"/>
      <c r="J893" s="7"/>
      <c r="K893" s="7"/>
      <c r="L893" s="7"/>
      <c r="M893" s="7"/>
      <c r="N893" s="7"/>
      <c r="O893" s="7"/>
      <c r="P893" s="7"/>
      <c r="Q893" s="7"/>
      <c r="U893" s="3"/>
    </row>
    <row r="894" ht="14.25" customHeight="1">
      <c r="A894" s="5"/>
      <c r="G894" s="3"/>
      <c r="H894" s="6"/>
      <c r="I894" s="7"/>
      <c r="J894" s="7"/>
      <c r="K894" s="7"/>
      <c r="L894" s="7"/>
      <c r="M894" s="7"/>
      <c r="N894" s="7"/>
      <c r="O894" s="7"/>
      <c r="P894" s="7"/>
      <c r="Q894" s="7"/>
      <c r="U894" s="3"/>
    </row>
    <row r="895" ht="14.25" customHeight="1">
      <c r="A895" s="5"/>
      <c r="G895" s="3"/>
      <c r="H895" s="6"/>
      <c r="I895" s="7"/>
      <c r="J895" s="7"/>
      <c r="K895" s="7"/>
      <c r="L895" s="7"/>
      <c r="M895" s="7"/>
      <c r="N895" s="7"/>
      <c r="O895" s="7"/>
      <c r="P895" s="7"/>
      <c r="Q895" s="7"/>
      <c r="U895" s="3"/>
    </row>
    <row r="896" ht="14.25" customHeight="1">
      <c r="A896" s="5"/>
      <c r="G896" s="3"/>
      <c r="H896" s="6"/>
      <c r="I896" s="7"/>
      <c r="J896" s="7"/>
      <c r="K896" s="7"/>
      <c r="L896" s="7"/>
      <c r="M896" s="7"/>
      <c r="N896" s="7"/>
      <c r="O896" s="7"/>
      <c r="P896" s="7"/>
      <c r="Q896" s="7"/>
      <c r="U896" s="3"/>
    </row>
    <row r="897" ht="14.25" customHeight="1">
      <c r="A897" s="5"/>
      <c r="G897" s="3"/>
      <c r="H897" s="6"/>
      <c r="I897" s="7"/>
      <c r="J897" s="7"/>
      <c r="K897" s="7"/>
      <c r="L897" s="7"/>
      <c r="M897" s="7"/>
      <c r="N897" s="7"/>
      <c r="O897" s="7"/>
      <c r="P897" s="7"/>
      <c r="Q897" s="7"/>
      <c r="U897" s="3"/>
    </row>
    <row r="898" ht="14.25" customHeight="1">
      <c r="A898" s="5"/>
      <c r="G898" s="3"/>
      <c r="H898" s="6"/>
      <c r="I898" s="7"/>
      <c r="J898" s="7"/>
      <c r="K898" s="7"/>
      <c r="L898" s="7"/>
      <c r="M898" s="7"/>
      <c r="N898" s="7"/>
      <c r="O898" s="7"/>
      <c r="P898" s="7"/>
      <c r="Q898" s="7"/>
      <c r="U898" s="3"/>
    </row>
    <row r="899" ht="14.25" customHeight="1">
      <c r="A899" s="5"/>
      <c r="G899" s="3"/>
      <c r="H899" s="6"/>
      <c r="I899" s="7"/>
      <c r="J899" s="7"/>
      <c r="K899" s="7"/>
      <c r="L899" s="7"/>
      <c r="M899" s="7"/>
      <c r="N899" s="7"/>
      <c r="O899" s="7"/>
      <c r="P899" s="7"/>
      <c r="Q899" s="7"/>
      <c r="U899" s="3"/>
    </row>
    <row r="900" ht="14.25" customHeight="1">
      <c r="A900" s="5"/>
      <c r="G900" s="3"/>
      <c r="H900" s="6"/>
      <c r="I900" s="7"/>
      <c r="J900" s="7"/>
      <c r="K900" s="7"/>
      <c r="L900" s="7"/>
      <c r="M900" s="7"/>
      <c r="N900" s="7"/>
      <c r="O900" s="7"/>
      <c r="P900" s="7"/>
      <c r="Q900" s="7"/>
      <c r="U900" s="3"/>
    </row>
    <row r="901" ht="14.25" customHeight="1">
      <c r="A901" s="5"/>
      <c r="G901" s="3"/>
      <c r="H901" s="6"/>
      <c r="I901" s="7"/>
      <c r="J901" s="7"/>
      <c r="K901" s="7"/>
      <c r="L901" s="7"/>
      <c r="M901" s="7"/>
      <c r="N901" s="7"/>
      <c r="O901" s="7"/>
      <c r="P901" s="7"/>
      <c r="Q901" s="7"/>
      <c r="U901" s="3"/>
    </row>
    <row r="902" ht="14.25" customHeight="1">
      <c r="A902" s="5"/>
      <c r="G902" s="3"/>
      <c r="H902" s="6"/>
      <c r="I902" s="7"/>
      <c r="J902" s="7"/>
      <c r="K902" s="7"/>
      <c r="L902" s="7"/>
      <c r="M902" s="7"/>
      <c r="N902" s="7"/>
      <c r="O902" s="7"/>
      <c r="P902" s="7"/>
      <c r="Q902" s="7"/>
      <c r="U902" s="3"/>
    </row>
    <row r="903" ht="14.25" customHeight="1">
      <c r="A903" s="5"/>
      <c r="G903" s="3"/>
      <c r="H903" s="6"/>
      <c r="I903" s="7"/>
      <c r="J903" s="7"/>
      <c r="K903" s="7"/>
      <c r="L903" s="7"/>
      <c r="M903" s="7"/>
      <c r="N903" s="7"/>
      <c r="O903" s="7"/>
      <c r="P903" s="7"/>
      <c r="Q903" s="7"/>
      <c r="U903" s="3"/>
    </row>
    <row r="904" ht="14.25" customHeight="1">
      <c r="A904" s="5"/>
      <c r="G904" s="3"/>
      <c r="H904" s="6"/>
      <c r="I904" s="7"/>
      <c r="J904" s="7"/>
      <c r="K904" s="7"/>
      <c r="L904" s="7"/>
      <c r="M904" s="7"/>
      <c r="N904" s="7"/>
      <c r="O904" s="7"/>
      <c r="P904" s="7"/>
      <c r="Q904" s="7"/>
      <c r="U904" s="3"/>
    </row>
    <row r="905" ht="14.25" customHeight="1">
      <c r="A905" s="5"/>
      <c r="G905" s="3"/>
      <c r="H905" s="6"/>
      <c r="I905" s="7"/>
      <c r="J905" s="7"/>
      <c r="K905" s="7"/>
      <c r="L905" s="7"/>
      <c r="M905" s="7"/>
      <c r="N905" s="7"/>
      <c r="O905" s="7"/>
      <c r="P905" s="7"/>
      <c r="Q905" s="7"/>
      <c r="U905" s="3"/>
    </row>
    <row r="906" ht="14.25" customHeight="1">
      <c r="A906" s="5"/>
      <c r="G906" s="3"/>
      <c r="H906" s="6"/>
      <c r="I906" s="7"/>
      <c r="J906" s="7"/>
      <c r="K906" s="7"/>
      <c r="L906" s="7"/>
      <c r="M906" s="7"/>
      <c r="N906" s="7"/>
      <c r="O906" s="7"/>
      <c r="P906" s="7"/>
      <c r="Q906" s="7"/>
      <c r="U906" s="3"/>
    </row>
    <row r="907" ht="14.25" customHeight="1">
      <c r="A907" s="5"/>
      <c r="G907" s="3"/>
      <c r="H907" s="6"/>
      <c r="I907" s="7"/>
      <c r="J907" s="7"/>
      <c r="K907" s="7"/>
      <c r="L907" s="7"/>
      <c r="M907" s="7"/>
      <c r="N907" s="7"/>
      <c r="O907" s="7"/>
      <c r="P907" s="7"/>
      <c r="Q907" s="7"/>
      <c r="U907" s="3"/>
    </row>
    <row r="908" ht="14.25" customHeight="1">
      <c r="A908" s="5"/>
      <c r="G908" s="3"/>
      <c r="H908" s="6"/>
      <c r="I908" s="7"/>
      <c r="J908" s="7"/>
      <c r="K908" s="7"/>
      <c r="L908" s="7"/>
      <c r="M908" s="7"/>
      <c r="N908" s="7"/>
      <c r="O908" s="7"/>
      <c r="P908" s="7"/>
      <c r="Q908" s="7"/>
      <c r="U908" s="3"/>
    </row>
    <row r="909" ht="14.25" customHeight="1">
      <c r="A909" s="5"/>
      <c r="G909" s="3"/>
      <c r="H909" s="6"/>
      <c r="I909" s="7"/>
      <c r="J909" s="7"/>
      <c r="K909" s="7"/>
      <c r="L909" s="7"/>
      <c r="M909" s="7"/>
      <c r="N909" s="7"/>
      <c r="O909" s="7"/>
      <c r="P909" s="7"/>
      <c r="Q909" s="7"/>
      <c r="U909" s="3"/>
    </row>
    <row r="910" ht="14.25" customHeight="1">
      <c r="A910" s="5"/>
      <c r="G910" s="3"/>
      <c r="H910" s="6"/>
      <c r="I910" s="7"/>
      <c r="J910" s="7"/>
      <c r="K910" s="7"/>
      <c r="L910" s="7"/>
      <c r="M910" s="7"/>
      <c r="N910" s="7"/>
      <c r="O910" s="7"/>
      <c r="P910" s="7"/>
      <c r="Q910" s="7"/>
      <c r="U910" s="3"/>
    </row>
    <row r="911" ht="14.25" customHeight="1">
      <c r="A911" s="5"/>
      <c r="G911" s="3"/>
      <c r="H911" s="6"/>
      <c r="I911" s="7"/>
      <c r="J911" s="7"/>
      <c r="K911" s="7"/>
      <c r="L911" s="7"/>
      <c r="M911" s="7"/>
      <c r="N911" s="7"/>
      <c r="O911" s="7"/>
      <c r="P911" s="7"/>
      <c r="Q911" s="7"/>
      <c r="U911" s="3"/>
    </row>
    <row r="912" ht="14.25" customHeight="1">
      <c r="A912" s="5"/>
      <c r="G912" s="3"/>
      <c r="H912" s="6"/>
      <c r="I912" s="7"/>
      <c r="J912" s="7"/>
      <c r="K912" s="7"/>
      <c r="L912" s="7"/>
      <c r="M912" s="7"/>
      <c r="N912" s="7"/>
      <c r="O912" s="7"/>
      <c r="P912" s="7"/>
      <c r="Q912" s="7"/>
      <c r="U912" s="3"/>
    </row>
    <row r="913" ht="14.25" customHeight="1">
      <c r="A913" s="5"/>
      <c r="G913" s="3"/>
      <c r="H913" s="6"/>
      <c r="I913" s="7"/>
      <c r="J913" s="7"/>
      <c r="K913" s="7"/>
      <c r="L913" s="7"/>
      <c r="M913" s="7"/>
      <c r="N913" s="7"/>
      <c r="O913" s="7"/>
      <c r="P913" s="7"/>
      <c r="Q913" s="7"/>
      <c r="U913" s="3"/>
    </row>
    <row r="914" ht="14.25" customHeight="1">
      <c r="A914" s="5"/>
      <c r="G914" s="3"/>
      <c r="H914" s="6"/>
      <c r="I914" s="7"/>
      <c r="J914" s="7"/>
      <c r="K914" s="7"/>
      <c r="L914" s="7"/>
      <c r="M914" s="7"/>
      <c r="N914" s="7"/>
      <c r="O914" s="7"/>
      <c r="P914" s="7"/>
      <c r="Q914" s="7"/>
      <c r="U914" s="3"/>
    </row>
    <row r="915" ht="14.25" customHeight="1">
      <c r="A915" s="5"/>
      <c r="G915" s="3"/>
      <c r="H915" s="6"/>
      <c r="I915" s="7"/>
      <c r="J915" s="7"/>
      <c r="K915" s="7"/>
      <c r="L915" s="7"/>
      <c r="M915" s="7"/>
      <c r="N915" s="7"/>
      <c r="O915" s="7"/>
      <c r="P915" s="7"/>
      <c r="Q915" s="7"/>
      <c r="U915" s="3"/>
    </row>
    <row r="916" ht="14.25" customHeight="1">
      <c r="A916" s="5"/>
      <c r="G916" s="3"/>
      <c r="H916" s="6"/>
      <c r="I916" s="7"/>
      <c r="J916" s="7"/>
      <c r="K916" s="7"/>
      <c r="L916" s="7"/>
      <c r="M916" s="7"/>
      <c r="N916" s="7"/>
      <c r="O916" s="7"/>
      <c r="P916" s="7"/>
      <c r="Q916" s="7"/>
      <c r="U916" s="3"/>
    </row>
    <row r="917" ht="14.25" customHeight="1">
      <c r="A917" s="5"/>
      <c r="G917" s="3"/>
      <c r="H917" s="6"/>
      <c r="I917" s="7"/>
      <c r="J917" s="7"/>
      <c r="K917" s="7"/>
      <c r="L917" s="7"/>
      <c r="M917" s="7"/>
      <c r="N917" s="7"/>
      <c r="O917" s="7"/>
      <c r="P917" s="7"/>
      <c r="Q917" s="7"/>
      <c r="U917" s="3"/>
    </row>
    <row r="918" ht="14.25" customHeight="1">
      <c r="A918" s="5"/>
      <c r="G918" s="3"/>
      <c r="H918" s="6"/>
      <c r="I918" s="7"/>
      <c r="J918" s="7"/>
      <c r="K918" s="7"/>
      <c r="L918" s="7"/>
      <c r="M918" s="7"/>
      <c r="N918" s="7"/>
      <c r="O918" s="7"/>
      <c r="P918" s="7"/>
      <c r="Q918" s="7"/>
      <c r="U918" s="3"/>
    </row>
    <row r="919" ht="14.25" customHeight="1">
      <c r="A919" s="5"/>
      <c r="G919" s="3"/>
      <c r="H919" s="6"/>
      <c r="I919" s="7"/>
      <c r="J919" s="7"/>
      <c r="K919" s="7"/>
      <c r="L919" s="7"/>
      <c r="M919" s="7"/>
      <c r="N919" s="7"/>
      <c r="O919" s="7"/>
      <c r="P919" s="7"/>
      <c r="Q919" s="7"/>
      <c r="U919" s="3"/>
    </row>
    <row r="920" ht="14.25" customHeight="1">
      <c r="A920" s="5"/>
      <c r="G920" s="3"/>
      <c r="H920" s="6"/>
      <c r="I920" s="7"/>
      <c r="J920" s="7"/>
      <c r="K920" s="7"/>
      <c r="L920" s="7"/>
      <c r="M920" s="7"/>
      <c r="N920" s="7"/>
      <c r="O920" s="7"/>
      <c r="P920" s="7"/>
      <c r="Q920" s="7"/>
      <c r="U920" s="3"/>
    </row>
    <row r="921" ht="14.25" customHeight="1">
      <c r="A921" s="5"/>
      <c r="G921" s="3"/>
      <c r="H921" s="6"/>
      <c r="I921" s="7"/>
      <c r="J921" s="7"/>
      <c r="K921" s="7"/>
      <c r="L921" s="7"/>
      <c r="M921" s="7"/>
      <c r="N921" s="7"/>
      <c r="O921" s="7"/>
      <c r="P921" s="7"/>
      <c r="Q921" s="7"/>
      <c r="U921" s="3"/>
    </row>
    <row r="922" ht="14.25" customHeight="1">
      <c r="A922" s="5"/>
      <c r="G922" s="3"/>
      <c r="H922" s="6"/>
      <c r="I922" s="7"/>
      <c r="J922" s="7"/>
      <c r="K922" s="7"/>
      <c r="L922" s="7"/>
      <c r="M922" s="7"/>
      <c r="N922" s="7"/>
      <c r="O922" s="7"/>
      <c r="P922" s="7"/>
      <c r="Q922" s="7"/>
      <c r="U922" s="3"/>
    </row>
    <row r="923" ht="14.25" customHeight="1">
      <c r="A923" s="5"/>
      <c r="G923" s="3"/>
      <c r="H923" s="6"/>
      <c r="I923" s="7"/>
      <c r="J923" s="7"/>
      <c r="K923" s="7"/>
      <c r="L923" s="7"/>
      <c r="M923" s="7"/>
      <c r="N923" s="7"/>
      <c r="O923" s="7"/>
      <c r="P923" s="7"/>
      <c r="Q923" s="7"/>
      <c r="U923" s="3"/>
    </row>
    <row r="924" ht="14.25" customHeight="1">
      <c r="A924" s="5"/>
      <c r="G924" s="3"/>
      <c r="H924" s="6"/>
      <c r="I924" s="7"/>
      <c r="J924" s="7"/>
      <c r="K924" s="7"/>
      <c r="L924" s="7"/>
      <c r="M924" s="7"/>
      <c r="N924" s="7"/>
      <c r="O924" s="7"/>
      <c r="P924" s="7"/>
      <c r="Q924" s="7"/>
      <c r="U924" s="3"/>
    </row>
    <row r="925" ht="14.25" customHeight="1">
      <c r="A925" s="5"/>
      <c r="G925" s="3"/>
      <c r="H925" s="6"/>
      <c r="I925" s="7"/>
      <c r="J925" s="7"/>
      <c r="K925" s="7"/>
      <c r="L925" s="7"/>
      <c r="M925" s="7"/>
      <c r="N925" s="7"/>
      <c r="O925" s="7"/>
      <c r="P925" s="7"/>
      <c r="Q925" s="7"/>
      <c r="U925" s="3"/>
    </row>
    <row r="926" ht="14.25" customHeight="1">
      <c r="A926" s="5"/>
      <c r="G926" s="3"/>
      <c r="H926" s="6"/>
      <c r="I926" s="7"/>
      <c r="J926" s="7"/>
      <c r="K926" s="7"/>
      <c r="L926" s="7"/>
      <c r="M926" s="7"/>
      <c r="N926" s="7"/>
      <c r="O926" s="7"/>
      <c r="P926" s="7"/>
      <c r="Q926" s="7"/>
      <c r="U926" s="3"/>
    </row>
    <row r="927" ht="14.25" customHeight="1">
      <c r="A927" s="5"/>
      <c r="G927" s="3"/>
      <c r="H927" s="6"/>
      <c r="I927" s="7"/>
      <c r="J927" s="7"/>
      <c r="K927" s="7"/>
      <c r="L927" s="7"/>
      <c r="M927" s="7"/>
      <c r="N927" s="7"/>
      <c r="O927" s="7"/>
      <c r="P927" s="7"/>
      <c r="Q927" s="7"/>
      <c r="U927" s="3"/>
    </row>
    <row r="928" ht="14.25" customHeight="1">
      <c r="A928" s="5"/>
      <c r="G928" s="3"/>
      <c r="H928" s="6"/>
      <c r="I928" s="7"/>
      <c r="J928" s="7"/>
      <c r="K928" s="7"/>
      <c r="L928" s="7"/>
      <c r="M928" s="7"/>
      <c r="N928" s="7"/>
      <c r="O928" s="7"/>
      <c r="P928" s="7"/>
      <c r="Q928" s="7"/>
      <c r="U928" s="3"/>
    </row>
    <row r="929" ht="14.25" customHeight="1">
      <c r="A929" s="5"/>
      <c r="G929" s="3"/>
      <c r="H929" s="6"/>
      <c r="I929" s="7"/>
      <c r="J929" s="7"/>
      <c r="K929" s="7"/>
      <c r="L929" s="7"/>
      <c r="M929" s="7"/>
      <c r="N929" s="7"/>
      <c r="O929" s="7"/>
      <c r="P929" s="7"/>
      <c r="Q929" s="7"/>
      <c r="U929" s="3"/>
    </row>
    <row r="930" ht="14.25" customHeight="1">
      <c r="A930" s="5"/>
      <c r="G930" s="3"/>
      <c r="H930" s="6"/>
      <c r="I930" s="7"/>
      <c r="J930" s="7"/>
      <c r="K930" s="7"/>
      <c r="L930" s="7"/>
      <c r="M930" s="7"/>
      <c r="N930" s="7"/>
      <c r="O930" s="7"/>
      <c r="P930" s="7"/>
      <c r="Q930" s="7"/>
      <c r="U930" s="3"/>
    </row>
    <row r="931" ht="14.25" customHeight="1">
      <c r="A931" s="5"/>
      <c r="G931" s="3"/>
      <c r="H931" s="6"/>
      <c r="I931" s="7"/>
      <c r="J931" s="7"/>
      <c r="K931" s="7"/>
      <c r="L931" s="7"/>
      <c r="M931" s="7"/>
      <c r="N931" s="7"/>
      <c r="O931" s="7"/>
      <c r="P931" s="7"/>
      <c r="Q931" s="7"/>
      <c r="U931" s="3"/>
    </row>
    <row r="932" ht="14.25" customHeight="1">
      <c r="A932" s="5"/>
      <c r="G932" s="3"/>
      <c r="H932" s="6"/>
      <c r="I932" s="7"/>
      <c r="J932" s="7"/>
      <c r="K932" s="7"/>
      <c r="L932" s="7"/>
      <c r="M932" s="7"/>
      <c r="N932" s="7"/>
      <c r="O932" s="7"/>
      <c r="P932" s="7"/>
      <c r="Q932" s="7"/>
      <c r="U932" s="3"/>
    </row>
    <row r="933" ht="14.25" customHeight="1">
      <c r="A933" s="5"/>
      <c r="G933" s="3"/>
      <c r="H933" s="6"/>
      <c r="I933" s="7"/>
      <c r="J933" s="7"/>
      <c r="K933" s="7"/>
      <c r="L933" s="7"/>
      <c r="M933" s="7"/>
      <c r="N933" s="7"/>
      <c r="O933" s="7"/>
      <c r="P933" s="7"/>
      <c r="Q933" s="7"/>
      <c r="U933" s="3"/>
    </row>
    <row r="934" ht="14.25" customHeight="1">
      <c r="A934" s="5"/>
      <c r="G934" s="3"/>
      <c r="H934" s="6"/>
      <c r="I934" s="7"/>
      <c r="J934" s="7"/>
      <c r="K934" s="7"/>
      <c r="L934" s="7"/>
      <c r="M934" s="7"/>
      <c r="N934" s="7"/>
      <c r="O934" s="7"/>
      <c r="P934" s="7"/>
      <c r="Q934" s="7"/>
      <c r="U934" s="3"/>
    </row>
    <row r="935" ht="14.25" customHeight="1">
      <c r="A935" s="5"/>
      <c r="G935" s="3"/>
      <c r="H935" s="6"/>
      <c r="I935" s="7"/>
      <c r="J935" s="7"/>
      <c r="K935" s="7"/>
      <c r="L935" s="7"/>
      <c r="M935" s="7"/>
      <c r="N935" s="7"/>
      <c r="O935" s="7"/>
      <c r="P935" s="7"/>
      <c r="Q935" s="7"/>
      <c r="U935" s="3"/>
    </row>
    <row r="936" ht="14.25" customHeight="1">
      <c r="A936" s="5"/>
      <c r="G936" s="3"/>
      <c r="H936" s="6"/>
      <c r="I936" s="7"/>
      <c r="J936" s="7"/>
      <c r="K936" s="7"/>
      <c r="L936" s="7"/>
      <c r="M936" s="7"/>
      <c r="N936" s="7"/>
      <c r="O936" s="7"/>
      <c r="P936" s="7"/>
      <c r="Q936" s="7"/>
      <c r="U936" s="3"/>
    </row>
    <row r="937" ht="14.25" customHeight="1">
      <c r="A937" s="5"/>
      <c r="G937" s="3"/>
      <c r="H937" s="6"/>
      <c r="I937" s="7"/>
      <c r="J937" s="7"/>
      <c r="K937" s="7"/>
      <c r="L937" s="7"/>
      <c r="M937" s="7"/>
      <c r="N937" s="7"/>
      <c r="O937" s="7"/>
      <c r="P937" s="7"/>
      <c r="Q937" s="7"/>
      <c r="U937" s="3"/>
    </row>
    <row r="938" ht="14.25" customHeight="1">
      <c r="A938" s="5"/>
      <c r="G938" s="3"/>
      <c r="H938" s="6"/>
      <c r="I938" s="7"/>
      <c r="J938" s="7"/>
      <c r="K938" s="7"/>
      <c r="L938" s="7"/>
      <c r="M938" s="7"/>
      <c r="N938" s="7"/>
      <c r="O938" s="7"/>
      <c r="P938" s="7"/>
      <c r="Q938" s="7"/>
      <c r="U938" s="3"/>
    </row>
    <row r="939" ht="14.25" customHeight="1">
      <c r="A939" s="5"/>
      <c r="G939" s="3"/>
      <c r="H939" s="6"/>
      <c r="I939" s="7"/>
      <c r="J939" s="7"/>
      <c r="K939" s="7"/>
      <c r="L939" s="7"/>
      <c r="M939" s="7"/>
      <c r="N939" s="7"/>
      <c r="O939" s="7"/>
      <c r="P939" s="7"/>
      <c r="Q939" s="7"/>
      <c r="U939" s="3"/>
    </row>
    <row r="940" ht="14.25" customHeight="1">
      <c r="A940" s="5"/>
      <c r="G940" s="3"/>
      <c r="H940" s="6"/>
      <c r="I940" s="7"/>
      <c r="J940" s="7"/>
      <c r="K940" s="7"/>
      <c r="L940" s="7"/>
      <c r="M940" s="7"/>
      <c r="N940" s="7"/>
      <c r="O940" s="7"/>
      <c r="P940" s="7"/>
      <c r="Q940" s="7"/>
      <c r="U940" s="3"/>
    </row>
    <row r="941" ht="14.25" customHeight="1">
      <c r="A941" s="5"/>
      <c r="G941" s="3"/>
      <c r="H941" s="6"/>
      <c r="I941" s="7"/>
      <c r="J941" s="7"/>
      <c r="K941" s="7"/>
      <c r="L941" s="7"/>
      <c r="M941" s="7"/>
      <c r="N941" s="7"/>
      <c r="O941" s="7"/>
      <c r="P941" s="7"/>
      <c r="Q941" s="7"/>
      <c r="U941" s="3"/>
    </row>
    <row r="942" ht="14.25" customHeight="1">
      <c r="A942" s="5"/>
      <c r="G942" s="3"/>
      <c r="H942" s="6"/>
      <c r="I942" s="7"/>
      <c r="J942" s="7"/>
      <c r="K942" s="7"/>
      <c r="L942" s="7"/>
      <c r="M942" s="7"/>
      <c r="N942" s="7"/>
      <c r="O942" s="7"/>
      <c r="P942" s="7"/>
      <c r="Q942" s="7"/>
      <c r="U942" s="3"/>
    </row>
    <row r="943" ht="14.25" customHeight="1">
      <c r="A943" s="5"/>
      <c r="G943" s="3"/>
      <c r="H943" s="6"/>
      <c r="I943" s="7"/>
      <c r="J943" s="7"/>
      <c r="K943" s="7"/>
      <c r="L943" s="7"/>
      <c r="M943" s="7"/>
      <c r="N943" s="7"/>
      <c r="O943" s="7"/>
      <c r="P943" s="7"/>
      <c r="Q943" s="7"/>
      <c r="U943" s="3"/>
    </row>
    <row r="944" ht="14.25" customHeight="1">
      <c r="A944" s="5"/>
      <c r="G944" s="3"/>
      <c r="H944" s="6"/>
      <c r="I944" s="7"/>
      <c r="J944" s="7"/>
      <c r="K944" s="7"/>
      <c r="L944" s="7"/>
      <c r="M944" s="7"/>
      <c r="N944" s="7"/>
      <c r="O944" s="7"/>
      <c r="P944" s="7"/>
      <c r="Q944" s="7"/>
      <c r="U944" s="3"/>
    </row>
    <row r="945" ht="14.25" customHeight="1">
      <c r="A945" s="5"/>
      <c r="G945" s="3"/>
      <c r="H945" s="6"/>
      <c r="I945" s="7"/>
      <c r="J945" s="7"/>
      <c r="K945" s="7"/>
      <c r="L945" s="7"/>
      <c r="M945" s="7"/>
      <c r="N945" s="7"/>
      <c r="O945" s="7"/>
      <c r="P945" s="7"/>
      <c r="Q945" s="7"/>
      <c r="U945" s="3"/>
    </row>
    <row r="946" ht="14.25" customHeight="1">
      <c r="A946" s="5"/>
      <c r="G946" s="3"/>
      <c r="H946" s="6"/>
      <c r="I946" s="7"/>
      <c r="J946" s="7"/>
      <c r="K946" s="7"/>
      <c r="L946" s="7"/>
      <c r="M946" s="7"/>
      <c r="N946" s="7"/>
      <c r="O946" s="7"/>
      <c r="P946" s="7"/>
      <c r="Q946" s="7"/>
      <c r="U946" s="3"/>
    </row>
    <row r="947" ht="14.25" customHeight="1">
      <c r="A947" s="5"/>
      <c r="G947" s="3"/>
      <c r="H947" s="6"/>
      <c r="I947" s="7"/>
      <c r="J947" s="7"/>
      <c r="K947" s="7"/>
      <c r="L947" s="7"/>
      <c r="M947" s="7"/>
      <c r="N947" s="7"/>
      <c r="O947" s="7"/>
      <c r="P947" s="7"/>
      <c r="Q947" s="7"/>
      <c r="U947" s="3"/>
    </row>
    <row r="948" ht="14.25" customHeight="1">
      <c r="A948" s="5"/>
      <c r="G948" s="3"/>
      <c r="H948" s="6"/>
      <c r="I948" s="7"/>
      <c r="J948" s="7"/>
      <c r="K948" s="7"/>
      <c r="L948" s="7"/>
      <c r="M948" s="7"/>
      <c r="N948" s="7"/>
      <c r="O948" s="7"/>
      <c r="P948" s="7"/>
      <c r="Q948" s="7"/>
      <c r="U948" s="3"/>
    </row>
    <row r="949" ht="14.25" customHeight="1">
      <c r="A949" s="5"/>
      <c r="G949" s="3"/>
      <c r="H949" s="6"/>
      <c r="I949" s="7"/>
      <c r="J949" s="7"/>
      <c r="K949" s="7"/>
      <c r="L949" s="7"/>
      <c r="M949" s="7"/>
      <c r="N949" s="7"/>
      <c r="O949" s="7"/>
      <c r="P949" s="7"/>
      <c r="Q949" s="7"/>
      <c r="U949" s="3"/>
    </row>
    <row r="950" ht="14.25" customHeight="1">
      <c r="A950" s="5"/>
      <c r="G950" s="3"/>
      <c r="H950" s="6"/>
      <c r="I950" s="7"/>
      <c r="J950" s="7"/>
      <c r="K950" s="7"/>
      <c r="L950" s="7"/>
      <c r="M950" s="7"/>
      <c r="N950" s="7"/>
      <c r="O950" s="7"/>
      <c r="P950" s="7"/>
      <c r="Q950" s="7"/>
      <c r="U950" s="3"/>
    </row>
    <row r="951" ht="14.25" customHeight="1">
      <c r="A951" s="5"/>
      <c r="G951" s="3"/>
      <c r="H951" s="6"/>
      <c r="I951" s="7"/>
      <c r="J951" s="7"/>
      <c r="K951" s="7"/>
      <c r="L951" s="7"/>
      <c r="M951" s="7"/>
      <c r="N951" s="7"/>
      <c r="O951" s="7"/>
      <c r="P951" s="7"/>
      <c r="Q951" s="7"/>
      <c r="U951" s="3"/>
    </row>
    <row r="952" ht="14.25" customHeight="1">
      <c r="A952" s="5"/>
      <c r="G952" s="3"/>
      <c r="H952" s="6"/>
      <c r="I952" s="7"/>
      <c r="J952" s="7"/>
      <c r="K952" s="7"/>
      <c r="L952" s="7"/>
      <c r="M952" s="7"/>
      <c r="N952" s="7"/>
      <c r="O952" s="7"/>
      <c r="P952" s="7"/>
      <c r="Q952" s="7"/>
      <c r="U952" s="3"/>
    </row>
    <row r="953" ht="14.25" customHeight="1">
      <c r="A953" s="5"/>
      <c r="G953" s="3"/>
      <c r="H953" s="6"/>
      <c r="I953" s="7"/>
      <c r="J953" s="7"/>
      <c r="K953" s="7"/>
      <c r="L953" s="7"/>
      <c r="M953" s="7"/>
      <c r="N953" s="7"/>
      <c r="O953" s="7"/>
      <c r="P953" s="7"/>
      <c r="Q953" s="7"/>
      <c r="U953" s="3"/>
    </row>
    <row r="954" ht="14.25" customHeight="1">
      <c r="A954" s="5"/>
      <c r="G954" s="3"/>
      <c r="H954" s="6"/>
      <c r="I954" s="7"/>
      <c r="J954" s="7"/>
      <c r="K954" s="7"/>
      <c r="L954" s="7"/>
      <c r="M954" s="7"/>
      <c r="N954" s="7"/>
      <c r="O954" s="7"/>
      <c r="P954" s="7"/>
      <c r="Q954" s="7"/>
      <c r="U954" s="3"/>
    </row>
    <row r="955" ht="14.25" customHeight="1">
      <c r="A955" s="5"/>
      <c r="G955" s="3"/>
      <c r="H955" s="6"/>
      <c r="I955" s="7"/>
      <c r="J955" s="7"/>
      <c r="K955" s="7"/>
      <c r="L955" s="7"/>
      <c r="M955" s="7"/>
      <c r="N955" s="7"/>
      <c r="O955" s="7"/>
      <c r="P955" s="7"/>
      <c r="Q955" s="7"/>
      <c r="U955" s="3"/>
    </row>
    <row r="956" ht="14.25" customHeight="1">
      <c r="A956" s="5"/>
      <c r="G956" s="3"/>
      <c r="H956" s="6"/>
      <c r="I956" s="7"/>
      <c r="J956" s="7"/>
      <c r="K956" s="7"/>
      <c r="L956" s="7"/>
      <c r="M956" s="7"/>
      <c r="N956" s="7"/>
      <c r="O956" s="7"/>
      <c r="P956" s="7"/>
      <c r="Q956" s="7"/>
      <c r="U956" s="3"/>
    </row>
    <row r="957" ht="14.25" customHeight="1">
      <c r="A957" s="5"/>
      <c r="G957" s="3"/>
      <c r="H957" s="6"/>
      <c r="I957" s="7"/>
      <c r="J957" s="7"/>
      <c r="K957" s="7"/>
      <c r="L957" s="7"/>
      <c r="M957" s="7"/>
      <c r="N957" s="7"/>
      <c r="O957" s="7"/>
      <c r="P957" s="7"/>
      <c r="Q957" s="7"/>
      <c r="U957" s="3"/>
    </row>
    <row r="958" ht="14.25" customHeight="1">
      <c r="A958" s="5"/>
      <c r="G958" s="3"/>
      <c r="H958" s="6"/>
      <c r="I958" s="7"/>
      <c r="J958" s="7"/>
      <c r="K958" s="7"/>
      <c r="L958" s="7"/>
      <c r="M958" s="7"/>
      <c r="N958" s="7"/>
      <c r="O958" s="7"/>
      <c r="P958" s="7"/>
      <c r="Q958" s="7"/>
      <c r="U958" s="3"/>
    </row>
    <row r="959" ht="14.25" customHeight="1">
      <c r="A959" s="5"/>
      <c r="G959" s="3"/>
      <c r="H959" s="6"/>
      <c r="I959" s="7"/>
      <c r="J959" s="7"/>
      <c r="K959" s="7"/>
      <c r="L959" s="7"/>
      <c r="M959" s="7"/>
      <c r="N959" s="7"/>
      <c r="O959" s="7"/>
      <c r="P959" s="7"/>
      <c r="Q959" s="7"/>
      <c r="U959" s="3"/>
    </row>
    <row r="960" ht="14.25" customHeight="1">
      <c r="A960" s="5"/>
      <c r="G960" s="3"/>
      <c r="H960" s="6"/>
      <c r="I960" s="7"/>
      <c r="J960" s="7"/>
      <c r="K960" s="7"/>
      <c r="L960" s="7"/>
      <c r="M960" s="7"/>
      <c r="N960" s="7"/>
      <c r="O960" s="7"/>
      <c r="P960" s="7"/>
      <c r="Q960" s="7"/>
      <c r="U960" s="3"/>
    </row>
    <row r="961" ht="14.25" customHeight="1">
      <c r="A961" s="5"/>
      <c r="G961" s="3"/>
      <c r="H961" s="6"/>
      <c r="I961" s="7"/>
      <c r="J961" s="7"/>
      <c r="K961" s="7"/>
      <c r="L961" s="7"/>
      <c r="M961" s="7"/>
      <c r="N961" s="7"/>
      <c r="O961" s="7"/>
      <c r="P961" s="7"/>
      <c r="Q961" s="7"/>
      <c r="U961" s="3"/>
    </row>
    <row r="962" ht="14.25" customHeight="1">
      <c r="A962" s="5"/>
      <c r="G962" s="3"/>
      <c r="H962" s="6"/>
      <c r="I962" s="7"/>
      <c r="J962" s="7"/>
      <c r="K962" s="7"/>
      <c r="L962" s="7"/>
      <c r="M962" s="7"/>
      <c r="N962" s="7"/>
      <c r="O962" s="7"/>
      <c r="P962" s="7"/>
      <c r="Q962" s="7"/>
      <c r="U962" s="3"/>
    </row>
    <row r="963" ht="14.25" customHeight="1">
      <c r="A963" s="5"/>
      <c r="G963" s="3"/>
      <c r="H963" s="6"/>
      <c r="I963" s="7"/>
      <c r="J963" s="7"/>
      <c r="K963" s="7"/>
      <c r="L963" s="7"/>
      <c r="M963" s="7"/>
      <c r="N963" s="7"/>
      <c r="O963" s="7"/>
      <c r="P963" s="7"/>
      <c r="Q963" s="7"/>
      <c r="U963" s="3"/>
    </row>
    <row r="964" ht="14.25" customHeight="1">
      <c r="A964" s="5"/>
      <c r="G964" s="3"/>
      <c r="H964" s="6"/>
      <c r="I964" s="7"/>
      <c r="J964" s="7"/>
      <c r="K964" s="7"/>
      <c r="L964" s="7"/>
      <c r="M964" s="7"/>
      <c r="N964" s="7"/>
      <c r="O964" s="7"/>
      <c r="P964" s="7"/>
      <c r="Q964" s="7"/>
      <c r="U964" s="3"/>
    </row>
    <row r="965" ht="14.25" customHeight="1">
      <c r="A965" s="5"/>
      <c r="G965" s="3"/>
      <c r="H965" s="6"/>
      <c r="I965" s="7"/>
      <c r="J965" s="7"/>
      <c r="K965" s="7"/>
      <c r="L965" s="7"/>
      <c r="M965" s="7"/>
      <c r="N965" s="7"/>
      <c r="O965" s="7"/>
      <c r="P965" s="7"/>
      <c r="Q965" s="7"/>
      <c r="U965" s="3"/>
    </row>
    <row r="966" ht="14.25" customHeight="1">
      <c r="A966" s="5"/>
      <c r="G966" s="3"/>
      <c r="H966" s="6"/>
      <c r="I966" s="7"/>
      <c r="J966" s="7"/>
      <c r="K966" s="7"/>
      <c r="L966" s="7"/>
      <c r="M966" s="7"/>
      <c r="N966" s="7"/>
      <c r="O966" s="7"/>
      <c r="P966" s="7"/>
      <c r="Q966" s="7"/>
      <c r="U966" s="3"/>
    </row>
    <row r="967" ht="14.25" customHeight="1">
      <c r="A967" s="5"/>
      <c r="G967" s="3"/>
      <c r="H967" s="6"/>
      <c r="I967" s="7"/>
      <c r="J967" s="7"/>
      <c r="K967" s="7"/>
      <c r="L967" s="7"/>
      <c r="M967" s="7"/>
      <c r="N967" s="7"/>
      <c r="O967" s="7"/>
      <c r="P967" s="7"/>
      <c r="Q967" s="7"/>
      <c r="U967" s="3"/>
    </row>
    <row r="968" ht="14.25" customHeight="1">
      <c r="A968" s="5"/>
      <c r="G968" s="3"/>
      <c r="H968" s="6"/>
      <c r="I968" s="7"/>
      <c r="J968" s="7"/>
      <c r="K968" s="7"/>
      <c r="L968" s="7"/>
      <c r="M968" s="7"/>
      <c r="N968" s="7"/>
      <c r="O968" s="7"/>
      <c r="P968" s="7"/>
      <c r="Q968" s="7"/>
      <c r="U968" s="3"/>
    </row>
    <row r="969" ht="14.25" customHeight="1">
      <c r="A969" s="5"/>
      <c r="G969" s="3"/>
      <c r="H969" s="6"/>
      <c r="I969" s="7"/>
      <c r="J969" s="7"/>
      <c r="K969" s="7"/>
      <c r="L969" s="7"/>
      <c r="M969" s="7"/>
      <c r="N969" s="7"/>
      <c r="O969" s="7"/>
      <c r="P969" s="7"/>
      <c r="Q969" s="7"/>
      <c r="U969" s="3"/>
    </row>
    <row r="970" ht="14.25" customHeight="1">
      <c r="A970" s="5"/>
      <c r="G970" s="3"/>
      <c r="H970" s="6"/>
      <c r="I970" s="7"/>
      <c r="J970" s="7"/>
      <c r="K970" s="7"/>
      <c r="L970" s="7"/>
      <c r="M970" s="7"/>
      <c r="N970" s="7"/>
      <c r="O970" s="7"/>
      <c r="P970" s="7"/>
      <c r="Q970" s="7"/>
      <c r="U970" s="3"/>
    </row>
    <row r="971" ht="14.25" customHeight="1">
      <c r="A971" s="5"/>
      <c r="G971" s="3"/>
      <c r="H971" s="6"/>
      <c r="I971" s="7"/>
      <c r="J971" s="7"/>
      <c r="K971" s="7"/>
      <c r="L971" s="7"/>
      <c r="M971" s="7"/>
      <c r="N971" s="7"/>
      <c r="O971" s="7"/>
      <c r="P971" s="7"/>
      <c r="Q971" s="7"/>
      <c r="U971" s="3"/>
    </row>
    <row r="972" ht="14.25" customHeight="1">
      <c r="A972" s="5"/>
      <c r="G972" s="3"/>
      <c r="H972" s="6"/>
      <c r="I972" s="7"/>
      <c r="J972" s="7"/>
      <c r="K972" s="7"/>
      <c r="L972" s="7"/>
      <c r="M972" s="7"/>
      <c r="N972" s="7"/>
      <c r="O972" s="7"/>
      <c r="P972" s="7"/>
      <c r="Q972" s="7"/>
      <c r="U972" s="3"/>
    </row>
    <row r="973" ht="14.25" customHeight="1">
      <c r="A973" s="5"/>
      <c r="G973" s="3"/>
      <c r="H973" s="6"/>
      <c r="I973" s="7"/>
      <c r="J973" s="7"/>
      <c r="K973" s="7"/>
      <c r="L973" s="7"/>
      <c r="M973" s="7"/>
      <c r="N973" s="7"/>
      <c r="O973" s="7"/>
      <c r="P973" s="7"/>
      <c r="Q973" s="7"/>
      <c r="U973" s="3"/>
    </row>
    <row r="974" ht="14.25" customHeight="1">
      <c r="A974" s="5"/>
      <c r="G974" s="3"/>
      <c r="H974" s="6"/>
      <c r="I974" s="7"/>
      <c r="J974" s="7"/>
      <c r="K974" s="7"/>
      <c r="L974" s="7"/>
      <c r="M974" s="7"/>
      <c r="N974" s="7"/>
      <c r="O974" s="7"/>
      <c r="P974" s="7"/>
      <c r="Q974" s="7"/>
      <c r="U974" s="3"/>
    </row>
    <row r="975" ht="14.25" customHeight="1">
      <c r="A975" s="5"/>
      <c r="G975" s="3"/>
      <c r="H975" s="6"/>
      <c r="I975" s="7"/>
      <c r="J975" s="7"/>
      <c r="K975" s="7"/>
      <c r="L975" s="7"/>
      <c r="M975" s="7"/>
      <c r="N975" s="7"/>
      <c r="O975" s="7"/>
      <c r="P975" s="7"/>
      <c r="Q975" s="7"/>
      <c r="U975" s="3"/>
    </row>
    <row r="976" ht="14.25" customHeight="1">
      <c r="A976" s="5"/>
      <c r="G976" s="3"/>
      <c r="H976" s="6"/>
      <c r="I976" s="7"/>
      <c r="J976" s="7"/>
      <c r="K976" s="7"/>
      <c r="L976" s="7"/>
      <c r="M976" s="7"/>
      <c r="N976" s="7"/>
      <c r="O976" s="7"/>
      <c r="P976" s="7"/>
      <c r="Q976" s="7"/>
      <c r="U976" s="3"/>
    </row>
    <row r="977" ht="14.25" customHeight="1">
      <c r="A977" s="5"/>
      <c r="G977" s="3"/>
      <c r="H977" s="6"/>
      <c r="I977" s="7"/>
      <c r="J977" s="7"/>
      <c r="K977" s="7"/>
      <c r="L977" s="7"/>
      <c r="M977" s="7"/>
      <c r="N977" s="7"/>
      <c r="O977" s="7"/>
      <c r="P977" s="7"/>
      <c r="Q977" s="7"/>
      <c r="U977" s="3"/>
    </row>
    <row r="978" ht="14.25" customHeight="1">
      <c r="A978" s="5"/>
      <c r="G978" s="3"/>
      <c r="H978" s="6"/>
      <c r="I978" s="7"/>
      <c r="J978" s="7"/>
      <c r="K978" s="7"/>
      <c r="L978" s="7"/>
      <c r="M978" s="7"/>
      <c r="N978" s="7"/>
      <c r="O978" s="7"/>
      <c r="P978" s="7"/>
      <c r="Q978" s="7"/>
      <c r="U978" s="3"/>
    </row>
    <row r="979" ht="14.25" customHeight="1">
      <c r="A979" s="5"/>
      <c r="G979" s="3"/>
      <c r="H979" s="6"/>
      <c r="I979" s="7"/>
      <c r="J979" s="7"/>
      <c r="K979" s="7"/>
      <c r="L979" s="7"/>
      <c r="M979" s="7"/>
      <c r="N979" s="7"/>
      <c r="O979" s="7"/>
      <c r="P979" s="7"/>
      <c r="Q979" s="7"/>
      <c r="U979" s="3"/>
    </row>
    <row r="980" ht="14.25" customHeight="1">
      <c r="A980" s="5"/>
      <c r="G980" s="3"/>
      <c r="H980" s="6"/>
      <c r="I980" s="7"/>
      <c r="J980" s="7"/>
      <c r="K980" s="7"/>
      <c r="L980" s="7"/>
      <c r="M980" s="7"/>
      <c r="N980" s="7"/>
      <c r="O980" s="7"/>
      <c r="P980" s="7"/>
      <c r="Q980" s="7"/>
      <c r="U980" s="3"/>
    </row>
    <row r="981" ht="14.25" customHeight="1">
      <c r="A981" s="5"/>
      <c r="G981" s="3"/>
      <c r="H981" s="6"/>
      <c r="I981" s="7"/>
      <c r="J981" s="7"/>
      <c r="K981" s="7"/>
      <c r="L981" s="7"/>
      <c r="M981" s="7"/>
      <c r="N981" s="7"/>
      <c r="O981" s="7"/>
      <c r="P981" s="7"/>
      <c r="Q981" s="7"/>
      <c r="U981" s="3"/>
    </row>
    <row r="982" ht="14.25" customHeight="1">
      <c r="A982" s="5"/>
      <c r="G982" s="3"/>
      <c r="H982" s="6"/>
      <c r="I982" s="7"/>
      <c r="J982" s="7"/>
      <c r="K982" s="7"/>
      <c r="L982" s="7"/>
      <c r="M982" s="7"/>
      <c r="N982" s="7"/>
      <c r="O982" s="7"/>
      <c r="P982" s="7"/>
      <c r="Q982" s="7"/>
      <c r="U982" s="3"/>
    </row>
    <row r="983" ht="14.25" customHeight="1">
      <c r="A983" s="5"/>
      <c r="G983" s="3"/>
      <c r="H983" s="6"/>
      <c r="I983" s="7"/>
      <c r="J983" s="7"/>
      <c r="K983" s="7"/>
      <c r="L983" s="7"/>
      <c r="M983" s="7"/>
      <c r="N983" s="7"/>
      <c r="O983" s="7"/>
      <c r="P983" s="7"/>
      <c r="Q983" s="7"/>
      <c r="U983" s="3"/>
    </row>
    <row r="984" ht="14.25" customHeight="1">
      <c r="A984" s="5"/>
      <c r="G984" s="3"/>
      <c r="H984" s="6"/>
      <c r="I984" s="7"/>
      <c r="J984" s="7"/>
      <c r="K984" s="7"/>
      <c r="L984" s="7"/>
      <c r="M984" s="7"/>
      <c r="N984" s="7"/>
      <c r="O984" s="7"/>
      <c r="P984" s="7"/>
      <c r="Q984" s="7"/>
      <c r="U984" s="3"/>
    </row>
    <row r="985" ht="14.25" customHeight="1">
      <c r="A985" s="5"/>
      <c r="G985" s="3"/>
      <c r="H985" s="6"/>
      <c r="I985" s="7"/>
      <c r="J985" s="7"/>
      <c r="K985" s="7"/>
      <c r="L985" s="7"/>
      <c r="M985" s="7"/>
      <c r="N985" s="7"/>
      <c r="O985" s="7"/>
      <c r="P985" s="7"/>
      <c r="Q985" s="7"/>
      <c r="U985" s="3"/>
    </row>
    <row r="986" ht="14.25" customHeight="1">
      <c r="A986" s="5"/>
      <c r="G986" s="3"/>
      <c r="H986" s="6"/>
      <c r="I986" s="7"/>
      <c r="J986" s="7"/>
      <c r="K986" s="7"/>
      <c r="L986" s="7"/>
      <c r="M986" s="7"/>
      <c r="N986" s="7"/>
      <c r="O986" s="7"/>
      <c r="P986" s="7"/>
      <c r="Q986" s="7"/>
      <c r="U986" s="3"/>
    </row>
    <row r="987" ht="14.25" customHeight="1">
      <c r="A987" s="5"/>
      <c r="G987" s="3"/>
      <c r="H987" s="6"/>
      <c r="I987" s="7"/>
      <c r="J987" s="7"/>
      <c r="K987" s="7"/>
      <c r="L987" s="7"/>
      <c r="M987" s="7"/>
      <c r="N987" s="7"/>
      <c r="O987" s="7"/>
      <c r="P987" s="7"/>
      <c r="Q987" s="7"/>
      <c r="U987" s="3"/>
    </row>
    <row r="988" ht="14.25" customHeight="1">
      <c r="A988" s="5"/>
      <c r="G988" s="3"/>
      <c r="H988" s="6"/>
      <c r="I988" s="7"/>
      <c r="J988" s="7"/>
      <c r="K988" s="7"/>
      <c r="L988" s="7"/>
      <c r="M988" s="7"/>
      <c r="N988" s="7"/>
      <c r="O988" s="7"/>
      <c r="P988" s="7"/>
      <c r="Q988" s="7"/>
      <c r="U988" s="3"/>
    </row>
    <row r="989" ht="14.25" customHeight="1">
      <c r="A989" s="5"/>
      <c r="G989" s="3"/>
      <c r="H989" s="6"/>
      <c r="I989" s="7"/>
      <c r="J989" s="7"/>
      <c r="K989" s="7"/>
      <c r="L989" s="7"/>
      <c r="M989" s="7"/>
      <c r="N989" s="7"/>
      <c r="O989" s="7"/>
      <c r="P989" s="7"/>
      <c r="Q989" s="7"/>
      <c r="U989" s="3"/>
    </row>
    <row r="990" ht="14.25" customHeight="1">
      <c r="A990" s="5"/>
      <c r="G990" s="3"/>
      <c r="H990" s="6"/>
      <c r="I990" s="7"/>
      <c r="J990" s="7"/>
      <c r="K990" s="7"/>
      <c r="L990" s="7"/>
      <c r="M990" s="7"/>
      <c r="N990" s="7"/>
      <c r="O990" s="7"/>
      <c r="P990" s="7"/>
      <c r="Q990" s="7"/>
      <c r="U990" s="3"/>
    </row>
    <row r="991" ht="14.25" customHeight="1">
      <c r="A991" s="5"/>
      <c r="G991" s="3"/>
      <c r="H991" s="6"/>
      <c r="I991" s="7"/>
      <c r="J991" s="7"/>
      <c r="K991" s="7"/>
      <c r="L991" s="7"/>
      <c r="M991" s="7"/>
      <c r="N991" s="7"/>
      <c r="O991" s="7"/>
      <c r="P991" s="7"/>
      <c r="Q991" s="7"/>
      <c r="U991" s="3"/>
    </row>
    <row r="992" ht="14.25" customHeight="1">
      <c r="A992" s="5"/>
      <c r="G992" s="3"/>
      <c r="H992" s="6"/>
      <c r="I992" s="7"/>
      <c r="J992" s="7"/>
      <c r="K992" s="7"/>
      <c r="L992" s="7"/>
      <c r="M992" s="7"/>
      <c r="N992" s="7"/>
      <c r="O992" s="7"/>
      <c r="P992" s="7"/>
      <c r="Q992" s="7"/>
      <c r="U992" s="3"/>
    </row>
    <row r="993" ht="14.25" customHeight="1">
      <c r="A993" s="5"/>
      <c r="G993" s="3"/>
      <c r="H993" s="6"/>
      <c r="I993" s="7"/>
      <c r="J993" s="7"/>
      <c r="K993" s="7"/>
      <c r="L993" s="7"/>
      <c r="M993" s="7"/>
      <c r="N993" s="7"/>
      <c r="O993" s="7"/>
      <c r="P993" s="7"/>
      <c r="Q993" s="7"/>
      <c r="U993" s="3"/>
    </row>
    <row r="994" ht="14.25" customHeight="1">
      <c r="A994" s="5"/>
      <c r="G994" s="3"/>
      <c r="H994" s="6"/>
      <c r="I994" s="7"/>
      <c r="J994" s="7"/>
      <c r="K994" s="7"/>
      <c r="L994" s="7"/>
      <c r="M994" s="7"/>
      <c r="N994" s="7"/>
      <c r="O994" s="7"/>
      <c r="P994" s="7"/>
      <c r="Q994" s="7"/>
      <c r="U994" s="3"/>
    </row>
    <row r="995" ht="14.25" customHeight="1">
      <c r="A995" s="5"/>
      <c r="G995" s="3"/>
      <c r="H995" s="6"/>
      <c r="I995" s="7"/>
      <c r="J995" s="7"/>
      <c r="K995" s="7"/>
      <c r="L995" s="7"/>
      <c r="M995" s="7"/>
      <c r="N995" s="7"/>
      <c r="O995" s="7"/>
      <c r="P995" s="7"/>
      <c r="Q995" s="7"/>
      <c r="U995" s="3"/>
    </row>
    <row r="996" ht="14.25" customHeight="1">
      <c r="A996" s="5"/>
      <c r="G996" s="3"/>
      <c r="H996" s="6"/>
      <c r="I996" s="7"/>
      <c r="J996" s="7"/>
      <c r="K996" s="7"/>
      <c r="L996" s="7"/>
      <c r="M996" s="7"/>
      <c r="N996" s="7"/>
      <c r="O996" s="7"/>
      <c r="P996" s="7"/>
      <c r="Q996" s="7"/>
      <c r="U996" s="3"/>
    </row>
    <row r="997" ht="14.25" customHeight="1">
      <c r="A997" s="5"/>
      <c r="G997" s="3"/>
      <c r="H997" s="6"/>
      <c r="I997" s="7"/>
      <c r="J997" s="7"/>
      <c r="K997" s="7"/>
      <c r="L997" s="7"/>
      <c r="M997" s="7"/>
      <c r="N997" s="7"/>
      <c r="O997" s="7"/>
      <c r="P997" s="7"/>
      <c r="Q997" s="7"/>
      <c r="U997" s="3"/>
    </row>
    <row r="998" ht="14.25" customHeight="1">
      <c r="A998" s="5"/>
      <c r="G998" s="3"/>
      <c r="H998" s="6"/>
      <c r="I998" s="7"/>
      <c r="J998" s="7"/>
      <c r="K998" s="7"/>
      <c r="L998" s="7"/>
      <c r="M998" s="7"/>
      <c r="N998" s="7"/>
      <c r="O998" s="7"/>
      <c r="P998" s="7"/>
      <c r="Q998" s="7"/>
      <c r="U998" s="3"/>
    </row>
    <row r="999" ht="14.25" customHeight="1">
      <c r="A999" s="5"/>
      <c r="G999" s="3"/>
      <c r="H999" s="6"/>
      <c r="I999" s="7"/>
      <c r="J999" s="7"/>
      <c r="K999" s="7"/>
      <c r="L999" s="7"/>
      <c r="M999" s="7"/>
      <c r="N999" s="7"/>
      <c r="O999" s="7"/>
      <c r="P999" s="7"/>
      <c r="Q999" s="7"/>
      <c r="U999" s="3"/>
    </row>
    <row r="1000" ht="14.25" customHeight="1">
      <c r="A1000" s="5"/>
      <c r="G1000" s="3"/>
      <c r="H1000" s="6"/>
      <c r="I1000" s="7"/>
      <c r="J1000" s="7"/>
      <c r="K1000" s="7"/>
      <c r="L1000" s="7"/>
      <c r="M1000" s="7"/>
      <c r="N1000" s="7"/>
      <c r="O1000" s="7"/>
      <c r="P1000" s="7"/>
      <c r="Q1000" s="7"/>
      <c r="U1000" s="3"/>
    </row>
  </sheetData>
  <mergeCells count="1">
    <mergeCell ref="A1:T2"/>
  </mergeCells>
  <conditionalFormatting sqref="U8">
    <cfRule type="expression" dxfId="0" priority="1">
      <formula>U8&lt;0</formula>
    </cfRule>
  </conditionalFormatting>
  <conditionalFormatting sqref="U9:U374">
    <cfRule type="expression" dxfId="1" priority="2">
      <formula>U9&lt;0</formula>
    </cfRule>
  </conditionalFormatting>
  <dataValidations>
    <dataValidation type="list" allowBlank="1" showErrorMessage="1" sqref="H8:H374">
      <formula1>caminhao</formula1>
    </dataValidation>
  </dataValidations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 outlineLevelCol="1"/>
  <cols>
    <col customWidth="1" min="1" max="1" width="18.5"/>
    <col customWidth="1" min="2" max="2" width="16.0"/>
    <col customWidth="1" min="3" max="3" width="14.5"/>
    <col customWidth="1" min="4" max="4" width="33.63"/>
    <col customWidth="1" min="5" max="5" width="12.75"/>
    <col customWidth="1" min="6" max="6" width="33.63"/>
    <col customWidth="1" min="7" max="7" width="12.75"/>
    <col customWidth="1" min="8" max="8" width="33.63"/>
    <col customWidth="1" min="9" max="9" width="12.75"/>
    <col customWidth="1" min="10" max="10" width="33.63"/>
    <col customWidth="1" min="11" max="11" width="14.5"/>
    <col customWidth="1" min="12" max="12" width="33.63"/>
    <col customWidth="1" hidden="1" min="13" max="13" width="12.75" outlineLevel="1"/>
    <col customWidth="1" hidden="1" min="14" max="14" width="33.63" outlineLevel="1"/>
    <col customWidth="1" hidden="1" min="15" max="15" width="14.5" outlineLevel="1"/>
    <col customWidth="1" hidden="1" min="16" max="16" width="33.63" outlineLevel="1"/>
    <col customWidth="1" hidden="1" min="17" max="17" width="12.75" outlineLevel="1"/>
    <col customWidth="1" hidden="1" min="18" max="18" width="33.63" outlineLevel="1"/>
    <col customWidth="1" hidden="1" min="19" max="19" width="12.75" outlineLevel="1"/>
    <col customWidth="1" hidden="1" min="20" max="20" width="33.63" outlineLevel="1"/>
    <col customWidth="1" hidden="1" min="21" max="21" width="14.13" outlineLevel="1"/>
    <col customWidth="1" hidden="1" min="22" max="22" width="33.63" outlineLevel="1"/>
    <col customWidth="1" min="23" max="23" width="14.5"/>
    <col customWidth="1" min="24" max="24" width="21.25"/>
    <col customWidth="1" min="25" max="26" width="20.38"/>
  </cols>
  <sheetData>
    <row r="1" ht="14.25" customHeight="1">
      <c r="A1" s="69" t="s">
        <v>44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4"/>
    </row>
    <row r="3" ht="14.25" customHeight="1">
      <c r="A3" s="4"/>
    </row>
    <row r="4" ht="14.25" customHeight="1">
      <c r="A4" s="4"/>
    </row>
    <row r="5" ht="14.25" customHeight="1">
      <c r="A5" s="4"/>
    </row>
    <row r="6" ht="14.25" customHeight="1">
      <c r="A6" s="5"/>
      <c r="B6" s="3"/>
      <c r="X6" s="3"/>
    </row>
    <row r="7" ht="14.25" customHeight="1">
      <c r="A7" s="70" t="s">
        <v>3</v>
      </c>
      <c r="B7" s="71" t="s">
        <v>4</v>
      </c>
      <c r="C7" s="71" t="s">
        <v>45</v>
      </c>
      <c r="D7" s="71" t="s">
        <v>46</v>
      </c>
      <c r="E7" s="71" t="s">
        <v>47</v>
      </c>
      <c r="F7" s="71" t="s">
        <v>46</v>
      </c>
      <c r="G7" s="71" t="s">
        <v>48</v>
      </c>
      <c r="H7" s="71" t="s">
        <v>46</v>
      </c>
      <c r="I7" s="71" t="s">
        <v>49</v>
      </c>
      <c r="J7" s="71" t="s">
        <v>46</v>
      </c>
      <c r="K7" s="71" t="s">
        <v>50</v>
      </c>
      <c r="L7" s="71" t="s">
        <v>46</v>
      </c>
      <c r="M7" s="71" t="s">
        <v>51</v>
      </c>
      <c r="N7" s="71" t="s">
        <v>46</v>
      </c>
      <c r="O7" s="71" t="s">
        <v>52</v>
      </c>
      <c r="P7" s="71" t="s">
        <v>46</v>
      </c>
      <c r="Q7" s="71" t="s">
        <v>53</v>
      </c>
      <c r="R7" s="71" t="s">
        <v>46</v>
      </c>
      <c r="S7" s="71" t="s">
        <v>54</v>
      </c>
      <c r="T7" s="71" t="s">
        <v>46</v>
      </c>
      <c r="U7" s="71" t="s">
        <v>55</v>
      </c>
      <c r="V7" s="71" t="s">
        <v>46</v>
      </c>
      <c r="W7" s="71" t="s">
        <v>56</v>
      </c>
      <c r="X7" s="72" t="s">
        <v>57</v>
      </c>
    </row>
    <row r="8" ht="14.25" customHeight="1">
      <c r="A8" s="73">
        <v>45656.0</v>
      </c>
      <c r="B8" s="20" t="str">
        <f t="shared" ref="B8:B374" si="1">IF(A8="","",TEXT(A8,"dddd"))</f>
        <v>Monday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5">
        <f t="shared" ref="W8:W374" si="2">SUM(C8:U8)</f>
        <v>0</v>
      </c>
      <c r="X8" s="75">
        <f>W8</f>
        <v>0</v>
      </c>
    </row>
    <row r="9" ht="14.25" customHeight="1">
      <c r="A9" s="29">
        <f t="shared" ref="A9:A374" si="3">A8+1</f>
        <v>45657</v>
      </c>
      <c r="B9" s="30" t="str">
        <f t="shared" si="1"/>
        <v>Tuesday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76">
        <f t="shared" si="2"/>
        <v>0</v>
      </c>
      <c r="X9" s="76">
        <f t="shared" ref="X9:X374" si="4">IF(MONTH(A9)&lt;&gt;MONTH(A8), W9, W9+SUMIFS(W$8:W8, A$8:A8, "&gt;="&amp;DATE(YEAR(A9), MONTH(A9), 1)))</f>
        <v>0</v>
      </c>
    </row>
    <row r="10" ht="14.25" customHeight="1">
      <c r="A10" s="29">
        <f t="shared" si="3"/>
        <v>45658</v>
      </c>
      <c r="B10" s="30" t="str">
        <f t="shared" si="1"/>
        <v>Wednesday</v>
      </c>
      <c r="C10" s="33">
        <v>10.0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76">
        <f t="shared" si="2"/>
        <v>10</v>
      </c>
      <c r="X10" s="76">
        <f t="shared" si="4"/>
        <v>10</v>
      </c>
    </row>
    <row r="11" ht="14.25" customHeight="1">
      <c r="A11" s="29">
        <f t="shared" si="3"/>
        <v>45659</v>
      </c>
      <c r="B11" s="30" t="str">
        <f t="shared" si="1"/>
        <v>Thursday</v>
      </c>
      <c r="C11" s="33">
        <v>50.0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76">
        <f t="shared" si="2"/>
        <v>50</v>
      </c>
      <c r="X11" s="76">
        <f t="shared" si="4"/>
        <v>60</v>
      </c>
    </row>
    <row r="12" ht="14.25" customHeight="1">
      <c r="A12" s="29">
        <f t="shared" si="3"/>
        <v>45660</v>
      </c>
      <c r="B12" s="30" t="str">
        <f t="shared" si="1"/>
        <v>Friday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76">
        <f t="shared" si="2"/>
        <v>0</v>
      </c>
      <c r="X12" s="76">
        <f t="shared" si="4"/>
        <v>60</v>
      </c>
    </row>
    <row r="13" ht="14.25" customHeight="1">
      <c r="A13" s="29">
        <f t="shared" si="3"/>
        <v>45661</v>
      </c>
      <c r="B13" s="30" t="str">
        <f t="shared" si="1"/>
        <v>Saturday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76">
        <f t="shared" si="2"/>
        <v>0</v>
      </c>
      <c r="X13" s="76">
        <f t="shared" si="4"/>
        <v>60</v>
      </c>
    </row>
    <row r="14" ht="14.25" customHeight="1">
      <c r="A14" s="29">
        <f t="shared" si="3"/>
        <v>45662</v>
      </c>
      <c r="B14" s="30" t="str">
        <f t="shared" si="1"/>
        <v>Sunday</v>
      </c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76">
        <f t="shared" si="2"/>
        <v>0</v>
      </c>
      <c r="X14" s="76">
        <f t="shared" si="4"/>
        <v>60</v>
      </c>
    </row>
    <row r="15" ht="14.25" customHeight="1">
      <c r="A15" s="29">
        <f t="shared" si="3"/>
        <v>45663</v>
      </c>
      <c r="B15" s="30" t="str">
        <f t="shared" si="1"/>
        <v>Monday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76">
        <f t="shared" si="2"/>
        <v>0</v>
      </c>
      <c r="X15" s="76">
        <f t="shared" si="4"/>
        <v>60</v>
      </c>
    </row>
    <row r="16" ht="14.25" customHeight="1">
      <c r="A16" s="29">
        <f t="shared" si="3"/>
        <v>45664</v>
      </c>
      <c r="B16" s="30" t="str">
        <f t="shared" si="1"/>
        <v>Tuesday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76">
        <f t="shared" si="2"/>
        <v>0</v>
      </c>
      <c r="X16" s="76">
        <f t="shared" si="4"/>
        <v>60</v>
      </c>
    </row>
    <row r="17" ht="14.25" customHeight="1">
      <c r="A17" s="29">
        <f t="shared" si="3"/>
        <v>45665</v>
      </c>
      <c r="B17" s="30" t="str">
        <f t="shared" si="1"/>
        <v>Wednesday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76">
        <f t="shared" si="2"/>
        <v>0</v>
      </c>
      <c r="X17" s="76">
        <f t="shared" si="4"/>
        <v>60</v>
      </c>
    </row>
    <row r="18" ht="14.25" customHeight="1">
      <c r="A18" s="29">
        <f t="shared" si="3"/>
        <v>45666</v>
      </c>
      <c r="B18" s="30" t="str">
        <f t="shared" si="1"/>
        <v>Thursday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76">
        <f t="shared" si="2"/>
        <v>0</v>
      </c>
      <c r="X18" s="76">
        <f t="shared" si="4"/>
        <v>60</v>
      </c>
    </row>
    <row r="19" ht="14.25" customHeight="1">
      <c r="A19" s="29">
        <f t="shared" si="3"/>
        <v>45667</v>
      </c>
      <c r="B19" s="40" t="str">
        <f t="shared" si="1"/>
        <v>Friday</v>
      </c>
      <c r="C19" s="42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76">
        <f t="shared" si="2"/>
        <v>0</v>
      </c>
      <c r="X19" s="76">
        <f t="shared" si="4"/>
        <v>60</v>
      </c>
      <c r="Y19" s="43"/>
      <c r="Z19" s="43"/>
    </row>
    <row r="20" ht="14.25" customHeight="1">
      <c r="A20" s="29">
        <f t="shared" si="3"/>
        <v>45668</v>
      </c>
      <c r="B20" s="30" t="str">
        <f t="shared" si="1"/>
        <v>Saturday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76">
        <f t="shared" si="2"/>
        <v>0</v>
      </c>
      <c r="X20" s="76">
        <f t="shared" si="4"/>
        <v>60</v>
      </c>
    </row>
    <row r="21" ht="14.25" customHeight="1">
      <c r="A21" s="29">
        <f t="shared" si="3"/>
        <v>45669</v>
      </c>
      <c r="B21" s="30" t="str">
        <f t="shared" si="1"/>
        <v>Sunday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76">
        <f t="shared" si="2"/>
        <v>0</v>
      </c>
      <c r="X21" s="76">
        <f t="shared" si="4"/>
        <v>60</v>
      </c>
    </row>
    <row r="22" ht="14.25" customHeight="1">
      <c r="A22" s="29">
        <f t="shared" si="3"/>
        <v>45670</v>
      </c>
      <c r="B22" s="30" t="str">
        <f t="shared" si="1"/>
        <v>Monday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76">
        <f t="shared" si="2"/>
        <v>0</v>
      </c>
      <c r="X22" s="76">
        <f t="shared" si="4"/>
        <v>60</v>
      </c>
    </row>
    <row r="23" ht="14.25" customHeight="1">
      <c r="A23" s="29">
        <f t="shared" si="3"/>
        <v>45671</v>
      </c>
      <c r="B23" s="30" t="str">
        <f t="shared" si="1"/>
        <v>Tuesday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76">
        <f t="shared" si="2"/>
        <v>0</v>
      </c>
      <c r="X23" s="76">
        <f t="shared" si="4"/>
        <v>60</v>
      </c>
    </row>
    <row r="24" ht="14.25" customHeight="1">
      <c r="A24" s="29">
        <f t="shared" si="3"/>
        <v>45672</v>
      </c>
      <c r="B24" s="30" t="str">
        <f t="shared" si="1"/>
        <v>Wednesday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76">
        <f t="shared" si="2"/>
        <v>0</v>
      </c>
      <c r="X24" s="76">
        <f t="shared" si="4"/>
        <v>60</v>
      </c>
    </row>
    <row r="25" ht="14.25" customHeight="1">
      <c r="A25" s="29">
        <f t="shared" si="3"/>
        <v>45673</v>
      </c>
      <c r="B25" s="30" t="str">
        <f t="shared" si="1"/>
        <v>Thursday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76">
        <f t="shared" si="2"/>
        <v>0</v>
      </c>
      <c r="X25" s="76">
        <f t="shared" si="4"/>
        <v>60</v>
      </c>
    </row>
    <row r="26" ht="14.25" customHeight="1">
      <c r="A26" s="29">
        <f t="shared" si="3"/>
        <v>45674</v>
      </c>
      <c r="B26" s="30" t="str">
        <f t="shared" si="1"/>
        <v>Friday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76">
        <f t="shared" si="2"/>
        <v>0</v>
      </c>
      <c r="X26" s="76">
        <f t="shared" si="4"/>
        <v>60</v>
      </c>
    </row>
    <row r="27" ht="14.25" customHeight="1">
      <c r="A27" s="29">
        <f t="shared" si="3"/>
        <v>45675</v>
      </c>
      <c r="B27" s="30" t="str">
        <f t="shared" si="1"/>
        <v>Saturday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76">
        <f t="shared" si="2"/>
        <v>0</v>
      </c>
      <c r="X27" s="76">
        <f t="shared" si="4"/>
        <v>60</v>
      </c>
    </row>
    <row r="28" ht="14.25" customHeight="1">
      <c r="A28" s="29">
        <f t="shared" si="3"/>
        <v>45676</v>
      </c>
      <c r="B28" s="46" t="str">
        <f t="shared" si="1"/>
        <v>Sunday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76">
        <f t="shared" si="2"/>
        <v>0</v>
      </c>
      <c r="X28" s="76">
        <f t="shared" si="4"/>
        <v>60</v>
      </c>
      <c r="Y28" s="49"/>
      <c r="Z28" s="49"/>
    </row>
    <row r="29" ht="14.25" customHeight="1">
      <c r="A29" s="29">
        <f t="shared" si="3"/>
        <v>45677</v>
      </c>
      <c r="B29" s="30" t="str">
        <f t="shared" si="1"/>
        <v>Monday</v>
      </c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76">
        <f t="shared" si="2"/>
        <v>0</v>
      </c>
      <c r="X29" s="76">
        <f t="shared" si="4"/>
        <v>60</v>
      </c>
    </row>
    <row r="30" ht="14.25" customHeight="1">
      <c r="A30" s="29">
        <f t="shared" si="3"/>
        <v>45678</v>
      </c>
      <c r="B30" s="30" t="str">
        <f t="shared" si="1"/>
        <v>Tuesday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76">
        <f t="shared" si="2"/>
        <v>0</v>
      </c>
      <c r="X30" s="76">
        <f t="shared" si="4"/>
        <v>60</v>
      </c>
    </row>
    <row r="31" ht="14.25" customHeight="1">
      <c r="A31" s="29">
        <f t="shared" si="3"/>
        <v>45679</v>
      </c>
      <c r="B31" s="30" t="str">
        <f t="shared" si="1"/>
        <v>Wednesday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76">
        <f t="shared" si="2"/>
        <v>0</v>
      </c>
      <c r="X31" s="76">
        <f t="shared" si="4"/>
        <v>60</v>
      </c>
    </row>
    <row r="32" ht="14.25" customHeight="1">
      <c r="A32" s="29">
        <f t="shared" si="3"/>
        <v>45680</v>
      </c>
      <c r="B32" s="30" t="str">
        <f t="shared" si="1"/>
        <v>Thursday</v>
      </c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76">
        <f t="shared" si="2"/>
        <v>0</v>
      </c>
      <c r="X32" s="76">
        <f t="shared" si="4"/>
        <v>60</v>
      </c>
    </row>
    <row r="33" ht="14.25" customHeight="1">
      <c r="A33" s="29">
        <f t="shared" si="3"/>
        <v>45681</v>
      </c>
      <c r="B33" s="30" t="str">
        <f t="shared" si="1"/>
        <v>Friday</v>
      </c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76">
        <f t="shared" si="2"/>
        <v>0</v>
      </c>
      <c r="X33" s="76">
        <f t="shared" si="4"/>
        <v>60</v>
      </c>
    </row>
    <row r="34" ht="14.25" customHeight="1">
      <c r="A34" s="29">
        <f t="shared" si="3"/>
        <v>45682</v>
      </c>
      <c r="B34" s="30" t="str">
        <f t="shared" si="1"/>
        <v>Saturday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76">
        <f t="shared" si="2"/>
        <v>0</v>
      </c>
      <c r="X34" s="76">
        <f t="shared" si="4"/>
        <v>60</v>
      </c>
    </row>
    <row r="35" ht="14.25" customHeight="1">
      <c r="A35" s="29">
        <f t="shared" si="3"/>
        <v>45683</v>
      </c>
      <c r="B35" s="30" t="str">
        <f t="shared" si="1"/>
        <v>Sunday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76">
        <f t="shared" si="2"/>
        <v>0</v>
      </c>
      <c r="X35" s="76">
        <f t="shared" si="4"/>
        <v>60</v>
      </c>
    </row>
    <row r="36" ht="14.25" customHeight="1">
      <c r="A36" s="29">
        <f t="shared" si="3"/>
        <v>45684</v>
      </c>
      <c r="B36" s="30" t="str">
        <f t="shared" si="1"/>
        <v>Monday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76">
        <f t="shared" si="2"/>
        <v>0</v>
      </c>
      <c r="X36" s="76">
        <f t="shared" si="4"/>
        <v>60</v>
      </c>
    </row>
    <row r="37" ht="14.25" customHeight="1">
      <c r="A37" s="29">
        <f t="shared" si="3"/>
        <v>45685</v>
      </c>
      <c r="B37" s="30" t="str">
        <f t="shared" si="1"/>
        <v>Tuesday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76">
        <f t="shared" si="2"/>
        <v>0</v>
      </c>
      <c r="X37" s="76">
        <f t="shared" si="4"/>
        <v>60</v>
      </c>
    </row>
    <row r="38" ht="14.25" customHeight="1">
      <c r="A38" s="29">
        <f t="shared" si="3"/>
        <v>45686</v>
      </c>
      <c r="B38" s="30" t="str">
        <f t="shared" si="1"/>
        <v>Wednesday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76">
        <f t="shared" si="2"/>
        <v>0</v>
      </c>
      <c r="X38" s="76">
        <f t="shared" si="4"/>
        <v>60</v>
      </c>
    </row>
    <row r="39" ht="14.25" customHeight="1">
      <c r="A39" s="29">
        <f t="shared" si="3"/>
        <v>45687</v>
      </c>
      <c r="B39" s="30" t="str">
        <f t="shared" si="1"/>
        <v>Thursday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76">
        <f t="shared" si="2"/>
        <v>0</v>
      </c>
      <c r="X39" s="76">
        <f t="shared" si="4"/>
        <v>60</v>
      </c>
    </row>
    <row r="40" ht="14.25" customHeight="1">
      <c r="A40" s="29">
        <f t="shared" si="3"/>
        <v>45688</v>
      </c>
      <c r="B40" s="30" t="str">
        <f t="shared" si="1"/>
        <v>Friday</v>
      </c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76">
        <f t="shared" si="2"/>
        <v>0</v>
      </c>
      <c r="X40" s="76">
        <f t="shared" si="4"/>
        <v>60</v>
      </c>
    </row>
    <row r="41" ht="14.25" customHeight="1">
      <c r="A41" s="50">
        <f t="shared" si="3"/>
        <v>45689</v>
      </c>
      <c r="B41" s="51" t="str">
        <f t="shared" si="1"/>
        <v>Saturday</v>
      </c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76">
        <f t="shared" si="2"/>
        <v>0</v>
      </c>
      <c r="X41" s="76">
        <f t="shared" si="4"/>
        <v>0</v>
      </c>
      <c r="Y41" s="49"/>
      <c r="Z41" s="49"/>
    </row>
    <row r="42" ht="14.25" customHeight="1">
      <c r="A42" s="50">
        <f t="shared" si="3"/>
        <v>45690</v>
      </c>
      <c r="B42" s="51" t="str">
        <f t="shared" si="1"/>
        <v>Sunday</v>
      </c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76">
        <f t="shared" si="2"/>
        <v>0</v>
      </c>
      <c r="X42" s="76">
        <f t="shared" si="4"/>
        <v>0</v>
      </c>
    </row>
    <row r="43" ht="14.25" customHeight="1">
      <c r="A43" s="50">
        <f t="shared" si="3"/>
        <v>45691</v>
      </c>
      <c r="B43" s="51" t="str">
        <f t="shared" si="1"/>
        <v>Monday</v>
      </c>
      <c r="C43" s="57">
        <v>100000.0</v>
      </c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76">
        <f t="shared" si="2"/>
        <v>100000</v>
      </c>
      <c r="X43" s="76">
        <f t="shared" si="4"/>
        <v>100000</v>
      </c>
    </row>
    <row r="44" ht="14.25" customHeight="1">
      <c r="A44" s="50">
        <f t="shared" si="3"/>
        <v>45692</v>
      </c>
      <c r="B44" s="51" t="str">
        <f t="shared" si="1"/>
        <v>Tuesday</v>
      </c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76">
        <f t="shared" si="2"/>
        <v>0</v>
      </c>
      <c r="X44" s="76">
        <f t="shared" si="4"/>
        <v>100000</v>
      </c>
    </row>
    <row r="45" ht="14.25" customHeight="1">
      <c r="A45" s="50">
        <f t="shared" si="3"/>
        <v>45693</v>
      </c>
      <c r="B45" s="51" t="str">
        <f t="shared" si="1"/>
        <v>Wednesday</v>
      </c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76">
        <f t="shared" si="2"/>
        <v>0</v>
      </c>
      <c r="X45" s="76">
        <f t="shared" si="4"/>
        <v>100000</v>
      </c>
    </row>
    <row r="46" ht="14.25" customHeight="1">
      <c r="A46" s="50">
        <f t="shared" si="3"/>
        <v>45694</v>
      </c>
      <c r="B46" s="51" t="str">
        <f t="shared" si="1"/>
        <v>Thursday</v>
      </c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76">
        <f t="shared" si="2"/>
        <v>0</v>
      </c>
      <c r="X46" s="76">
        <f t="shared" si="4"/>
        <v>100000</v>
      </c>
    </row>
    <row r="47" ht="14.25" customHeight="1">
      <c r="A47" s="50">
        <f t="shared" si="3"/>
        <v>45695</v>
      </c>
      <c r="B47" s="51" t="str">
        <f t="shared" si="1"/>
        <v>Friday</v>
      </c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76">
        <f t="shared" si="2"/>
        <v>0</v>
      </c>
      <c r="X47" s="76">
        <f t="shared" si="4"/>
        <v>100000</v>
      </c>
      <c r="Y47" s="49"/>
      <c r="Z47" s="49"/>
    </row>
    <row r="48" ht="14.25" customHeight="1">
      <c r="A48" s="50">
        <f t="shared" si="3"/>
        <v>45696</v>
      </c>
      <c r="B48" s="51" t="str">
        <f t="shared" si="1"/>
        <v>Saturday</v>
      </c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76">
        <f t="shared" si="2"/>
        <v>0</v>
      </c>
      <c r="X48" s="76">
        <f t="shared" si="4"/>
        <v>100000</v>
      </c>
    </row>
    <row r="49" ht="14.25" customHeight="1">
      <c r="A49" s="50">
        <f t="shared" si="3"/>
        <v>45697</v>
      </c>
      <c r="B49" s="51" t="str">
        <f t="shared" si="1"/>
        <v>Sunday</v>
      </c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76">
        <f t="shared" si="2"/>
        <v>0</v>
      </c>
      <c r="X49" s="76">
        <f t="shared" si="4"/>
        <v>100000</v>
      </c>
    </row>
    <row r="50" ht="14.25" customHeight="1">
      <c r="A50" s="50">
        <f t="shared" si="3"/>
        <v>45698</v>
      </c>
      <c r="B50" s="40" t="str">
        <f t="shared" si="1"/>
        <v>Monday</v>
      </c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76">
        <f t="shared" si="2"/>
        <v>0</v>
      </c>
      <c r="X50" s="76">
        <f t="shared" si="4"/>
        <v>100000</v>
      </c>
      <c r="Y50" s="43"/>
      <c r="Z50" s="43"/>
    </row>
    <row r="51" ht="14.25" customHeight="1">
      <c r="A51" s="50">
        <f t="shared" si="3"/>
        <v>45699</v>
      </c>
      <c r="B51" s="51" t="str">
        <f t="shared" si="1"/>
        <v>Tuesday</v>
      </c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76">
        <f t="shared" si="2"/>
        <v>0</v>
      </c>
      <c r="X51" s="76">
        <f t="shared" si="4"/>
        <v>100000</v>
      </c>
    </row>
    <row r="52" ht="14.25" customHeight="1">
      <c r="A52" s="50">
        <f t="shared" si="3"/>
        <v>45700</v>
      </c>
      <c r="B52" s="51" t="str">
        <f t="shared" si="1"/>
        <v>Wednesday</v>
      </c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76">
        <f t="shared" si="2"/>
        <v>0</v>
      </c>
      <c r="X52" s="76">
        <f t="shared" si="4"/>
        <v>100000</v>
      </c>
    </row>
    <row r="53" ht="14.25" customHeight="1">
      <c r="A53" s="50">
        <f t="shared" si="3"/>
        <v>45701</v>
      </c>
      <c r="B53" s="51" t="str">
        <f t="shared" si="1"/>
        <v>Thursday</v>
      </c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76">
        <f t="shared" si="2"/>
        <v>0</v>
      </c>
      <c r="X53" s="76">
        <f t="shared" si="4"/>
        <v>100000</v>
      </c>
    </row>
    <row r="54" ht="14.25" customHeight="1">
      <c r="A54" s="50">
        <f t="shared" si="3"/>
        <v>45702</v>
      </c>
      <c r="B54" s="51" t="str">
        <f t="shared" si="1"/>
        <v>Friday</v>
      </c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76">
        <f t="shared" si="2"/>
        <v>0</v>
      </c>
      <c r="X54" s="76">
        <f t="shared" si="4"/>
        <v>100000</v>
      </c>
    </row>
    <row r="55" ht="14.25" customHeight="1">
      <c r="A55" s="50">
        <f t="shared" si="3"/>
        <v>45703</v>
      </c>
      <c r="B55" s="51" t="str">
        <f t="shared" si="1"/>
        <v>Saturday</v>
      </c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76">
        <f t="shared" si="2"/>
        <v>0</v>
      </c>
      <c r="X55" s="76">
        <f t="shared" si="4"/>
        <v>100000</v>
      </c>
    </row>
    <row r="56" ht="14.25" customHeight="1">
      <c r="A56" s="50">
        <f t="shared" si="3"/>
        <v>45704</v>
      </c>
      <c r="B56" s="51" t="str">
        <f t="shared" si="1"/>
        <v>Sunday</v>
      </c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76">
        <f t="shared" si="2"/>
        <v>0</v>
      </c>
      <c r="X56" s="76">
        <f t="shared" si="4"/>
        <v>100000</v>
      </c>
    </row>
    <row r="57" ht="14.25" customHeight="1">
      <c r="A57" s="50">
        <f t="shared" si="3"/>
        <v>45705</v>
      </c>
      <c r="B57" s="51" t="str">
        <f t="shared" si="1"/>
        <v>Monday</v>
      </c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76">
        <f t="shared" si="2"/>
        <v>0</v>
      </c>
      <c r="X57" s="76">
        <f t="shared" si="4"/>
        <v>100000</v>
      </c>
    </row>
    <row r="58" ht="14.25" customHeight="1">
      <c r="A58" s="50">
        <f t="shared" si="3"/>
        <v>45706</v>
      </c>
      <c r="B58" s="51" t="str">
        <f t="shared" si="1"/>
        <v>Tuesday</v>
      </c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76">
        <f t="shared" si="2"/>
        <v>0</v>
      </c>
      <c r="X58" s="76">
        <f t="shared" si="4"/>
        <v>100000</v>
      </c>
    </row>
    <row r="59" ht="14.25" customHeight="1">
      <c r="A59" s="50">
        <f t="shared" si="3"/>
        <v>45707</v>
      </c>
      <c r="B59" s="51" t="str">
        <f t="shared" si="1"/>
        <v>Wednesday</v>
      </c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76">
        <f t="shared" si="2"/>
        <v>0</v>
      </c>
      <c r="X59" s="76">
        <f t="shared" si="4"/>
        <v>100000</v>
      </c>
    </row>
    <row r="60" ht="14.25" customHeight="1">
      <c r="A60" s="50">
        <f t="shared" si="3"/>
        <v>45708</v>
      </c>
      <c r="B60" s="51" t="str">
        <f t="shared" si="1"/>
        <v>Thursday</v>
      </c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76">
        <f t="shared" si="2"/>
        <v>0</v>
      </c>
      <c r="X60" s="76">
        <f t="shared" si="4"/>
        <v>100000</v>
      </c>
    </row>
    <row r="61" ht="14.25" customHeight="1">
      <c r="A61" s="50">
        <f t="shared" si="3"/>
        <v>45709</v>
      </c>
      <c r="B61" s="51" t="str">
        <f t="shared" si="1"/>
        <v>Friday</v>
      </c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76">
        <f t="shared" si="2"/>
        <v>0</v>
      </c>
      <c r="X61" s="76">
        <f t="shared" si="4"/>
        <v>100000</v>
      </c>
    </row>
    <row r="62" ht="14.25" customHeight="1">
      <c r="A62" s="50">
        <f t="shared" si="3"/>
        <v>45710</v>
      </c>
      <c r="B62" s="51" t="str">
        <f t="shared" si="1"/>
        <v>Saturday</v>
      </c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76">
        <f t="shared" si="2"/>
        <v>0</v>
      </c>
      <c r="X62" s="76">
        <f t="shared" si="4"/>
        <v>100000</v>
      </c>
    </row>
    <row r="63" ht="14.25" customHeight="1">
      <c r="A63" s="50">
        <f t="shared" si="3"/>
        <v>45711</v>
      </c>
      <c r="B63" s="51" t="str">
        <f t="shared" si="1"/>
        <v>Sunday</v>
      </c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76">
        <f t="shared" si="2"/>
        <v>0</v>
      </c>
      <c r="X63" s="76">
        <f t="shared" si="4"/>
        <v>100000</v>
      </c>
    </row>
    <row r="64" ht="14.25" customHeight="1">
      <c r="A64" s="50">
        <f t="shared" si="3"/>
        <v>45712</v>
      </c>
      <c r="B64" s="51" t="str">
        <f t="shared" si="1"/>
        <v>Monday</v>
      </c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76">
        <f t="shared" si="2"/>
        <v>0</v>
      </c>
      <c r="X64" s="76">
        <f t="shared" si="4"/>
        <v>100000</v>
      </c>
    </row>
    <row r="65" ht="14.25" customHeight="1">
      <c r="A65" s="50">
        <f t="shared" si="3"/>
        <v>45713</v>
      </c>
      <c r="B65" s="51" t="str">
        <f t="shared" si="1"/>
        <v>Tuesday</v>
      </c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76">
        <f t="shared" si="2"/>
        <v>0</v>
      </c>
      <c r="X65" s="76">
        <f t="shared" si="4"/>
        <v>100000</v>
      </c>
    </row>
    <row r="66" ht="14.25" customHeight="1">
      <c r="A66" s="50">
        <f t="shared" si="3"/>
        <v>45714</v>
      </c>
      <c r="B66" s="51" t="str">
        <f t="shared" si="1"/>
        <v>Wednesday</v>
      </c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76">
        <f t="shared" si="2"/>
        <v>0</v>
      </c>
      <c r="X66" s="76">
        <f t="shared" si="4"/>
        <v>100000</v>
      </c>
    </row>
    <row r="67" ht="14.25" customHeight="1">
      <c r="A67" s="50">
        <f t="shared" si="3"/>
        <v>45715</v>
      </c>
      <c r="B67" s="51" t="str">
        <f t="shared" si="1"/>
        <v>Thursday</v>
      </c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76">
        <f t="shared" si="2"/>
        <v>0</v>
      </c>
      <c r="X67" s="76">
        <f t="shared" si="4"/>
        <v>100000</v>
      </c>
    </row>
    <row r="68" ht="14.25" customHeight="1">
      <c r="A68" s="50">
        <f t="shared" si="3"/>
        <v>45716</v>
      </c>
      <c r="B68" s="51" t="str">
        <f t="shared" si="1"/>
        <v>Friday</v>
      </c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76">
        <f t="shared" si="2"/>
        <v>0</v>
      </c>
      <c r="X68" s="76">
        <f t="shared" si="4"/>
        <v>100000</v>
      </c>
    </row>
    <row r="69" ht="14.25" customHeight="1">
      <c r="A69" s="29">
        <f t="shared" si="3"/>
        <v>45717</v>
      </c>
      <c r="B69" s="30" t="str">
        <f t="shared" si="1"/>
        <v>Saturday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76">
        <f t="shared" si="2"/>
        <v>0</v>
      </c>
      <c r="X69" s="76">
        <f t="shared" si="4"/>
        <v>0</v>
      </c>
    </row>
    <row r="70" ht="14.25" customHeight="1">
      <c r="A70" s="29">
        <f t="shared" si="3"/>
        <v>45718</v>
      </c>
      <c r="B70" s="30" t="str">
        <f t="shared" si="1"/>
        <v>Sunday</v>
      </c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76">
        <f t="shared" si="2"/>
        <v>0</v>
      </c>
      <c r="X70" s="76">
        <f t="shared" si="4"/>
        <v>0</v>
      </c>
    </row>
    <row r="71" ht="14.25" customHeight="1">
      <c r="A71" s="29">
        <f t="shared" si="3"/>
        <v>45719</v>
      </c>
      <c r="B71" s="30" t="str">
        <f t="shared" si="1"/>
        <v>Monday</v>
      </c>
      <c r="C71" s="33">
        <v>50000.0</v>
      </c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76">
        <f t="shared" si="2"/>
        <v>50000</v>
      </c>
      <c r="X71" s="76">
        <f t="shared" si="4"/>
        <v>50000</v>
      </c>
    </row>
    <row r="72" ht="14.25" customHeight="1">
      <c r="A72" s="29">
        <f t="shared" si="3"/>
        <v>45720</v>
      </c>
      <c r="B72" s="30" t="str">
        <f t="shared" si="1"/>
        <v>Tuesday</v>
      </c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76">
        <f t="shared" si="2"/>
        <v>0</v>
      </c>
      <c r="X72" s="76">
        <f t="shared" si="4"/>
        <v>50000</v>
      </c>
    </row>
    <row r="73" ht="14.25" customHeight="1">
      <c r="A73" s="29">
        <f t="shared" si="3"/>
        <v>45721</v>
      </c>
      <c r="B73" s="30" t="str">
        <f t="shared" si="1"/>
        <v>Wednesday</v>
      </c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76">
        <f t="shared" si="2"/>
        <v>0</v>
      </c>
      <c r="X73" s="76">
        <f t="shared" si="4"/>
        <v>50000</v>
      </c>
    </row>
    <row r="74" ht="14.25" customHeight="1">
      <c r="A74" s="29">
        <f t="shared" si="3"/>
        <v>45722</v>
      </c>
      <c r="B74" s="30" t="str">
        <f t="shared" si="1"/>
        <v>Thursday</v>
      </c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76">
        <f t="shared" si="2"/>
        <v>0</v>
      </c>
      <c r="X74" s="76">
        <f t="shared" si="4"/>
        <v>50000</v>
      </c>
    </row>
    <row r="75" ht="14.25" customHeight="1">
      <c r="A75" s="29">
        <f t="shared" si="3"/>
        <v>45723</v>
      </c>
      <c r="B75" s="30" t="str">
        <f t="shared" si="1"/>
        <v>Friday</v>
      </c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76">
        <f t="shared" si="2"/>
        <v>0</v>
      </c>
      <c r="X75" s="76">
        <f t="shared" si="4"/>
        <v>50000</v>
      </c>
    </row>
    <row r="76" ht="14.25" customHeight="1">
      <c r="A76" s="29">
        <f t="shared" si="3"/>
        <v>45724</v>
      </c>
      <c r="B76" s="30" t="str">
        <f t="shared" si="1"/>
        <v>Saturday</v>
      </c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76">
        <f t="shared" si="2"/>
        <v>0</v>
      </c>
      <c r="X76" s="76">
        <f t="shared" si="4"/>
        <v>50000</v>
      </c>
    </row>
    <row r="77" ht="14.25" customHeight="1">
      <c r="A77" s="29">
        <f t="shared" si="3"/>
        <v>45725</v>
      </c>
      <c r="B77" s="30" t="str">
        <f t="shared" si="1"/>
        <v>Sunday</v>
      </c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76">
        <f t="shared" si="2"/>
        <v>0</v>
      </c>
      <c r="X77" s="76">
        <f t="shared" si="4"/>
        <v>50000</v>
      </c>
    </row>
    <row r="78" ht="14.25" customHeight="1">
      <c r="A78" s="29">
        <f t="shared" si="3"/>
        <v>45726</v>
      </c>
      <c r="B78" s="40" t="str">
        <f t="shared" si="1"/>
        <v>Monday</v>
      </c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76">
        <f t="shared" si="2"/>
        <v>0</v>
      </c>
      <c r="X78" s="76">
        <f t="shared" si="4"/>
        <v>50000</v>
      </c>
      <c r="Y78" s="43"/>
      <c r="Z78" s="43"/>
    </row>
    <row r="79" ht="14.25" customHeight="1">
      <c r="A79" s="29">
        <f t="shared" si="3"/>
        <v>45727</v>
      </c>
      <c r="B79" s="30" t="str">
        <f t="shared" si="1"/>
        <v>Tuesday</v>
      </c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76">
        <f t="shared" si="2"/>
        <v>0</v>
      </c>
      <c r="X79" s="76">
        <f t="shared" si="4"/>
        <v>50000</v>
      </c>
    </row>
    <row r="80" ht="14.25" customHeight="1">
      <c r="A80" s="29">
        <f t="shared" si="3"/>
        <v>45728</v>
      </c>
      <c r="B80" s="30" t="str">
        <f t="shared" si="1"/>
        <v>Wednesday</v>
      </c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76">
        <f t="shared" si="2"/>
        <v>0</v>
      </c>
      <c r="X80" s="76">
        <f t="shared" si="4"/>
        <v>50000</v>
      </c>
    </row>
    <row r="81" ht="14.25" customHeight="1">
      <c r="A81" s="29">
        <f t="shared" si="3"/>
        <v>45729</v>
      </c>
      <c r="B81" s="30" t="str">
        <f t="shared" si="1"/>
        <v>Thursday</v>
      </c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76">
        <f t="shared" si="2"/>
        <v>0</v>
      </c>
      <c r="X81" s="76">
        <f t="shared" si="4"/>
        <v>50000</v>
      </c>
    </row>
    <row r="82" ht="14.25" customHeight="1">
      <c r="A82" s="29">
        <f t="shared" si="3"/>
        <v>45730</v>
      </c>
      <c r="B82" s="30" t="str">
        <f t="shared" si="1"/>
        <v>Friday</v>
      </c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76">
        <f t="shared" si="2"/>
        <v>0</v>
      </c>
      <c r="X82" s="76">
        <f t="shared" si="4"/>
        <v>50000</v>
      </c>
    </row>
    <row r="83" ht="14.25" customHeight="1">
      <c r="A83" s="29">
        <f t="shared" si="3"/>
        <v>45731</v>
      </c>
      <c r="B83" s="30" t="str">
        <f t="shared" si="1"/>
        <v>Saturday</v>
      </c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76">
        <f t="shared" si="2"/>
        <v>0</v>
      </c>
      <c r="X83" s="76">
        <f t="shared" si="4"/>
        <v>50000</v>
      </c>
    </row>
    <row r="84" ht="14.25" customHeight="1">
      <c r="A84" s="29">
        <f t="shared" si="3"/>
        <v>45732</v>
      </c>
      <c r="B84" s="30" t="str">
        <f t="shared" si="1"/>
        <v>Sunday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76">
        <f t="shared" si="2"/>
        <v>0</v>
      </c>
      <c r="X84" s="76">
        <f t="shared" si="4"/>
        <v>50000</v>
      </c>
    </row>
    <row r="85" ht="14.25" customHeight="1">
      <c r="A85" s="29">
        <f t="shared" si="3"/>
        <v>45733</v>
      </c>
      <c r="B85" s="30" t="str">
        <f t="shared" si="1"/>
        <v>Monday</v>
      </c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76">
        <f t="shared" si="2"/>
        <v>0</v>
      </c>
      <c r="X85" s="76">
        <f t="shared" si="4"/>
        <v>50000</v>
      </c>
    </row>
    <row r="86" ht="14.25" customHeight="1">
      <c r="A86" s="29">
        <f t="shared" si="3"/>
        <v>45734</v>
      </c>
      <c r="B86" s="30" t="str">
        <f t="shared" si="1"/>
        <v>Tuesday</v>
      </c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76">
        <f t="shared" si="2"/>
        <v>0</v>
      </c>
      <c r="X86" s="76">
        <f t="shared" si="4"/>
        <v>50000</v>
      </c>
    </row>
    <row r="87" ht="14.25" customHeight="1">
      <c r="A87" s="29">
        <f t="shared" si="3"/>
        <v>45735</v>
      </c>
      <c r="B87" s="30" t="str">
        <f t="shared" si="1"/>
        <v>Wednesday</v>
      </c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76">
        <f t="shared" si="2"/>
        <v>0</v>
      </c>
      <c r="X87" s="76">
        <f t="shared" si="4"/>
        <v>50000</v>
      </c>
    </row>
    <row r="88" ht="14.25" customHeight="1">
      <c r="A88" s="29">
        <f t="shared" si="3"/>
        <v>45736</v>
      </c>
      <c r="B88" s="30" t="str">
        <f t="shared" si="1"/>
        <v>Thursday</v>
      </c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76">
        <f t="shared" si="2"/>
        <v>0</v>
      </c>
      <c r="X88" s="76">
        <f t="shared" si="4"/>
        <v>50000</v>
      </c>
    </row>
    <row r="89" ht="14.25" customHeight="1">
      <c r="A89" s="29">
        <f t="shared" si="3"/>
        <v>45737</v>
      </c>
      <c r="B89" s="30" t="str">
        <f t="shared" si="1"/>
        <v>Friday</v>
      </c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76">
        <f t="shared" si="2"/>
        <v>0</v>
      </c>
      <c r="X89" s="76">
        <f t="shared" si="4"/>
        <v>50000</v>
      </c>
    </row>
    <row r="90" ht="14.25" customHeight="1">
      <c r="A90" s="29">
        <f t="shared" si="3"/>
        <v>45738</v>
      </c>
      <c r="B90" s="30" t="str">
        <f t="shared" si="1"/>
        <v>Saturday</v>
      </c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76">
        <f t="shared" si="2"/>
        <v>0</v>
      </c>
      <c r="X90" s="76">
        <f t="shared" si="4"/>
        <v>50000</v>
      </c>
    </row>
    <row r="91" ht="14.25" customHeight="1">
      <c r="A91" s="29">
        <f t="shared" si="3"/>
        <v>45739</v>
      </c>
      <c r="B91" s="30" t="str">
        <f t="shared" si="1"/>
        <v>Sunday</v>
      </c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76">
        <f t="shared" si="2"/>
        <v>0</v>
      </c>
      <c r="X91" s="76">
        <f t="shared" si="4"/>
        <v>50000</v>
      </c>
    </row>
    <row r="92" ht="14.25" customHeight="1">
      <c r="A92" s="29">
        <f t="shared" si="3"/>
        <v>45740</v>
      </c>
      <c r="B92" s="30" t="str">
        <f t="shared" si="1"/>
        <v>Monday</v>
      </c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76">
        <f t="shared" si="2"/>
        <v>0</v>
      </c>
      <c r="X92" s="76">
        <f t="shared" si="4"/>
        <v>50000</v>
      </c>
    </row>
    <row r="93" ht="14.25" customHeight="1">
      <c r="A93" s="29">
        <f t="shared" si="3"/>
        <v>45741</v>
      </c>
      <c r="B93" s="30" t="str">
        <f t="shared" si="1"/>
        <v>Tuesday</v>
      </c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76">
        <f t="shared" si="2"/>
        <v>0</v>
      </c>
      <c r="X93" s="76">
        <f t="shared" si="4"/>
        <v>50000</v>
      </c>
    </row>
    <row r="94" ht="14.25" customHeight="1">
      <c r="A94" s="29">
        <f t="shared" si="3"/>
        <v>45742</v>
      </c>
      <c r="B94" s="30" t="str">
        <f t="shared" si="1"/>
        <v>Wednesday</v>
      </c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76">
        <f t="shared" si="2"/>
        <v>0</v>
      </c>
      <c r="X94" s="76">
        <f t="shared" si="4"/>
        <v>50000</v>
      </c>
    </row>
    <row r="95" ht="14.25" customHeight="1">
      <c r="A95" s="29">
        <f t="shared" si="3"/>
        <v>45743</v>
      </c>
      <c r="B95" s="30" t="str">
        <f t="shared" si="1"/>
        <v>Thursday</v>
      </c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76">
        <f t="shared" si="2"/>
        <v>0</v>
      </c>
      <c r="X95" s="76">
        <f t="shared" si="4"/>
        <v>50000</v>
      </c>
    </row>
    <row r="96" ht="14.25" customHeight="1">
      <c r="A96" s="29">
        <f t="shared" si="3"/>
        <v>45744</v>
      </c>
      <c r="B96" s="30" t="str">
        <f t="shared" si="1"/>
        <v>Friday</v>
      </c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76">
        <f t="shared" si="2"/>
        <v>0</v>
      </c>
      <c r="X96" s="76">
        <f t="shared" si="4"/>
        <v>50000</v>
      </c>
    </row>
    <row r="97" ht="14.25" customHeight="1">
      <c r="A97" s="29">
        <f t="shared" si="3"/>
        <v>45745</v>
      </c>
      <c r="B97" s="30" t="str">
        <f t="shared" si="1"/>
        <v>Saturday</v>
      </c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76">
        <f t="shared" si="2"/>
        <v>0</v>
      </c>
      <c r="X97" s="76">
        <f t="shared" si="4"/>
        <v>50000</v>
      </c>
    </row>
    <row r="98" ht="14.25" customHeight="1">
      <c r="A98" s="29">
        <f t="shared" si="3"/>
        <v>45746</v>
      </c>
      <c r="B98" s="30" t="str">
        <f t="shared" si="1"/>
        <v>Sunday</v>
      </c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76">
        <f t="shared" si="2"/>
        <v>0</v>
      </c>
      <c r="X98" s="76">
        <f t="shared" si="4"/>
        <v>50000</v>
      </c>
    </row>
    <row r="99" ht="14.25" customHeight="1">
      <c r="A99" s="29">
        <f t="shared" si="3"/>
        <v>45747</v>
      </c>
      <c r="B99" s="30" t="str">
        <f t="shared" si="1"/>
        <v>Monday</v>
      </c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76">
        <f t="shared" si="2"/>
        <v>0</v>
      </c>
      <c r="X99" s="76">
        <f t="shared" si="4"/>
        <v>50000</v>
      </c>
    </row>
    <row r="100" ht="14.25" customHeight="1">
      <c r="A100" s="50">
        <f t="shared" si="3"/>
        <v>45748</v>
      </c>
      <c r="B100" s="51" t="str">
        <f t="shared" si="1"/>
        <v>Tuesday</v>
      </c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76">
        <f t="shared" si="2"/>
        <v>0</v>
      </c>
      <c r="X100" s="76">
        <f t="shared" si="4"/>
        <v>0</v>
      </c>
    </row>
    <row r="101" ht="14.25" customHeight="1">
      <c r="A101" s="50">
        <f t="shared" si="3"/>
        <v>45749</v>
      </c>
      <c r="B101" s="51" t="str">
        <f t="shared" si="1"/>
        <v>Wednesday</v>
      </c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76">
        <f t="shared" si="2"/>
        <v>0</v>
      </c>
      <c r="X101" s="76">
        <f t="shared" si="4"/>
        <v>0</v>
      </c>
    </row>
    <row r="102" ht="14.25" customHeight="1">
      <c r="A102" s="50">
        <f t="shared" si="3"/>
        <v>45750</v>
      </c>
      <c r="B102" s="51" t="str">
        <f t="shared" si="1"/>
        <v>Thursday</v>
      </c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76">
        <f t="shared" si="2"/>
        <v>0</v>
      </c>
      <c r="X102" s="76">
        <f t="shared" si="4"/>
        <v>0</v>
      </c>
    </row>
    <row r="103" ht="14.25" customHeight="1">
      <c r="A103" s="50">
        <f t="shared" si="3"/>
        <v>45751</v>
      </c>
      <c r="B103" s="51" t="str">
        <f t="shared" si="1"/>
        <v>Friday</v>
      </c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76">
        <f t="shared" si="2"/>
        <v>0</v>
      </c>
      <c r="X103" s="76">
        <f t="shared" si="4"/>
        <v>0</v>
      </c>
    </row>
    <row r="104" ht="14.25" customHeight="1">
      <c r="A104" s="50">
        <f t="shared" si="3"/>
        <v>45752</v>
      </c>
      <c r="B104" s="51" t="str">
        <f t="shared" si="1"/>
        <v>Saturday</v>
      </c>
      <c r="C104" s="57">
        <v>40000.0</v>
      </c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76">
        <f t="shared" si="2"/>
        <v>40000</v>
      </c>
      <c r="X104" s="76">
        <f t="shared" si="4"/>
        <v>40000</v>
      </c>
    </row>
    <row r="105" ht="14.25" customHeight="1">
      <c r="A105" s="50">
        <f t="shared" si="3"/>
        <v>45753</v>
      </c>
      <c r="B105" s="51" t="str">
        <f t="shared" si="1"/>
        <v>Sunday</v>
      </c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76">
        <f t="shared" si="2"/>
        <v>0</v>
      </c>
      <c r="X105" s="76">
        <f t="shared" si="4"/>
        <v>40000</v>
      </c>
    </row>
    <row r="106" ht="14.25" customHeight="1">
      <c r="A106" s="50">
        <f t="shared" si="3"/>
        <v>45754</v>
      </c>
      <c r="B106" s="51" t="str">
        <f t="shared" si="1"/>
        <v>Monday</v>
      </c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76">
        <f t="shared" si="2"/>
        <v>0</v>
      </c>
      <c r="X106" s="76">
        <f t="shared" si="4"/>
        <v>40000</v>
      </c>
    </row>
    <row r="107" ht="14.25" customHeight="1">
      <c r="A107" s="50">
        <f t="shared" si="3"/>
        <v>45755</v>
      </c>
      <c r="B107" s="51" t="str">
        <f t="shared" si="1"/>
        <v>Tuesday</v>
      </c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76">
        <f t="shared" si="2"/>
        <v>0</v>
      </c>
      <c r="X107" s="76">
        <f t="shared" si="4"/>
        <v>40000</v>
      </c>
    </row>
    <row r="108" ht="14.25" customHeight="1">
      <c r="A108" s="50">
        <f t="shared" si="3"/>
        <v>45756</v>
      </c>
      <c r="B108" s="51" t="str">
        <f t="shared" si="1"/>
        <v>Wednesday</v>
      </c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76">
        <f t="shared" si="2"/>
        <v>0</v>
      </c>
      <c r="X108" s="76">
        <f t="shared" si="4"/>
        <v>40000</v>
      </c>
    </row>
    <row r="109" ht="14.25" customHeight="1">
      <c r="A109" s="50">
        <f t="shared" si="3"/>
        <v>45757</v>
      </c>
      <c r="B109" s="40" t="str">
        <f t="shared" si="1"/>
        <v>Thursday</v>
      </c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76">
        <f t="shared" si="2"/>
        <v>0</v>
      </c>
      <c r="X109" s="76">
        <f t="shared" si="4"/>
        <v>40000</v>
      </c>
      <c r="Y109" s="43"/>
      <c r="Z109" s="43"/>
    </row>
    <row r="110" ht="14.25" customHeight="1">
      <c r="A110" s="50">
        <f t="shared" si="3"/>
        <v>45758</v>
      </c>
      <c r="B110" s="51" t="str">
        <f t="shared" si="1"/>
        <v>Friday</v>
      </c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76">
        <f t="shared" si="2"/>
        <v>0</v>
      </c>
      <c r="X110" s="76">
        <f t="shared" si="4"/>
        <v>40000</v>
      </c>
    </row>
    <row r="111" ht="14.25" customHeight="1">
      <c r="A111" s="50">
        <f t="shared" si="3"/>
        <v>45759</v>
      </c>
      <c r="B111" s="51" t="str">
        <f t="shared" si="1"/>
        <v>Saturday</v>
      </c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76">
        <f t="shared" si="2"/>
        <v>0</v>
      </c>
      <c r="X111" s="76">
        <f t="shared" si="4"/>
        <v>40000</v>
      </c>
    </row>
    <row r="112" ht="14.25" customHeight="1">
      <c r="A112" s="50">
        <f t="shared" si="3"/>
        <v>45760</v>
      </c>
      <c r="B112" s="51" t="str">
        <f t="shared" si="1"/>
        <v>Sunday</v>
      </c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76">
        <f t="shared" si="2"/>
        <v>0</v>
      </c>
      <c r="X112" s="76">
        <f t="shared" si="4"/>
        <v>40000</v>
      </c>
    </row>
    <row r="113" ht="14.25" customHeight="1">
      <c r="A113" s="50">
        <f t="shared" si="3"/>
        <v>45761</v>
      </c>
      <c r="B113" s="51" t="str">
        <f t="shared" si="1"/>
        <v>Monday</v>
      </c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76">
        <f t="shared" si="2"/>
        <v>0</v>
      </c>
      <c r="X113" s="76">
        <f t="shared" si="4"/>
        <v>40000</v>
      </c>
    </row>
    <row r="114" ht="14.25" customHeight="1">
      <c r="A114" s="50">
        <f t="shared" si="3"/>
        <v>45762</v>
      </c>
      <c r="B114" s="51" t="str">
        <f t="shared" si="1"/>
        <v>Tuesday</v>
      </c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76">
        <f t="shared" si="2"/>
        <v>0</v>
      </c>
      <c r="X114" s="76">
        <f t="shared" si="4"/>
        <v>40000</v>
      </c>
    </row>
    <row r="115" ht="14.25" customHeight="1">
      <c r="A115" s="50">
        <f t="shared" si="3"/>
        <v>45763</v>
      </c>
      <c r="B115" s="51" t="str">
        <f t="shared" si="1"/>
        <v>Wednesday</v>
      </c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76">
        <f t="shared" si="2"/>
        <v>0</v>
      </c>
      <c r="X115" s="76">
        <f t="shared" si="4"/>
        <v>40000</v>
      </c>
    </row>
    <row r="116" ht="14.25" customHeight="1">
      <c r="A116" s="50">
        <f t="shared" si="3"/>
        <v>45764</v>
      </c>
      <c r="B116" s="51" t="str">
        <f t="shared" si="1"/>
        <v>Thursday</v>
      </c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76">
        <f t="shared" si="2"/>
        <v>0</v>
      </c>
      <c r="X116" s="76">
        <f t="shared" si="4"/>
        <v>40000</v>
      </c>
    </row>
    <row r="117" ht="14.25" customHeight="1">
      <c r="A117" s="50">
        <f t="shared" si="3"/>
        <v>45765</v>
      </c>
      <c r="B117" s="51" t="str">
        <f t="shared" si="1"/>
        <v>Friday</v>
      </c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76">
        <f t="shared" si="2"/>
        <v>0</v>
      </c>
      <c r="X117" s="76">
        <f t="shared" si="4"/>
        <v>40000</v>
      </c>
    </row>
    <row r="118" ht="14.25" customHeight="1">
      <c r="A118" s="50">
        <f t="shared" si="3"/>
        <v>45766</v>
      </c>
      <c r="B118" s="51" t="str">
        <f t="shared" si="1"/>
        <v>Saturday</v>
      </c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76">
        <f t="shared" si="2"/>
        <v>0</v>
      </c>
      <c r="X118" s="76">
        <f t="shared" si="4"/>
        <v>40000</v>
      </c>
    </row>
    <row r="119" ht="14.25" customHeight="1">
      <c r="A119" s="50">
        <f t="shared" si="3"/>
        <v>45767</v>
      </c>
      <c r="B119" s="51" t="str">
        <f t="shared" si="1"/>
        <v>Sunday</v>
      </c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76">
        <f t="shared" si="2"/>
        <v>0</v>
      </c>
      <c r="X119" s="76">
        <f t="shared" si="4"/>
        <v>40000</v>
      </c>
    </row>
    <row r="120" ht="14.25" customHeight="1">
      <c r="A120" s="50">
        <f t="shared" si="3"/>
        <v>45768</v>
      </c>
      <c r="B120" s="51" t="str">
        <f t="shared" si="1"/>
        <v>Monday</v>
      </c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76">
        <f t="shared" si="2"/>
        <v>0</v>
      </c>
      <c r="X120" s="76">
        <f t="shared" si="4"/>
        <v>40000</v>
      </c>
    </row>
    <row r="121" ht="14.25" customHeight="1">
      <c r="A121" s="50">
        <f t="shared" si="3"/>
        <v>45769</v>
      </c>
      <c r="B121" s="51" t="str">
        <f t="shared" si="1"/>
        <v>Tuesday</v>
      </c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76">
        <f t="shared" si="2"/>
        <v>0</v>
      </c>
      <c r="X121" s="76">
        <f t="shared" si="4"/>
        <v>40000</v>
      </c>
    </row>
    <row r="122" ht="14.25" customHeight="1">
      <c r="A122" s="50">
        <f t="shared" si="3"/>
        <v>45770</v>
      </c>
      <c r="B122" s="51" t="str">
        <f t="shared" si="1"/>
        <v>Wednesday</v>
      </c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76">
        <f t="shared" si="2"/>
        <v>0</v>
      </c>
      <c r="X122" s="76">
        <f t="shared" si="4"/>
        <v>40000</v>
      </c>
    </row>
    <row r="123" ht="14.25" customHeight="1">
      <c r="A123" s="50">
        <f t="shared" si="3"/>
        <v>45771</v>
      </c>
      <c r="B123" s="51" t="str">
        <f t="shared" si="1"/>
        <v>Thursday</v>
      </c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76">
        <f t="shared" si="2"/>
        <v>0</v>
      </c>
      <c r="X123" s="76">
        <f t="shared" si="4"/>
        <v>40000</v>
      </c>
    </row>
    <row r="124" ht="14.25" customHeight="1">
      <c r="A124" s="50">
        <f t="shared" si="3"/>
        <v>45772</v>
      </c>
      <c r="B124" s="51" t="str">
        <f t="shared" si="1"/>
        <v>Friday</v>
      </c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76">
        <f t="shared" si="2"/>
        <v>0</v>
      </c>
      <c r="X124" s="76">
        <f t="shared" si="4"/>
        <v>40000</v>
      </c>
    </row>
    <row r="125" ht="14.25" customHeight="1">
      <c r="A125" s="50">
        <f t="shared" si="3"/>
        <v>45773</v>
      </c>
      <c r="B125" s="51" t="str">
        <f t="shared" si="1"/>
        <v>Saturday</v>
      </c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76">
        <f t="shared" si="2"/>
        <v>0</v>
      </c>
      <c r="X125" s="76">
        <f t="shared" si="4"/>
        <v>40000</v>
      </c>
    </row>
    <row r="126" ht="14.25" customHeight="1">
      <c r="A126" s="50">
        <f t="shared" si="3"/>
        <v>45774</v>
      </c>
      <c r="B126" s="51" t="str">
        <f t="shared" si="1"/>
        <v>Sunday</v>
      </c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76">
        <f t="shared" si="2"/>
        <v>0</v>
      </c>
      <c r="X126" s="76">
        <f t="shared" si="4"/>
        <v>40000</v>
      </c>
    </row>
    <row r="127" ht="14.25" customHeight="1">
      <c r="A127" s="50">
        <f t="shared" si="3"/>
        <v>45775</v>
      </c>
      <c r="B127" s="51" t="str">
        <f t="shared" si="1"/>
        <v>Monday</v>
      </c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76">
        <f t="shared" si="2"/>
        <v>0</v>
      </c>
      <c r="X127" s="76">
        <f t="shared" si="4"/>
        <v>40000</v>
      </c>
    </row>
    <row r="128" ht="14.25" customHeight="1">
      <c r="A128" s="50">
        <f t="shared" si="3"/>
        <v>45776</v>
      </c>
      <c r="B128" s="51" t="str">
        <f t="shared" si="1"/>
        <v>Tuesday</v>
      </c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76">
        <f t="shared" si="2"/>
        <v>0</v>
      </c>
      <c r="X128" s="76">
        <f t="shared" si="4"/>
        <v>40000</v>
      </c>
    </row>
    <row r="129" ht="14.25" customHeight="1">
      <c r="A129" s="50">
        <f t="shared" si="3"/>
        <v>45777</v>
      </c>
      <c r="B129" s="51" t="str">
        <f t="shared" si="1"/>
        <v>Wednesday</v>
      </c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76">
        <f t="shared" si="2"/>
        <v>0</v>
      </c>
      <c r="X129" s="76">
        <f t="shared" si="4"/>
        <v>40000</v>
      </c>
    </row>
    <row r="130" ht="14.25" customHeight="1">
      <c r="A130" s="29">
        <f t="shared" si="3"/>
        <v>45778</v>
      </c>
      <c r="B130" s="30" t="str">
        <f t="shared" si="1"/>
        <v>Thursday</v>
      </c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76">
        <f t="shared" si="2"/>
        <v>0</v>
      </c>
      <c r="X130" s="76">
        <f t="shared" si="4"/>
        <v>0</v>
      </c>
    </row>
    <row r="131" ht="14.25" customHeight="1">
      <c r="A131" s="29">
        <f t="shared" si="3"/>
        <v>45779</v>
      </c>
      <c r="B131" s="30" t="str">
        <f t="shared" si="1"/>
        <v>Friday</v>
      </c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76">
        <f t="shared" si="2"/>
        <v>0</v>
      </c>
      <c r="X131" s="76">
        <f t="shared" si="4"/>
        <v>0</v>
      </c>
    </row>
    <row r="132" ht="14.25" customHeight="1">
      <c r="A132" s="29">
        <f t="shared" si="3"/>
        <v>45780</v>
      </c>
      <c r="B132" s="30" t="str">
        <f t="shared" si="1"/>
        <v>Saturday</v>
      </c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76">
        <f t="shared" si="2"/>
        <v>0</v>
      </c>
      <c r="X132" s="76">
        <f t="shared" si="4"/>
        <v>0</v>
      </c>
    </row>
    <row r="133" ht="14.25" customHeight="1">
      <c r="A133" s="29">
        <f t="shared" si="3"/>
        <v>45781</v>
      </c>
      <c r="B133" s="30" t="str">
        <f t="shared" si="1"/>
        <v>Sunday</v>
      </c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76">
        <f t="shared" si="2"/>
        <v>0</v>
      </c>
      <c r="X133" s="76">
        <f t="shared" si="4"/>
        <v>0</v>
      </c>
    </row>
    <row r="134" ht="14.25" customHeight="1">
      <c r="A134" s="29">
        <f t="shared" si="3"/>
        <v>45782</v>
      </c>
      <c r="B134" s="30" t="str">
        <f t="shared" si="1"/>
        <v>Monday</v>
      </c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76">
        <f t="shared" si="2"/>
        <v>0</v>
      </c>
      <c r="X134" s="76">
        <f t="shared" si="4"/>
        <v>0</v>
      </c>
    </row>
    <row r="135" ht="14.25" customHeight="1">
      <c r="A135" s="29">
        <f t="shared" si="3"/>
        <v>45783</v>
      </c>
      <c r="B135" s="30" t="str">
        <f t="shared" si="1"/>
        <v>Tuesday</v>
      </c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76">
        <f t="shared" si="2"/>
        <v>0</v>
      </c>
      <c r="X135" s="76">
        <f t="shared" si="4"/>
        <v>0</v>
      </c>
    </row>
    <row r="136" ht="14.25" customHeight="1">
      <c r="A136" s="29">
        <f t="shared" si="3"/>
        <v>45784</v>
      </c>
      <c r="B136" s="30" t="str">
        <f t="shared" si="1"/>
        <v>Wednesday</v>
      </c>
      <c r="C136" s="33">
        <v>50000.0</v>
      </c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76">
        <f t="shared" si="2"/>
        <v>50000</v>
      </c>
      <c r="X136" s="76">
        <f t="shared" si="4"/>
        <v>50000</v>
      </c>
    </row>
    <row r="137" ht="14.25" customHeight="1">
      <c r="A137" s="29">
        <f t="shared" si="3"/>
        <v>45785</v>
      </c>
      <c r="B137" s="30" t="str">
        <f t="shared" si="1"/>
        <v>Thursday</v>
      </c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76">
        <f t="shared" si="2"/>
        <v>0</v>
      </c>
      <c r="X137" s="76">
        <f t="shared" si="4"/>
        <v>50000</v>
      </c>
    </row>
    <row r="138" ht="14.25" customHeight="1">
      <c r="A138" s="29">
        <f t="shared" si="3"/>
        <v>45786</v>
      </c>
      <c r="B138" s="30" t="str">
        <f t="shared" si="1"/>
        <v>Friday</v>
      </c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76">
        <f t="shared" si="2"/>
        <v>0</v>
      </c>
      <c r="X138" s="76">
        <f t="shared" si="4"/>
        <v>50000</v>
      </c>
    </row>
    <row r="139" ht="14.25" customHeight="1">
      <c r="A139" s="29">
        <f t="shared" si="3"/>
        <v>45787</v>
      </c>
      <c r="B139" s="30" t="str">
        <f t="shared" si="1"/>
        <v>Saturday</v>
      </c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76">
        <f t="shared" si="2"/>
        <v>0</v>
      </c>
      <c r="X139" s="76">
        <f t="shared" si="4"/>
        <v>50000</v>
      </c>
    </row>
    <row r="140" ht="14.25" customHeight="1">
      <c r="A140" s="29">
        <f t="shared" si="3"/>
        <v>45788</v>
      </c>
      <c r="B140" s="30" t="str">
        <f t="shared" si="1"/>
        <v>Sunday</v>
      </c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76">
        <f t="shared" si="2"/>
        <v>0</v>
      </c>
      <c r="X140" s="76">
        <f t="shared" si="4"/>
        <v>50000</v>
      </c>
    </row>
    <row r="141" ht="14.25" customHeight="1">
      <c r="A141" s="29">
        <f t="shared" si="3"/>
        <v>45789</v>
      </c>
      <c r="B141" s="40" t="str">
        <f t="shared" si="1"/>
        <v>Monday</v>
      </c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76">
        <f t="shared" si="2"/>
        <v>0</v>
      </c>
      <c r="X141" s="76">
        <f t="shared" si="4"/>
        <v>50000</v>
      </c>
      <c r="Y141" s="43"/>
      <c r="Z141" s="43"/>
    </row>
    <row r="142" ht="14.25" customHeight="1">
      <c r="A142" s="29">
        <f t="shared" si="3"/>
        <v>45790</v>
      </c>
      <c r="B142" s="30" t="str">
        <f t="shared" si="1"/>
        <v>Tuesday</v>
      </c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76">
        <f t="shared" si="2"/>
        <v>0</v>
      </c>
      <c r="X142" s="76">
        <f t="shared" si="4"/>
        <v>50000</v>
      </c>
    </row>
    <row r="143" ht="14.25" customHeight="1">
      <c r="A143" s="29">
        <f t="shared" si="3"/>
        <v>45791</v>
      </c>
      <c r="B143" s="30" t="str">
        <f t="shared" si="1"/>
        <v>Wednesday</v>
      </c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76">
        <f t="shared" si="2"/>
        <v>0</v>
      </c>
      <c r="X143" s="76">
        <f t="shared" si="4"/>
        <v>50000</v>
      </c>
    </row>
    <row r="144" ht="14.25" customHeight="1">
      <c r="A144" s="29">
        <f t="shared" si="3"/>
        <v>45792</v>
      </c>
      <c r="B144" s="30" t="str">
        <f t="shared" si="1"/>
        <v>Thursday</v>
      </c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76">
        <f t="shared" si="2"/>
        <v>0</v>
      </c>
      <c r="X144" s="76">
        <f t="shared" si="4"/>
        <v>50000</v>
      </c>
    </row>
    <row r="145" ht="14.25" customHeight="1">
      <c r="A145" s="29">
        <f t="shared" si="3"/>
        <v>45793</v>
      </c>
      <c r="B145" s="30" t="str">
        <f t="shared" si="1"/>
        <v>Friday</v>
      </c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76">
        <f t="shared" si="2"/>
        <v>0</v>
      </c>
      <c r="X145" s="76">
        <f t="shared" si="4"/>
        <v>50000</v>
      </c>
    </row>
    <row r="146" ht="14.25" customHeight="1">
      <c r="A146" s="29">
        <f t="shared" si="3"/>
        <v>45794</v>
      </c>
      <c r="B146" s="30" t="str">
        <f t="shared" si="1"/>
        <v>Saturday</v>
      </c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76">
        <f t="shared" si="2"/>
        <v>0</v>
      </c>
      <c r="X146" s="76">
        <f t="shared" si="4"/>
        <v>50000</v>
      </c>
    </row>
    <row r="147" ht="14.25" customHeight="1">
      <c r="A147" s="29">
        <f t="shared" si="3"/>
        <v>45795</v>
      </c>
      <c r="B147" s="30" t="str">
        <f t="shared" si="1"/>
        <v>Sunday</v>
      </c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76">
        <f t="shared" si="2"/>
        <v>0</v>
      </c>
      <c r="X147" s="76">
        <f t="shared" si="4"/>
        <v>50000</v>
      </c>
    </row>
    <row r="148" ht="14.25" customHeight="1">
      <c r="A148" s="29">
        <f t="shared" si="3"/>
        <v>45796</v>
      </c>
      <c r="B148" s="30" t="str">
        <f t="shared" si="1"/>
        <v>Monday</v>
      </c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76">
        <f t="shared" si="2"/>
        <v>0</v>
      </c>
      <c r="X148" s="76">
        <f t="shared" si="4"/>
        <v>50000</v>
      </c>
    </row>
    <row r="149" ht="14.25" customHeight="1">
      <c r="A149" s="29">
        <f t="shared" si="3"/>
        <v>45797</v>
      </c>
      <c r="B149" s="30" t="str">
        <f t="shared" si="1"/>
        <v>Tuesday</v>
      </c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76">
        <f t="shared" si="2"/>
        <v>0</v>
      </c>
      <c r="X149" s="76">
        <f t="shared" si="4"/>
        <v>50000</v>
      </c>
    </row>
    <row r="150" ht="14.25" customHeight="1">
      <c r="A150" s="29">
        <f t="shared" si="3"/>
        <v>45798</v>
      </c>
      <c r="B150" s="30" t="str">
        <f t="shared" si="1"/>
        <v>Wednesday</v>
      </c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76">
        <f t="shared" si="2"/>
        <v>0</v>
      </c>
      <c r="X150" s="76">
        <f t="shared" si="4"/>
        <v>50000</v>
      </c>
    </row>
    <row r="151" ht="14.25" customHeight="1">
      <c r="A151" s="29">
        <f t="shared" si="3"/>
        <v>45799</v>
      </c>
      <c r="B151" s="30" t="str">
        <f t="shared" si="1"/>
        <v>Thursday</v>
      </c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76">
        <f t="shared" si="2"/>
        <v>0</v>
      </c>
      <c r="X151" s="76">
        <f t="shared" si="4"/>
        <v>50000</v>
      </c>
    </row>
    <row r="152" ht="14.25" customHeight="1">
      <c r="A152" s="29">
        <f t="shared" si="3"/>
        <v>45800</v>
      </c>
      <c r="B152" s="30" t="str">
        <f t="shared" si="1"/>
        <v>Friday</v>
      </c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76">
        <f t="shared" si="2"/>
        <v>0</v>
      </c>
      <c r="X152" s="76">
        <f t="shared" si="4"/>
        <v>50000</v>
      </c>
    </row>
    <row r="153" ht="14.25" customHeight="1">
      <c r="A153" s="29">
        <f t="shared" si="3"/>
        <v>45801</v>
      </c>
      <c r="B153" s="30" t="str">
        <f t="shared" si="1"/>
        <v>Saturday</v>
      </c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76">
        <f t="shared" si="2"/>
        <v>0</v>
      </c>
      <c r="X153" s="76">
        <f t="shared" si="4"/>
        <v>50000</v>
      </c>
    </row>
    <row r="154" ht="14.25" customHeight="1">
      <c r="A154" s="29">
        <f t="shared" si="3"/>
        <v>45802</v>
      </c>
      <c r="B154" s="30" t="str">
        <f t="shared" si="1"/>
        <v>Sunday</v>
      </c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76">
        <f t="shared" si="2"/>
        <v>0</v>
      </c>
      <c r="X154" s="76">
        <f t="shared" si="4"/>
        <v>50000</v>
      </c>
    </row>
    <row r="155" ht="14.25" customHeight="1">
      <c r="A155" s="29">
        <f t="shared" si="3"/>
        <v>45803</v>
      </c>
      <c r="B155" s="30" t="str">
        <f t="shared" si="1"/>
        <v>Monday</v>
      </c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76">
        <f t="shared" si="2"/>
        <v>0</v>
      </c>
      <c r="X155" s="76">
        <f t="shared" si="4"/>
        <v>50000</v>
      </c>
    </row>
    <row r="156" ht="14.25" customHeight="1">
      <c r="A156" s="29">
        <f t="shared" si="3"/>
        <v>45804</v>
      </c>
      <c r="B156" s="30" t="str">
        <f t="shared" si="1"/>
        <v>Tuesday</v>
      </c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76">
        <f t="shared" si="2"/>
        <v>0</v>
      </c>
      <c r="X156" s="76">
        <f t="shared" si="4"/>
        <v>50000</v>
      </c>
    </row>
    <row r="157" ht="14.25" customHeight="1">
      <c r="A157" s="29">
        <f t="shared" si="3"/>
        <v>45805</v>
      </c>
      <c r="B157" s="30" t="str">
        <f t="shared" si="1"/>
        <v>Wednesday</v>
      </c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76">
        <f t="shared" si="2"/>
        <v>0</v>
      </c>
      <c r="X157" s="76">
        <f t="shared" si="4"/>
        <v>50000</v>
      </c>
    </row>
    <row r="158" ht="14.25" customHeight="1">
      <c r="A158" s="29">
        <f t="shared" si="3"/>
        <v>45806</v>
      </c>
      <c r="B158" s="30" t="str">
        <f t="shared" si="1"/>
        <v>Thursday</v>
      </c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76">
        <f t="shared" si="2"/>
        <v>0</v>
      </c>
      <c r="X158" s="76">
        <f t="shared" si="4"/>
        <v>50000</v>
      </c>
    </row>
    <row r="159" ht="14.25" customHeight="1">
      <c r="A159" s="29">
        <f t="shared" si="3"/>
        <v>45807</v>
      </c>
      <c r="B159" s="30" t="str">
        <f t="shared" si="1"/>
        <v>Friday</v>
      </c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76">
        <f t="shared" si="2"/>
        <v>0</v>
      </c>
      <c r="X159" s="76">
        <f t="shared" si="4"/>
        <v>50000</v>
      </c>
    </row>
    <row r="160" ht="14.25" customHeight="1">
      <c r="A160" s="29">
        <f t="shared" si="3"/>
        <v>45808</v>
      </c>
      <c r="B160" s="30" t="str">
        <f t="shared" si="1"/>
        <v>Saturday</v>
      </c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76">
        <f t="shared" si="2"/>
        <v>0</v>
      </c>
      <c r="X160" s="76">
        <f t="shared" si="4"/>
        <v>50000</v>
      </c>
    </row>
    <row r="161" ht="14.25" customHeight="1">
      <c r="A161" s="50">
        <f t="shared" si="3"/>
        <v>45809</v>
      </c>
      <c r="B161" s="51" t="str">
        <f t="shared" si="1"/>
        <v>Sunday</v>
      </c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76">
        <f t="shared" si="2"/>
        <v>0</v>
      </c>
      <c r="X161" s="76">
        <f t="shared" si="4"/>
        <v>0</v>
      </c>
    </row>
    <row r="162" ht="14.25" customHeight="1">
      <c r="A162" s="50">
        <f t="shared" si="3"/>
        <v>45810</v>
      </c>
      <c r="B162" s="51" t="str">
        <f t="shared" si="1"/>
        <v>Monday</v>
      </c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76">
        <f t="shared" si="2"/>
        <v>0</v>
      </c>
      <c r="X162" s="76">
        <f t="shared" si="4"/>
        <v>0</v>
      </c>
    </row>
    <row r="163" ht="14.25" customHeight="1">
      <c r="A163" s="50">
        <f t="shared" si="3"/>
        <v>45811</v>
      </c>
      <c r="B163" s="51" t="str">
        <f t="shared" si="1"/>
        <v>Tuesday</v>
      </c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76">
        <f t="shared" si="2"/>
        <v>0</v>
      </c>
      <c r="X163" s="76">
        <f t="shared" si="4"/>
        <v>0</v>
      </c>
    </row>
    <row r="164" ht="14.25" customHeight="1">
      <c r="A164" s="50">
        <f t="shared" si="3"/>
        <v>45812</v>
      </c>
      <c r="B164" s="51" t="str">
        <f t="shared" si="1"/>
        <v>Wednesday</v>
      </c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76">
        <f t="shared" si="2"/>
        <v>0</v>
      </c>
      <c r="X164" s="76">
        <f t="shared" si="4"/>
        <v>0</v>
      </c>
    </row>
    <row r="165" ht="14.25" customHeight="1">
      <c r="A165" s="50">
        <f t="shared" si="3"/>
        <v>45813</v>
      </c>
      <c r="B165" s="51" t="str">
        <f t="shared" si="1"/>
        <v>Thursday</v>
      </c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76">
        <f t="shared" si="2"/>
        <v>0</v>
      </c>
      <c r="X165" s="76">
        <f t="shared" si="4"/>
        <v>0</v>
      </c>
    </row>
    <row r="166" ht="14.25" customHeight="1">
      <c r="A166" s="50">
        <f t="shared" si="3"/>
        <v>45814</v>
      </c>
      <c r="B166" s="51" t="str">
        <f t="shared" si="1"/>
        <v>Friday</v>
      </c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76">
        <f t="shared" si="2"/>
        <v>0</v>
      </c>
      <c r="X166" s="76">
        <f t="shared" si="4"/>
        <v>0</v>
      </c>
    </row>
    <row r="167" ht="14.25" customHeight="1">
      <c r="A167" s="50">
        <f t="shared" si="3"/>
        <v>45815</v>
      </c>
      <c r="B167" s="51" t="str">
        <f t="shared" si="1"/>
        <v>Saturday</v>
      </c>
      <c r="C167" s="57">
        <v>60000.0</v>
      </c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76">
        <f t="shared" si="2"/>
        <v>60000</v>
      </c>
      <c r="X167" s="76">
        <f t="shared" si="4"/>
        <v>60000</v>
      </c>
    </row>
    <row r="168" ht="14.25" customHeight="1">
      <c r="A168" s="50">
        <f t="shared" si="3"/>
        <v>45816</v>
      </c>
      <c r="B168" s="51" t="str">
        <f t="shared" si="1"/>
        <v>Sunday</v>
      </c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76">
        <f t="shared" si="2"/>
        <v>0</v>
      </c>
      <c r="X168" s="76">
        <f t="shared" si="4"/>
        <v>60000</v>
      </c>
    </row>
    <row r="169" ht="13.5" customHeight="1">
      <c r="A169" s="50">
        <f t="shared" si="3"/>
        <v>45817</v>
      </c>
      <c r="B169" s="51" t="str">
        <f t="shared" si="1"/>
        <v>Monday</v>
      </c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76">
        <f t="shared" si="2"/>
        <v>0</v>
      </c>
      <c r="X169" s="76">
        <f t="shared" si="4"/>
        <v>60000</v>
      </c>
    </row>
    <row r="170" ht="14.25" customHeight="1">
      <c r="A170" s="50">
        <f t="shared" si="3"/>
        <v>45818</v>
      </c>
      <c r="B170" s="40" t="str">
        <f t="shared" si="1"/>
        <v>Tuesday</v>
      </c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76">
        <f t="shared" si="2"/>
        <v>0</v>
      </c>
      <c r="X170" s="76">
        <f t="shared" si="4"/>
        <v>60000</v>
      </c>
      <c r="Y170" s="43"/>
      <c r="Z170" s="43"/>
    </row>
    <row r="171" ht="14.25" customHeight="1">
      <c r="A171" s="50">
        <f t="shared" si="3"/>
        <v>45819</v>
      </c>
      <c r="B171" s="51" t="str">
        <f t="shared" si="1"/>
        <v>Wednesday</v>
      </c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76">
        <f t="shared" si="2"/>
        <v>0</v>
      </c>
      <c r="X171" s="76">
        <f t="shared" si="4"/>
        <v>60000</v>
      </c>
    </row>
    <row r="172" ht="14.25" customHeight="1">
      <c r="A172" s="50">
        <f t="shared" si="3"/>
        <v>45820</v>
      </c>
      <c r="B172" s="51" t="str">
        <f t="shared" si="1"/>
        <v>Thursday</v>
      </c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76">
        <f t="shared" si="2"/>
        <v>0</v>
      </c>
      <c r="X172" s="76">
        <f t="shared" si="4"/>
        <v>60000</v>
      </c>
    </row>
    <row r="173" ht="14.25" customHeight="1">
      <c r="A173" s="50">
        <f t="shared" si="3"/>
        <v>45821</v>
      </c>
      <c r="B173" s="51" t="str">
        <f t="shared" si="1"/>
        <v>Friday</v>
      </c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76">
        <f t="shared" si="2"/>
        <v>0</v>
      </c>
      <c r="X173" s="76">
        <f t="shared" si="4"/>
        <v>60000</v>
      </c>
    </row>
    <row r="174" ht="14.25" customHeight="1">
      <c r="A174" s="50">
        <f t="shared" si="3"/>
        <v>45822</v>
      </c>
      <c r="B174" s="51" t="str">
        <f t="shared" si="1"/>
        <v>Saturday</v>
      </c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76">
        <f t="shared" si="2"/>
        <v>0</v>
      </c>
      <c r="X174" s="76">
        <f t="shared" si="4"/>
        <v>60000</v>
      </c>
    </row>
    <row r="175" ht="14.25" customHeight="1">
      <c r="A175" s="50">
        <f t="shared" si="3"/>
        <v>45823</v>
      </c>
      <c r="B175" s="51" t="str">
        <f t="shared" si="1"/>
        <v>Sunday</v>
      </c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76">
        <f t="shared" si="2"/>
        <v>0</v>
      </c>
      <c r="X175" s="76">
        <f t="shared" si="4"/>
        <v>60000</v>
      </c>
    </row>
    <row r="176" ht="14.25" customHeight="1">
      <c r="A176" s="50">
        <f t="shared" si="3"/>
        <v>45824</v>
      </c>
      <c r="B176" s="51" t="str">
        <f t="shared" si="1"/>
        <v>Monday</v>
      </c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76">
        <f t="shared" si="2"/>
        <v>0</v>
      </c>
      <c r="X176" s="76">
        <f t="shared" si="4"/>
        <v>60000</v>
      </c>
    </row>
    <row r="177" ht="14.25" customHeight="1">
      <c r="A177" s="50">
        <f t="shared" si="3"/>
        <v>45825</v>
      </c>
      <c r="B177" s="51" t="str">
        <f t="shared" si="1"/>
        <v>Tuesday</v>
      </c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76">
        <f t="shared" si="2"/>
        <v>0</v>
      </c>
      <c r="X177" s="76">
        <f t="shared" si="4"/>
        <v>60000</v>
      </c>
    </row>
    <row r="178" ht="14.25" customHeight="1">
      <c r="A178" s="50">
        <f t="shared" si="3"/>
        <v>45826</v>
      </c>
      <c r="B178" s="51" t="str">
        <f t="shared" si="1"/>
        <v>Wednesday</v>
      </c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76">
        <f t="shared" si="2"/>
        <v>0</v>
      </c>
      <c r="X178" s="76">
        <f t="shared" si="4"/>
        <v>60000</v>
      </c>
    </row>
    <row r="179" ht="14.25" customHeight="1">
      <c r="A179" s="50">
        <f t="shared" si="3"/>
        <v>45827</v>
      </c>
      <c r="B179" s="51" t="str">
        <f t="shared" si="1"/>
        <v>Thursday</v>
      </c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76">
        <f t="shared" si="2"/>
        <v>0</v>
      </c>
      <c r="X179" s="76">
        <f t="shared" si="4"/>
        <v>60000</v>
      </c>
    </row>
    <row r="180" ht="14.25" customHeight="1">
      <c r="A180" s="50">
        <f t="shared" si="3"/>
        <v>45828</v>
      </c>
      <c r="B180" s="51" t="str">
        <f t="shared" si="1"/>
        <v>Friday</v>
      </c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76">
        <f t="shared" si="2"/>
        <v>0</v>
      </c>
      <c r="X180" s="76">
        <f t="shared" si="4"/>
        <v>60000</v>
      </c>
    </row>
    <row r="181" ht="14.25" customHeight="1">
      <c r="A181" s="50">
        <f t="shared" si="3"/>
        <v>45829</v>
      </c>
      <c r="B181" s="51" t="str">
        <f t="shared" si="1"/>
        <v>Saturday</v>
      </c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76">
        <f t="shared" si="2"/>
        <v>0</v>
      </c>
      <c r="X181" s="76">
        <f t="shared" si="4"/>
        <v>60000</v>
      </c>
    </row>
    <row r="182" ht="14.25" customHeight="1">
      <c r="A182" s="50">
        <f t="shared" si="3"/>
        <v>45830</v>
      </c>
      <c r="B182" s="51" t="str">
        <f t="shared" si="1"/>
        <v>Sunday</v>
      </c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76">
        <f t="shared" si="2"/>
        <v>0</v>
      </c>
      <c r="X182" s="76">
        <f t="shared" si="4"/>
        <v>60000</v>
      </c>
    </row>
    <row r="183" ht="14.25" customHeight="1">
      <c r="A183" s="50">
        <f t="shared" si="3"/>
        <v>45831</v>
      </c>
      <c r="B183" s="51" t="str">
        <f t="shared" si="1"/>
        <v>Monday</v>
      </c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76">
        <f t="shared" si="2"/>
        <v>0</v>
      </c>
      <c r="X183" s="76">
        <f t="shared" si="4"/>
        <v>60000</v>
      </c>
    </row>
    <row r="184" ht="14.25" customHeight="1">
      <c r="A184" s="50">
        <f t="shared" si="3"/>
        <v>45832</v>
      </c>
      <c r="B184" s="51" t="str">
        <f t="shared" si="1"/>
        <v>Tuesday</v>
      </c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76">
        <f t="shared" si="2"/>
        <v>0</v>
      </c>
      <c r="X184" s="76">
        <f t="shared" si="4"/>
        <v>60000</v>
      </c>
    </row>
    <row r="185" ht="14.25" customHeight="1">
      <c r="A185" s="50">
        <f t="shared" si="3"/>
        <v>45833</v>
      </c>
      <c r="B185" s="51" t="str">
        <f t="shared" si="1"/>
        <v>Wednesday</v>
      </c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76">
        <f t="shared" si="2"/>
        <v>0</v>
      </c>
      <c r="X185" s="76">
        <f t="shared" si="4"/>
        <v>60000</v>
      </c>
    </row>
    <row r="186" ht="14.25" customHeight="1">
      <c r="A186" s="50">
        <f t="shared" si="3"/>
        <v>45834</v>
      </c>
      <c r="B186" s="51" t="str">
        <f t="shared" si="1"/>
        <v>Thursday</v>
      </c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76">
        <f t="shared" si="2"/>
        <v>0</v>
      </c>
      <c r="X186" s="76">
        <f t="shared" si="4"/>
        <v>60000</v>
      </c>
    </row>
    <row r="187" ht="14.25" customHeight="1">
      <c r="A187" s="50">
        <f t="shared" si="3"/>
        <v>45835</v>
      </c>
      <c r="B187" s="51" t="str">
        <f t="shared" si="1"/>
        <v>Friday</v>
      </c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76">
        <f t="shared" si="2"/>
        <v>0</v>
      </c>
      <c r="X187" s="76">
        <f t="shared" si="4"/>
        <v>60000</v>
      </c>
    </row>
    <row r="188" ht="14.25" customHeight="1">
      <c r="A188" s="50">
        <f t="shared" si="3"/>
        <v>45836</v>
      </c>
      <c r="B188" s="51" t="str">
        <f t="shared" si="1"/>
        <v>Saturday</v>
      </c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76">
        <f t="shared" si="2"/>
        <v>0</v>
      </c>
      <c r="X188" s="76">
        <f t="shared" si="4"/>
        <v>60000</v>
      </c>
    </row>
    <row r="189" ht="14.25" customHeight="1">
      <c r="A189" s="50">
        <f t="shared" si="3"/>
        <v>45837</v>
      </c>
      <c r="B189" s="51" t="str">
        <f t="shared" si="1"/>
        <v>Sunday</v>
      </c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76">
        <f t="shared" si="2"/>
        <v>0</v>
      </c>
      <c r="X189" s="76">
        <f t="shared" si="4"/>
        <v>60000</v>
      </c>
    </row>
    <row r="190" ht="14.25" customHeight="1">
      <c r="A190" s="50">
        <f t="shared" si="3"/>
        <v>45838</v>
      </c>
      <c r="B190" s="51" t="str">
        <f t="shared" si="1"/>
        <v>Monday</v>
      </c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76">
        <f t="shared" si="2"/>
        <v>0</v>
      </c>
      <c r="X190" s="76">
        <f t="shared" si="4"/>
        <v>60000</v>
      </c>
    </row>
    <row r="191" ht="14.25" customHeight="1">
      <c r="A191" s="29">
        <f t="shared" si="3"/>
        <v>45839</v>
      </c>
      <c r="B191" s="30" t="str">
        <f t="shared" si="1"/>
        <v>Tuesday</v>
      </c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76">
        <f t="shared" si="2"/>
        <v>0</v>
      </c>
      <c r="X191" s="76">
        <f t="shared" si="4"/>
        <v>0</v>
      </c>
    </row>
    <row r="192" ht="14.25" customHeight="1">
      <c r="A192" s="29">
        <f t="shared" si="3"/>
        <v>45840</v>
      </c>
      <c r="B192" s="30" t="str">
        <f t="shared" si="1"/>
        <v>Wednesday</v>
      </c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76">
        <f t="shared" si="2"/>
        <v>0</v>
      </c>
      <c r="X192" s="76">
        <f t="shared" si="4"/>
        <v>0</v>
      </c>
    </row>
    <row r="193" ht="14.25" customHeight="1">
      <c r="A193" s="29">
        <f t="shared" si="3"/>
        <v>45841</v>
      </c>
      <c r="B193" s="30" t="str">
        <f t="shared" si="1"/>
        <v>Thursday</v>
      </c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76">
        <f t="shared" si="2"/>
        <v>0</v>
      </c>
      <c r="X193" s="76">
        <f t="shared" si="4"/>
        <v>0</v>
      </c>
    </row>
    <row r="194" ht="14.25" customHeight="1">
      <c r="A194" s="29">
        <f t="shared" si="3"/>
        <v>45842</v>
      </c>
      <c r="B194" s="30" t="str">
        <f t="shared" si="1"/>
        <v>Friday</v>
      </c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76">
        <f t="shared" si="2"/>
        <v>0</v>
      </c>
      <c r="X194" s="76">
        <f t="shared" si="4"/>
        <v>0</v>
      </c>
    </row>
    <row r="195" ht="14.25" customHeight="1">
      <c r="A195" s="29">
        <f t="shared" si="3"/>
        <v>45843</v>
      </c>
      <c r="B195" s="30" t="str">
        <f t="shared" si="1"/>
        <v>Saturday</v>
      </c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76">
        <f t="shared" si="2"/>
        <v>0</v>
      </c>
      <c r="X195" s="76">
        <f t="shared" si="4"/>
        <v>0</v>
      </c>
    </row>
    <row r="196" ht="14.25" customHeight="1">
      <c r="A196" s="29">
        <f t="shared" si="3"/>
        <v>45844</v>
      </c>
      <c r="B196" s="30" t="str">
        <f t="shared" si="1"/>
        <v>Sunday</v>
      </c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76">
        <f t="shared" si="2"/>
        <v>0</v>
      </c>
      <c r="X196" s="76">
        <f t="shared" si="4"/>
        <v>0</v>
      </c>
    </row>
    <row r="197" ht="14.25" customHeight="1">
      <c r="A197" s="29">
        <f t="shared" si="3"/>
        <v>45845</v>
      </c>
      <c r="B197" s="30" t="str">
        <f t="shared" si="1"/>
        <v>Monday</v>
      </c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76">
        <f t="shared" si="2"/>
        <v>0</v>
      </c>
      <c r="X197" s="76">
        <f t="shared" si="4"/>
        <v>0</v>
      </c>
    </row>
    <row r="198" ht="14.25" customHeight="1">
      <c r="A198" s="29">
        <f t="shared" si="3"/>
        <v>45846</v>
      </c>
      <c r="B198" s="30" t="str">
        <f t="shared" si="1"/>
        <v>Tuesday</v>
      </c>
      <c r="C198" s="33">
        <v>70000.0</v>
      </c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76">
        <f t="shared" si="2"/>
        <v>70000</v>
      </c>
      <c r="X198" s="76">
        <f t="shared" si="4"/>
        <v>70000</v>
      </c>
    </row>
    <row r="199" ht="14.25" customHeight="1">
      <c r="A199" s="29">
        <f t="shared" si="3"/>
        <v>45847</v>
      </c>
      <c r="B199" s="30" t="str">
        <f t="shared" si="1"/>
        <v>Wednesday</v>
      </c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76">
        <f t="shared" si="2"/>
        <v>0</v>
      </c>
      <c r="X199" s="76">
        <f t="shared" si="4"/>
        <v>70000</v>
      </c>
    </row>
    <row r="200" ht="14.25" customHeight="1">
      <c r="A200" s="29">
        <f t="shared" si="3"/>
        <v>45848</v>
      </c>
      <c r="B200" s="40" t="str">
        <f t="shared" si="1"/>
        <v>Thursday</v>
      </c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76">
        <f t="shared" si="2"/>
        <v>0</v>
      </c>
      <c r="X200" s="76">
        <f t="shared" si="4"/>
        <v>70000</v>
      </c>
      <c r="Y200" s="43"/>
      <c r="Z200" s="43"/>
    </row>
    <row r="201" ht="14.25" customHeight="1">
      <c r="A201" s="29">
        <f t="shared" si="3"/>
        <v>45849</v>
      </c>
      <c r="B201" s="30" t="str">
        <f t="shared" si="1"/>
        <v>Friday</v>
      </c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76">
        <f t="shared" si="2"/>
        <v>0</v>
      </c>
      <c r="X201" s="76">
        <f t="shared" si="4"/>
        <v>70000</v>
      </c>
    </row>
    <row r="202" ht="14.25" customHeight="1">
      <c r="A202" s="29">
        <f t="shared" si="3"/>
        <v>45850</v>
      </c>
      <c r="B202" s="30" t="str">
        <f t="shared" si="1"/>
        <v>Saturday</v>
      </c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76">
        <f t="shared" si="2"/>
        <v>0</v>
      </c>
      <c r="X202" s="76">
        <f t="shared" si="4"/>
        <v>70000</v>
      </c>
    </row>
    <row r="203" ht="14.25" customHeight="1">
      <c r="A203" s="29">
        <f t="shared" si="3"/>
        <v>45851</v>
      </c>
      <c r="B203" s="30" t="str">
        <f t="shared" si="1"/>
        <v>Sunday</v>
      </c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76">
        <f t="shared" si="2"/>
        <v>0</v>
      </c>
      <c r="X203" s="76">
        <f t="shared" si="4"/>
        <v>70000</v>
      </c>
    </row>
    <row r="204" ht="14.25" customHeight="1">
      <c r="A204" s="29">
        <f t="shared" si="3"/>
        <v>45852</v>
      </c>
      <c r="B204" s="30" t="str">
        <f t="shared" si="1"/>
        <v>Monday</v>
      </c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76">
        <f t="shared" si="2"/>
        <v>0</v>
      </c>
      <c r="X204" s="76">
        <f t="shared" si="4"/>
        <v>70000</v>
      </c>
    </row>
    <row r="205" ht="14.25" customHeight="1">
      <c r="A205" s="29">
        <f t="shared" si="3"/>
        <v>45853</v>
      </c>
      <c r="B205" s="30" t="str">
        <f t="shared" si="1"/>
        <v>Tuesday</v>
      </c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76">
        <f t="shared" si="2"/>
        <v>0</v>
      </c>
      <c r="X205" s="76">
        <f t="shared" si="4"/>
        <v>70000</v>
      </c>
    </row>
    <row r="206" ht="14.25" customHeight="1">
      <c r="A206" s="29">
        <f t="shared" si="3"/>
        <v>45854</v>
      </c>
      <c r="B206" s="30" t="str">
        <f t="shared" si="1"/>
        <v>Wednesday</v>
      </c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76">
        <f t="shared" si="2"/>
        <v>0</v>
      </c>
      <c r="X206" s="76">
        <f t="shared" si="4"/>
        <v>70000</v>
      </c>
    </row>
    <row r="207" ht="14.25" customHeight="1">
      <c r="A207" s="29">
        <f t="shared" si="3"/>
        <v>45855</v>
      </c>
      <c r="B207" s="30" t="str">
        <f t="shared" si="1"/>
        <v>Thursday</v>
      </c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76">
        <f t="shared" si="2"/>
        <v>0</v>
      </c>
      <c r="X207" s="76">
        <f t="shared" si="4"/>
        <v>70000</v>
      </c>
    </row>
    <row r="208" ht="14.25" customHeight="1">
      <c r="A208" s="29">
        <f t="shared" si="3"/>
        <v>45856</v>
      </c>
      <c r="B208" s="30" t="str">
        <f t="shared" si="1"/>
        <v>Friday</v>
      </c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76">
        <f t="shared" si="2"/>
        <v>0</v>
      </c>
      <c r="X208" s="76">
        <f t="shared" si="4"/>
        <v>70000</v>
      </c>
    </row>
    <row r="209" ht="14.25" customHeight="1">
      <c r="A209" s="29">
        <f t="shared" si="3"/>
        <v>45857</v>
      </c>
      <c r="B209" s="30" t="str">
        <f t="shared" si="1"/>
        <v>Saturday</v>
      </c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76">
        <f t="shared" si="2"/>
        <v>0</v>
      </c>
      <c r="X209" s="76">
        <f t="shared" si="4"/>
        <v>70000</v>
      </c>
    </row>
    <row r="210" ht="14.25" customHeight="1">
      <c r="A210" s="29">
        <f t="shared" si="3"/>
        <v>45858</v>
      </c>
      <c r="B210" s="30" t="str">
        <f t="shared" si="1"/>
        <v>Sunday</v>
      </c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76">
        <f t="shared" si="2"/>
        <v>0</v>
      </c>
      <c r="X210" s="76">
        <f t="shared" si="4"/>
        <v>70000</v>
      </c>
    </row>
    <row r="211" ht="14.25" customHeight="1">
      <c r="A211" s="29">
        <f t="shared" si="3"/>
        <v>45859</v>
      </c>
      <c r="B211" s="30" t="str">
        <f t="shared" si="1"/>
        <v>Monday</v>
      </c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76">
        <f t="shared" si="2"/>
        <v>0</v>
      </c>
      <c r="X211" s="76">
        <f t="shared" si="4"/>
        <v>70000</v>
      </c>
    </row>
    <row r="212" ht="14.25" customHeight="1">
      <c r="A212" s="29">
        <f t="shared" si="3"/>
        <v>45860</v>
      </c>
      <c r="B212" s="30" t="str">
        <f t="shared" si="1"/>
        <v>Tuesday</v>
      </c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76">
        <f t="shared" si="2"/>
        <v>0</v>
      </c>
      <c r="X212" s="76">
        <f t="shared" si="4"/>
        <v>70000</v>
      </c>
    </row>
    <row r="213" ht="14.25" customHeight="1">
      <c r="A213" s="29">
        <f t="shared" si="3"/>
        <v>45861</v>
      </c>
      <c r="B213" s="30" t="str">
        <f t="shared" si="1"/>
        <v>Wednesday</v>
      </c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76">
        <f t="shared" si="2"/>
        <v>0</v>
      </c>
      <c r="X213" s="76">
        <f t="shared" si="4"/>
        <v>70000</v>
      </c>
    </row>
    <row r="214" ht="14.25" customHeight="1">
      <c r="A214" s="29">
        <f t="shared" si="3"/>
        <v>45862</v>
      </c>
      <c r="B214" s="30" t="str">
        <f t="shared" si="1"/>
        <v>Thursday</v>
      </c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76">
        <f t="shared" si="2"/>
        <v>0</v>
      </c>
      <c r="X214" s="76">
        <f t="shared" si="4"/>
        <v>70000</v>
      </c>
    </row>
    <row r="215" ht="14.25" customHeight="1">
      <c r="A215" s="29">
        <f t="shared" si="3"/>
        <v>45863</v>
      </c>
      <c r="B215" s="30" t="str">
        <f t="shared" si="1"/>
        <v>Friday</v>
      </c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76">
        <f t="shared" si="2"/>
        <v>0</v>
      </c>
      <c r="X215" s="76">
        <f t="shared" si="4"/>
        <v>70000</v>
      </c>
    </row>
    <row r="216" ht="14.25" customHeight="1">
      <c r="A216" s="29">
        <f t="shared" si="3"/>
        <v>45864</v>
      </c>
      <c r="B216" s="30" t="str">
        <f t="shared" si="1"/>
        <v>Saturday</v>
      </c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76">
        <f t="shared" si="2"/>
        <v>0</v>
      </c>
      <c r="X216" s="76">
        <f t="shared" si="4"/>
        <v>70000</v>
      </c>
    </row>
    <row r="217" ht="14.25" customHeight="1">
      <c r="A217" s="29">
        <f t="shared" si="3"/>
        <v>45865</v>
      </c>
      <c r="B217" s="30" t="str">
        <f t="shared" si="1"/>
        <v>Sunday</v>
      </c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76">
        <f t="shared" si="2"/>
        <v>0</v>
      </c>
      <c r="X217" s="76">
        <f t="shared" si="4"/>
        <v>70000</v>
      </c>
    </row>
    <row r="218" ht="14.25" customHeight="1">
      <c r="A218" s="29">
        <f t="shared" si="3"/>
        <v>45866</v>
      </c>
      <c r="B218" s="30" t="str">
        <f t="shared" si="1"/>
        <v>Monday</v>
      </c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76">
        <f t="shared" si="2"/>
        <v>0</v>
      </c>
      <c r="X218" s="76">
        <f t="shared" si="4"/>
        <v>70000</v>
      </c>
    </row>
    <row r="219" ht="14.25" customHeight="1">
      <c r="A219" s="29">
        <f t="shared" si="3"/>
        <v>45867</v>
      </c>
      <c r="B219" s="30" t="str">
        <f t="shared" si="1"/>
        <v>Tuesday</v>
      </c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76">
        <f t="shared" si="2"/>
        <v>0</v>
      </c>
      <c r="X219" s="76">
        <f t="shared" si="4"/>
        <v>70000</v>
      </c>
    </row>
    <row r="220" ht="14.25" customHeight="1">
      <c r="A220" s="29">
        <f t="shared" si="3"/>
        <v>45868</v>
      </c>
      <c r="B220" s="30" t="str">
        <f t="shared" si="1"/>
        <v>Wednesday</v>
      </c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76">
        <f t="shared" si="2"/>
        <v>0</v>
      </c>
      <c r="X220" s="76">
        <f t="shared" si="4"/>
        <v>70000</v>
      </c>
    </row>
    <row r="221" ht="14.25" customHeight="1">
      <c r="A221" s="29">
        <f t="shared" si="3"/>
        <v>45869</v>
      </c>
      <c r="B221" s="30" t="str">
        <f t="shared" si="1"/>
        <v>Thursday</v>
      </c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76">
        <f t="shared" si="2"/>
        <v>0</v>
      </c>
      <c r="X221" s="76">
        <f t="shared" si="4"/>
        <v>70000</v>
      </c>
    </row>
    <row r="222" ht="14.25" customHeight="1">
      <c r="A222" s="50">
        <f t="shared" si="3"/>
        <v>45870</v>
      </c>
      <c r="B222" s="51" t="str">
        <f t="shared" si="1"/>
        <v>Friday</v>
      </c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76">
        <f t="shared" si="2"/>
        <v>0</v>
      </c>
      <c r="X222" s="76">
        <f t="shared" si="4"/>
        <v>0</v>
      </c>
    </row>
    <row r="223" ht="14.25" customHeight="1">
      <c r="A223" s="50">
        <f t="shared" si="3"/>
        <v>45871</v>
      </c>
      <c r="B223" s="51" t="str">
        <f t="shared" si="1"/>
        <v>Saturday</v>
      </c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76">
        <f t="shared" si="2"/>
        <v>0</v>
      </c>
      <c r="X223" s="76">
        <f t="shared" si="4"/>
        <v>0</v>
      </c>
    </row>
    <row r="224" ht="14.25" customHeight="1">
      <c r="A224" s="50">
        <f t="shared" si="3"/>
        <v>45872</v>
      </c>
      <c r="B224" s="51" t="str">
        <f t="shared" si="1"/>
        <v>Sunday</v>
      </c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76">
        <f t="shared" si="2"/>
        <v>0</v>
      </c>
      <c r="X224" s="76">
        <f t="shared" si="4"/>
        <v>0</v>
      </c>
    </row>
    <row r="225" ht="14.25" customHeight="1">
      <c r="A225" s="50">
        <f t="shared" si="3"/>
        <v>45873</v>
      </c>
      <c r="B225" s="51" t="str">
        <f t="shared" si="1"/>
        <v>Monday</v>
      </c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76">
        <f t="shared" si="2"/>
        <v>0</v>
      </c>
      <c r="X225" s="76">
        <f t="shared" si="4"/>
        <v>0</v>
      </c>
    </row>
    <row r="226" ht="14.25" customHeight="1">
      <c r="A226" s="50">
        <f t="shared" si="3"/>
        <v>45874</v>
      </c>
      <c r="B226" s="51" t="str">
        <f t="shared" si="1"/>
        <v>Tuesday</v>
      </c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76">
        <f t="shared" si="2"/>
        <v>0</v>
      </c>
      <c r="X226" s="76">
        <f t="shared" si="4"/>
        <v>0</v>
      </c>
    </row>
    <row r="227" ht="14.25" customHeight="1">
      <c r="A227" s="50">
        <f t="shared" si="3"/>
        <v>45875</v>
      </c>
      <c r="B227" s="51" t="str">
        <f t="shared" si="1"/>
        <v>Wednesday</v>
      </c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76">
        <f t="shared" si="2"/>
        <v>0</v>
      </c>
      <c r="X227" s="76">
        <f t="shared" si="4"/>
        <v>0</v>
      </c>
    </row>
    <row r="228" ht="14.25" customHeight="1">
      <c r="A228" s="50">
        <f t="shared" si="3"/>
        <v>45876</v>
      </c>
      <c r="B228" s="51" t="str">
        <f t="shared" si="1"/>
        <v>Thursday</v>
      </c>
      <c r="C228" s="57">
        <v>80000.0</v>
      </c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76">
        <f t="shared" si="2"/>
        <v>80000</v>
      </c>
      <c r="X228" s="76">
        <f t="shared" si="4"/>
        <v>80000</v>
      </c>
    </row>
    <row r="229" ht="14.25" customHeight="1">
      <c r="A229" s="50">
        <f t="shared" si="3"/>
        <v>45877</v>
      </c>
      <c r="B229" s="51" t="str">
        <f t="shared" si="1"/>
        <v>Friday</v>
      </c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76">
        <f t="shared" si="2"/>
        <v>0</v>
      </c>
      <c r="X229" s="76">
        <f t="shared" si="4"/>
        <v>80000</v>
      </c>
    </row>
    <row r="230" ht="14.25" customHeight="1">
      <c r="A230" s="50">
        <f t="shared" si="3"/>
        <v>45878</v>
      </c>
      <c r="B230" s="51" t="str">
        <f t="shared" si="1"/>
        <v>Saturday</v>
      </c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76">
        <f t="shared" si="2"/>
        <v>0</v>
      </c>
      <c r="X230" s="76">
        <f t="shared" si="4"/>
        <v>80000</v>
      </c>
    </row>
    <row r="231" ht="14.25" customHeight="1">
      <c r="A231" s="50">
        <f t="shared" si="3"/>
        <v>45879</v>
      </c>
      <c r="B231" s="51" t="str">
        <f t="shared" si="1"/>
        <v>Sunday</v>
      </c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76">
        <f t="shared" si="2"/>
        <v>0</v>
      </c>
      <c r="X231" s="76">
        <f t="shared" si="4"/>
        <v>80000</v>
      </c>
    </row>
    <row r="232" ht="14.25" customHeight="1">
      <c r="A232" s="50">
        <f t="shared" si="3"/>
        <v>45880</v>
      </c>
      <c r="B232" s="40" t="str">
        <f t="shared" si="1"/>
        <v>Monday</v>
      </c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76">
        <f t="shared" si="2"/>
        <v>0</v>
      </c>
      <c r="X232" s="76">
        <f t="shared" si="4"/>
        <v>80000</v>
      </c>
      <c r="Y232" s="43"/>
      <c r="Z232" s="43"/>
    </row>
    <row r="233" ht="14.25" customHeight="1">
      <c r="A233" s="50">
        <f t="shared" si="3"/>
        <v>45881</v>
      </c>
      <c r="B233" s="51" t="str">
        <f t="shared" si="1"/>
        <v>Tuesday</v>
      </c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76">
        <f t="shared" si="2"/>
        <v>0</v>
      </c>
      <c r="X233" s="76">
        <f t="shared" si="4"/>
        <v>80000</v>
      </c>
    </row>
    <row r="234" ht="14.25" customHeight="1">
      <c r="A234" s="50">
        <f t="shared" si="3"/>
        <v>45882</v>
      </c>
      <c r="B234" s="51" t="str">
        <f t="shared" si="1"/>
        <v>Wednesday</v>
      </c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76">
        <f t="shared" si="2"/>
        <v>0</v>
      </c>
      <c r="X234" s="76">
        <f t="shared" si="4"/>
        <v>80000</v>
      </c>
    </row>
    <row r="235" ht="14.25" customHeight="1">
      <c r="A235" s="50">
        <f t="shared" si="3"/>
        <v>45883</v>
      </c>
      <c r="B235" s="51" t="str">
        <f t="shared" si="1"/>
        <v>Thursday</v>
      </c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76">
        <f t="shared" si="2"/>
        <v>0</v>
      </c>
      <c r="X235" s="76">
        <f t="shared" si="4"/>
        <v>80000</v>
      </c>
    </row>
    <row r="236" ht="14.25" customHeight="1">
      <c r="A236" s="50">
        <f t="shared" si="3"/>
        <v>45884</v>
      </c>
      <c r="B236" s="51" t="str">
        <f t="shared" si="1"/>
        <v>Friday</v>
      </c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76">
        <f t="shared" si="2"/>
        <v>0</v>
      </c>
      <c r="X236" s="76">
        <f t="shared" si="4"/>
        <v>80000</v>
      </c>
    </row>
    <row r="237" ht="14.25" customHeight="1">
      <c r="A237" s="50">
        <f t="shared" si="3"/>
        <v>45885</v>
      </c>
      <c r="B237" s="51" t="str">
        <f t="shared" si="1"/>
        <v>Saturday</v>
      </c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76">
        <f t="shared" si="2"/>
        <v>0</v>
      </c>
      <c r="X237" s="76">
        <f t="shared" si="4"/>
        <v>80000</v>
      </c>
    </row>
    <row r="238" ht="14.25" customHeight="1">
      <c r="A238" s="50">
        <f t="shared" si="3"/>
        <v>45886</v>
      </c>
      <c r="B238" s="51" t="str">
        <f t="shared" si="1"/>
        <v>Sunday</v>
      </c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76">
        <f t="shared" si="2"/>
        <v>0</v>
      </c>
      <c r="X238" s="76">
        <f t="shared" si="4"/>
        <v>80000</v>
      </c>
    </row>
    <row r="239" ht="14.25" customHeight="1">
      <c r="A239" s="50">
        <f t="shared" si="3"/>
        <v>45887</v>
      </c>
      <c r="B239" s="51" t="str">
        <f t="shared" si="1"/>
        <v>Monday</v>
      </c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76">
        <f t="shared" si="2"/>
        <v>0</v>
      </c>
      <c r="X239" s="76">
        <f t="shared" si="4"/>
        <v>80000</v>
      </c>
    </row>
    <row r="240" ht="14.25" customHeight="1">
      <c r="A240" s="50">
        <f t="shared" si="3"/>
        <v>45888</v>
      </c>
      <c r="B240" s="51" t="str">
        <f t="shared" si="1"/>
        <v>Tuesday</v>
      </c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76">
        <f t="shared" si="2"/>
        <v>0</v>
      </c>
      <c r="X240" s="76">
        <f t="shared" si="4"/>
        <v>80000</v>
      </c>
    </row>
    <row r="241" ht="14.25" customHeight="1">
      <c r="A241" s="50">
        <f t="shared" si="3"/>
        <v>45889</v>
      </c>
      <c r="B241" s="51" t="str">
        <f t="shared" si="1"/>
        <v>Wednesday</v>
      </c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76">
        <f t="shared" si="2"/>
        <v>0</v>
      </c>
      <c r="X241" s="76">
        <f t="shared" si="4"/>
        <v>80000</v>
      </c>
    </row>
    <row r="242" ht="14.25" customHeight="1">
      <c r="A242" s="50">
        <f t="shared" si="3"/>
        <v>45890</v>
      </c>
      <c r="B242" s="51" t="str">
        <f t="shared" si="1"/>
        <v>Thursday</v>
      </c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76">
        <f t="shared" si="2"/>
        <v>0</v>
      </c>
      <c r="X242" s="76">
        <f t="shared" si="4"/>
        <v>80000</v>
      </c>
    </row>
    <row r="243" ht="14.25" customHeight="1">
      <c r="A243" s="50">
        <f t="shared" si="3"/>
        <v>45891</v>
      </c>
      <c r="B243" s="51" t="str">
        <f t="shared" si="1"/>
        <v>Friday</v>
      </c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76">
        <f t="shared" si="2"/>
        <v>0</v>
      </c>
      <c r="X243" s="76">
        <f t="shared" si="4"/>
        <v>80000</v>
      </c>
    </row>
    <row r="244" ht="14.25" customHeight="1">
      <c r="A244" s="50">
        <f t="shared" si="3"/>
        <v>45892</v>
      </c>
      <c r="B244" s="51" t="str">
        <f t="shared" si="1"/>
        <v>Saturday</v>
      </c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76">
        <f t="shared" si="2"/>
        <v>0</v>
      </c>
      <c r="X244" s="76">
        <f t="shared" si="4"/>
        <v>80000</v>
      </c>
    </row>
    <row r="245" ht="14.25" customHeight="1">
      <c r="A245" s="50">
        <f t="shared" si="3"/>
        <v>45893</v>
      </c>
      <c r="B245" s="51" t="str">
        <f t="shared" si="1"/>
        <v>Sunday</v>
      </c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76">
        <f t="shared" si="2"/>
        <v>0</v>
      </c>
      <c r="X245" s="76">
        <f t="shared" si="4"/>
        <v>80000</v>
      </c>
    </row>
    <row r="246" ht="14.25" customHeight="1">
      <c r="A246" s="50">
        <f t="shared" si="3"/>
        <v>45894</v>
      </c>
      <c r="B246" s="51" t="str">
        <f t="shared" si="1"/>
        <v>Monday</v>
      </c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76">
        <f t="shared" si="2"/>
        <v>0</v>
      </c>
      <c r="X246" s="76">
        <f t="shared" si="4"/>
        <v>80000</v>
      </c>
    </row>
    <row r="247" ht="14.25" customHeight="1">
      <c r="A247" s="50">
        <f t="shared" si="3"/>
        <v>45895</v>
      </c>
      <c r="B247" s="51" t="str">
        <f t="shared" si="1"/>
        <v>Tuesday</v>
      </c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76">
        <f t="shared" si="2"/>
        <v>0</v>
      </c>
      <c r="X247" s="76">
        <f t="shared" si="4"/>
        <v>80000</v>
      </c>
    </row>
    <row r="248" ht="14.25" customHeight="1">
      <c r="A248" s="50">
        <f t="shared" si="3"/>
        <v>45896</v>
      </c>
      <c r="B248" s="51" t="str">
        <f t="shared" si="1"/>
        <v>Wednesday</v>
      </c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76">
        <f t="shared" si="2"/>
        <v>0</v>
      </c>
      <c r="X248" s="76">
        <f t="shared" si="4"/>
        <v>80000</v>
      </c>
    </row>
    <row r="249" ht="14.25" customHeight="1">
      <c r="A249" s="50">
        <f t="shared" si="3"/>
        <v>45897</v>
      </c>
      <c r="B249" s="51" t="str">
        <f t="shared" si="1"/>
        <v>Thursday</v>
      </c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76">
        <f t="shared" si="2"/>
        <v>0</v>
      </c>
      <c r="X249" s="76">
        <f t="shared" si="4"/>
        <v>80000</v>
      </c>
    </row>
    <row r="250" ht="14.25" customHeight="1">
      <c r="A250" s="50">
        <f t="shared" si="3"/>
        <v>45898</v>
      </c>
      <c r="B250" s="51" t="str">
        <f t="shared" si="1"/>
        <v>Friday</v>
      </c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76">
        <f t="shared" si="2"/>
        <v>0</v>
      </c>
      <c r="X250" s="76">
        <f t="shared" si="4"/>
        <v>80000</v>
      </c>
    </row>
    <row r="251" ht="14.25" customHeight="1">
      <c r="A251" s="50">
        <f t="shared" si="3"/>
        <v>45899</v>
      </c>
      <c r="B251" s="51" t="str">
        <f t="shared" si="1"/>
        <v>Saturday</v>
      </c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76">
        <f t="shared" si="2"/>
        <v>0</v>
      </c>
      <c r="X251" s="76">
        <f t="shared" si="4"/>
        <v>80000</v>
      </c>
    </row>
    <row r="252" ht="14.25" customHeight="1">
      <c r="A252" s="50">
        <f t="shared" si="3"/>
        <v>45900</v>
      </c>
      <c r="B252" s="51" t="str">
        <f t="shared" si="1"/>
        <v>Sunday</v>
      </c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76">
        <f t="shared" si="2"/>
        <v>0</v>
      </c>
      <c r="X252" s="76">
        <f t="shared" si="4"/>
        <v>80000</v>
      </c>
    </row>
    <row r="253" ht="14.25" customHeight="1">
      <c r="A253" s="29">
        <f t="shared" si="3"/>
        <v>45901</v>
      </c>
      <c r="B253" s="30" t="str">
        <f t="shared" si="1"/>
        <v>Monday</v>
      </c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76">
        <f t="shared" si="2"/>
        <v>0</v>
      </c>
      <c r="X253" s="76">
        <f t="shared" si="4"/>
        <v>0</v>
      </c>
    </row>
    <row r="254" ht="14.25" customHeight="1">
      <c r="A254" s="29">
        <f t="shared" si="3"/>
        <v>45902</v>
      </c>
      <c r="B254" s="30" t="str">
        <f t="shared" si="1"/>
        <v>Tuesday</v>
      </c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76">
        <f t="shared" si="2"/>
        <v>0</v>
      </c>
      <c r="X254" s="76">
        <f t="shared" si="4"/>
        <v>0</v>
      </c>
    </row>
    <row r="255" ht="14.25" customHeight="1">
      <c r="A255" s="29">
        <f t="shared" si="3"/>
        <v>45903</v>
      </c>
      <c r="B255" s="30" t="str">
        <f t="shared" si="1"/>
        <v>Wednesday</v>
      </c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76">
        <f t="shared" si="2"/>
        <v>0</v>
      </c>
      <c r="X255" s="76">
        <f t="shared" si="4"/>
        <v>0</v>
      </c>
    </row>
    <row r="256" ht="14.25" customHeight="1">
      <c r="A256" s="29">
        <f t="shared" si="3"/>
        <v>45904</v>
      </c>
      <c r="B256" s="30" t="str">
        <f t="shared" si="1"/>
        <v>Thursday</v>
      </c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76">
        <f t="shared" si="2"/>
        <v>0</v>
      </c>
      <c r="X256" s="76">
        <f t="shared" si="4"/>
        <v>0</v>
      </c>
    </row>
    <row r="257" ht="14.25" customHeight="1">
      <c r="A257" s="29">
        <f t="shared" si="3"/>
        <v>45905</v>
      </c>
      <c r="B257" s="30" t="str">
        <f t="shared" si="1"/>
        <v>Friday</v>
      </c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76">
        <f t="shared" si="2"/>
        <v>0</v>
      </c>
      <c r="X257" s="76">
        <f t="shared" si="4"/>
        <v>0</v>
      </c>
    </row>
    <row r="258" ht="14.25" customHeight="1">
      <c r="A258" s="29">
        <f t="shared" si="3"/>
        <v>45906</v>
      </c>
      <c r="B258" s="30" t="str">
        <f t="shared" si="1"/>
        <v>Saturday</v>
      </c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76">
        <f t="shared" si="2"/>
        <v>0</v>
      </c>
      <c r="X258" s="76">
        <f t="shared" si="4"/>
        <v>0</v>
      </c>
    </row>
    <row r="259" ht="14.25" customHeight="1">
      <c r="A259" s="29">
        <f t="shared" si="3"/>
        <v>45907</v>
      </c>
      <c r="B259" s="30" t="str">
        <f t="shared" si="1"/>
        <v>Sunday</v>
      </c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76">
        <f t="shared" si="2"/>
        <v>0</v>
      </c>
      <c r="X259" s="76">
        <f t="shared" si="4"/>
        <v>0</v>
      </c>
    </row>
    <row r="260" ht="14.25" customHeight="1">
      <c r="A260" s="29">
        <f t="shared" si="3"/>
        <v>45908</v>
      </c>
      <c r="B260" s="30" t="str">
        <f t="shared" si="1"/>
        <v>Monday</v>
      </c>
      <c r="C260" s="33">
        <v>90000.0</v>
      </c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76">
        <f t="shared" si="2"/>
        <v>90000</v>
      </c>
      <c r="X260" s="76">
        <f t="shared" si="4"/>
        <v>90000</v>
      </c>
    </row>
    <row r="261" ht="14.25" customHeight="1">
      <c r="A261" s="29">
        <f t="shared" si="3"/>
        <v>45909</v>
      </c>
      <c r="B261" s="30" t="str">
        <f t="shared" si="1"/>
        <v>Tuesday</v>
      </c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76">
        <f t="shared" si="2"/>
        <v>0</v>
      </c>
      <c r="X261" s="76">
        <f t="shared" si="4"/>
        <v>90000</v>
      </c>
    </row>
    <row r="262" ht="14.25" customHeight="1">
      <c r="A262" s="29">
        <f t="shared" si="3"/>
        <v>45910</v>
      </c>
      <c r="B262" s="40" t="str">
        <f t="shared" si="1"/>
        <v>Wednesday</v>
      </c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76">
        <f t="shared" si="2"/>
        <v>0</v>
      </c>
      <c r="X262" s="76">
        <f t="shared" si="4"/>
        <v>90000</v>
      </c>
      <c r="Y262" s="43"/>
      <c r="Z262" s="43"/>
    </row>
    <row r="263" ht="14.25" customHeight="1">
      <c r="A263" s="29">
        <f t="shared" si="3"/>
        <v>45911</v>
      </c>
      <c r="B263" s="30" t="str">
        <f t="shared" si="1"/>
        <v>Thursday</v>
      </c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76">
        <f t="shared" si="2"/>
        <v>0</v>
      </c>
      <c r="X263" s="76">
        <f t="shared" si="4"/>
        <v>90000</v>
      </c>
    </row>
    <row r="264" ht="14.25" customHeight="1">
      <c r="A264" s="29">
        <f t="shared" si="3"/>
        <v>45912</v>
      </c>
      <c r="B264" s="30" t="str">
        <f t="shared" si="1"/>
        <v>Friday</v>
      </c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76">
        <f t="shared" si="2"/>
        <v>0</v>
      </c>
      <c r="X264" s="76">
        <f t="shared" si="4"/>
        <v>90000</v>
      </c>
    </row>
    <row r="265" ht="14.25" customHeight="1">
      <c r="A265" s="29">
        <f t="shared" si="3"/>
        <v>45913</v>
      </c>
      <c r="B265" s="30" t="str">
        <f t="shared" si="1"/>
        <v>Saturday</v>
      </c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76">
        <f t="shared" si="2"/>
        <v>0</v>
      </c>
      <c r="X265" s="76">
        <f t="shared" si="4"/>
        <v>90000</v>
      </c>
    </row>
    <row r="266" ht="14.25" customHeight="1">
      <c r="A266" s="29">
        <f t="shared" si="3"/>
        <v>45914</v>
      </c>
      <c r="B266" s="30" t="str">
        <f t="shared" si="1"/>
        <v>Sunday</v>
      </c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76">
        <f t="shared" si="2"/>
        <v>0</v>
      </c>
      <c r="X266" s="76">
        <f t="shared" si="4"/>
        <v>90000</v>
      </c>
    </row>
    <row r="267" ht="14.25" customHeight="1">
      <c r="A267" s="29">
        <f t="shared" si="3"/>
        <v>45915</v>
      </c>
      <c r="B267" s="30" t="str">
        <f t="shared" si="1"/>
        <v>Monday</v>
      </c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76">
        <f t="shared" si="2"/>
        <v>0</v>
      </c>
      <c r="X267" s="76">
        <f t="shared" si="4"/>
        <v>90000</v>
      </c>
    </row>
    <row r="268" ht="14.25" customHeight="1">
      <c r="A268" s="29">
        <f t="shared" si="3"/>
        <v>45916</v>
      </c>
      <c r="B268" s="30" t="str">
        <f t="shared" si="1"/>
        <v>Tuesday</v>
      </c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76">
        <f t="shared" si="2"/>
        <v>0</v>
      </c>
      <c r="X268" s="76">
        <f t="shared" si="4"/>
        <v>90000</v>
      </c>
    </row>
    <row r="269" ht="14.25" customHeight="1">
      <c r="A269" s="29">
        <f t="shared" si="3"/>
        <v>45917</v>
      </c>
      <c r="B269" s="30" t="str">
        <f t="shared" si="1"/>
        <v>Wednesday</v>
      </c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76">
        <f t="shared" si="2"/>
        <v>0</v>
      </c>
      <c r="X269" s="76">
        <f t="shared" si="4"/>
        <v>90000</v>
      </c>
    </row>
    <row r="270" ht="14.25" customHeight="1">
      <c r="A270" s="29">
        <f t="shared" si="3"/>
        <v>45918</v>
      </c>
      <c r="B270" s="30" t="str">
        <f t="shared" si="1"/>
        <v>Thursday</v>
      </c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76">
        <f t="shared" si="2"/>
        <v>0</v>
      </c>
      <c r="X270" s="76">
        <f t="shared" si="4"/>
        <v>90000</v>
      </c>
    </row>
    <row r="271" ht="14.25" customHeight="1">
      <c r="A271" s="29">
        <f t="shared" si="3"/>
        <v>45919</v>
      </c>
      <c r="B271" s="30" t="str">
        <f t="shared" si="1"/>
        <v>Friday</v>
      </c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76">
        <f t="shared" si="2"/>
        <v>0</v>
      </c>
      <c r="X271" s="76">
        <f t="shared" si="4"/>
        <v>90000</v>
      </c>
    </row>
    <row r="272" ht="14.25" customHeight="1">
      <c r="A272" s="29">
        <f t="shared" si="3"/>
        <v>45920</v>
      </c>
      <c r="B272" s="30" t="str">
        <f t="shared" si="1"/>
        <v>Saturday</v>
      </c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76">
        <f t="shared" si="2"/>
        <v>0</v>
      </c>
      <c r="X272" s="76">
        <f t="shared" si="4"/>
        <v>90000</v>
      </c>
    </row>
    <row r="273" ht="14.25" customHeight="1">
      <c r="A273" s="29">
        <f t="shared" si="3"/>
        <v>45921</v>
      </c>
      <c r="B273" s="30" t="str">
        <f t="shared" si="1"/>
        <v>Sunday</v>
      </c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76">
        <f t="shared" si="2"/>
        <v>0</v>
      </c>
      <c r="X273" s="76">
        <f t="shared" si="4"/>
        <v>90000</v>
      </c>
    </row>
    <row r="274" ht="14.25" customHeight="1">
      <c r="A274" s="29">
        <f t="shared" si="3"/>
        <v>45922</v>
      </c>
      <c r="B274" s="30" t="str">
        <f t="shared" si="1"/>
        <v>Monday</v>
      </c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76">
        <f t="shared" si="2"/>
        <v>0</v>
      </c>
      <c r="X274" s="76">
        <f t="shared" si="4"/>
        <v>90000</v>
      </c>
    </row>
    <row r="275" ht="14.25" customHeight="1">
      <c r="A275" s="29">
        <f t="shared" si="3"/>
        <v>45923</v>
      </c>
      <c r="B275" s="30" t="str">
        <f t="shared" si="1"/>
        <v>Tuesday</v>
      </c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76">
        <f t="shared" si="2"/>
        <v>0</v>
      </c>
      <c r="X275" s="76">
        <f t="shared" si="4"/>
        <v>90000</v>
      </c>
    </row>
    <row r="276" ht="14.25" customHeight="1">
      <c r="A276" s="29">
        <f t="shared" si="3"/>
        <v>45924</v>
      </c>
      <c r="B276" s="30" t="str">
        <f t="shared" si="1"/>
        <v>Wednesday</v>
      </c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76">
        <f t="shared" si="2"/>
        <v>0</v>
      </c>
      <c r="X276" s="76">
        <f t="shared" si="4"/>
        <v>90000</v>
      </c>
    </row>
    <row r="277" ht="14.25" customHeight="1">
      <c r="A277" s="29">
        <f t="shared" si="3"/>
        <v>45925</v>
      </c>
      <c r="B277" s="30" t="str">
        <f t="shared" si="1"/>
        <v>Thursday</v>
      </c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76">
        <f t="shared" si="2"/>
        <v>0</v>
      </c>
      <c r="X277" s="76">
        <f t="shared" si="4"/>
        <v>90000</v>
      </c>
    </row>
    <row r="278" ht="14.25" customHeight="1">
      <c r="A278" s="29">
        <f t="shared" si="3"/>
        <v>45926</v>
      </c>
      <c r="B278" s="30" t="str">
        <f t="shared" si="1"/>
        <v>Friday</v>
      </c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76">
        <f t="shared" si="2"/>
        <v>0</v>
      </c>
      <c r="X278" s="76">
        <f t="shared" si="4"/>
        <v>90000</v>
      </c>
    </row>
    <row r="279" ht="14.25" customHeight="1">
      <c r="A279" s="29">
        <f t="shared" si="3"/>
        <v>45927</v>
      </c>
      <c r="B279" s="30" t="str">
        <f t="shared" si="1"/>
        <v>Saturday</v>
      </c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76">
        <f t="shared" si="2"/>
        <v>0</v>
      </c>
      <c r="X279" s="76">
        <f t="shared" si="4"/>
        <v>90000</v>
      </c>
    </row>
    <row r="280" ht="14.25" customHeight="1">
      <c r="A280" s="29">
        <f t="shared" si="3"/>
        <v>45928</v>
      </c>
      <c r="B280" s="30" t="str">
        <f t="shared" si="1"/>
        <v>Sunday</v>
      </c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76">
        <f t="shared" si="2"/>
        <v>0</v>
      </c>
      <c r="X280" s="76">
        <f t="shared" si="4"/>
        <v>90000</v>
      </c>
    </row>
    <row r="281" ht="14.25" customHeight="1">
      <c r="A281" s="29">
        <f t="shared" si="3"/>
        <v>45929</v>
      </c>
      <c r="B281" s="30" t="str">
        <f t="shared" si="1"/>
        <v>Monday</v>
      </c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76">
        <f t="shared" si="2"/>
        <v>0</v>
      </c>
      <c r="X281" s="76">
        <f t="shared" si="4"/>
        <v>90000</v>
      </c>
    </row>
    <row r="282" ht="14.25" customHeight="1">
      <c r="A282" s="29">
        <f t="shared" si="3"/>
        <v>45930</v>
      </c>
      <c r="B282" s="30" t="str">
        <f t="shared" si="1"/>
        <v>Tuesday</v>
      </c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76">
        <f t="shared" si="2"/>
        <v>0</v>
      </c>
      <c r="X282" s="76">
        <f t="shared" si="4"/>
        <v>90000</v>
      </c>
    </row>
    <row r="283" ht="14.25" customHeight="1">
      <c r="A283" s="50">
        <f t="shared" si="3"/>
        <v>45931</v>
      </c>
      <c r="B283" s="51" t="str">
        <f t="shared" si="1"/>
        <v>Wednesday</v>
      </c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76">
        <f t="shared" si="2"/>
        <v>0</v>
      </c>
      <c r="X283" s="76">
        <f t="shared" si="4"/>
        <v>0</v>
      </c>
    </row>
    <row r="284" ht="14.25" customHeight="1">
      <c r="A284" s="50">
        <f t="shared" si="3"/>
        <v>45932</v>
      </c>
      <c r="B284" s="51" t="str">
        <f t="shared" si="1"/>
        <v>Thursday</v>
      </c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76">
        <f t="shared" si="2"/>
        <v>0</v>
      </c>
      <c r="X284" s="76">
        <f t="shared" si="4"/>
        <v>0</v>
      </c>
    </row>
    <row r="285" ht="14.25" customHeight="1">
      <c r="A285" s="50">
        <f t="shared" si="3"/>
        <v>45933</v>
      </c>
      <c r="B285" s="51" t="str">
        <f t="shared" si="1"/>
        <v>Friday</v>
      </c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76">
        <f t="shared" si="2"/>
        <v>0</v>
      </c>
      <c r="X285" s="76">
        <f t="shared" si="4"/>
        <v>0</v>
      </c>
    </row>
    <row r="286" ht="14.25" customHeight="1">
      <c r="A286" s="50">
        <f t="shared" si="3"/>
        <v>45934</v>
      </c>
      <c r="B286" s="51" t="str">
        <f t="shared" si="1"/>
        <v>Saturday</v>
      </c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76">
        <f t="shared" si="2"/>
        <v>0</v>
      </c>
      <c r="X286" s="76">
        <f t="shared" si="4"/>
        <v>0</v>
      </c>
    </row>
    <row r="287" ht="14.25" customHeight="1">
      <c r="A287" s="50">
        <f t="shared" si="3"/>
        <v>45935</v>
      </c>
      <c r="B287" s="51" t="str">
        <f t="shared" si="1"/>
        <v>Sunday</v>
      </c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76">
        <f t="shared" si="2"/>
        <v>0</v>
      </c>
      <c r="X287" s="76">
        <f t="shared" si="4"/>
        <v>0</v>
      </c>
    </row>
    <row r="288" ht="14.25" customHeight="1">
      <c r="A288" s="50">
        <f t="shared" si="3"/>
        <v>45936</v>
      </c>
      <c r="B288" s="51" t="str">
        <f t="shared" si="1"/>
        <v>Monday</v>
      </c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76">
        <f t="shared" si="2"/>
        <v>0</v>
      </c>
      <c r="X288" s="76">
        <f t="shared" si="4"/>
        <v>0</v>
      </c>
    </row>
    <row r="289" ht="14.25" customHeight="1">
      <c r="A289" s="50">
        <f t="shared" si="3"/>
        <v>45937</v>
      </c>
      <c r="B289" s="51" t="str">
        <f t="shared" si="1"/>
        <v>Tuesday</v>
      </c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76">
        <f t="shared" si="2"/>
        <v>0</v>
      </c>
      <c r="X289" s="76">
        <f t="shared" si="4"/>
        <v>0</v>
      </c>
    </row>
    <row r="290" ht="14.25" customHeight="1">
      <c r="A290" s="50">
        <f t="shared" si="3"/>
        <v>45938</v>
      </c>
      <c r="B290" s="51" t="str">
        <f t="shared" si="1"/>
        <v>Wednesday</v>
      </c>
      <c r="C290" s="57">
        <v>100000.0</v>
      </c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76">
        <f t="shared" si="2"/>
        <v>100000</v>
      </c>
      <c r="X290" s="76">
        <f t="shared" si="4"/>
        <v>100000</v>
      </c>
    </row>
    <row r="291" ht="14.25" customHeight="1">
      <c r="A291" s="50">
        <f t="shared" si="3"/>
        <v>45939</v>
      </c>
      <c r="B291" s="51" t="str">
        <f t="shared" si="1"/>
        <v>Thursday</v>
      </c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76">
        <f t="shared" si="2"/>
        <v>0</v>
      </c>
      <c r="X291" s="76">
        <f t="shared" si="4"/>
        <v>100000</v>
      </c>
    </row>
    <row r="292" ht="14.25" customHeight="1">
      <c r="A292" s="50">
        <f t="shared" si="3"/>
        <v>45940</v>
      </c>
      <c r="B292" s="40" t="str">
        <f t="shared" si="1"/>
        <v>Friday</v>
      </c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76">
        <f t="shared" si="2"/>
        <v>0</v>
      </c>
      <c r="X292" s="76">
        <f t="shared" si="4"/>
        <v>100000</v>
      </c>
      <c r="Y292" s="43"/>
      <c r="Z292" s="43"/>
    </row>
    <row r="293" ht="14.25" customHeight="1">
      <c r="A293" s="50">
        <f t="shared" si="3"/>
        <v>45941</v>
      </c>
      <c r="B293" s="51" t="str">
        <f t="shared" si="1"/>
        <v>Saturday</v>
      </c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76">
        <f t="shared" si="2"/>
        <v>0</v>
      </c>
      <c r="X293" s="76">
        <f t="shared" si="4"/>
        <v>100000</v>
      </c>
    </row>
    <row r="294" ht="14.25" customHeight="1">
      <c r="A294" s="50">
        <f t="shared" si="3"/>
        <v>45942</v>
      </c>
      <c r="B294" s="51" t="str">
        <f t="shared" si="1"/>
        <v>Sunday</v>
      </c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76">
        <f t="shared" si="2"/>
        <v>0</v>
      </c>
      <c r="X294" s="76">
        <f t="shared" si="4"/>
        <v>100000</v>
      </c>
    </row>
    <row r="295" ht="14.25" customHeight="1">
      <c r="A295" s="50">
        <f t="shared" si="3"/>
        <v>45943</v>
      </c>
      <c r="B295" s="51" t="str">
        <f t="shared" si="1"/>
        <v>Monday</v>
      </c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76">
        <f t="shared" si="2"/>
        <v>0</v>
      </c>
      <c r="X295" s="76">
        <f t="shared" si="4"/>
        <v>100000</v>
      </c>
    </row>
    <row r="296" ht="14.25" customHeight="1">
      <c r="A296" s="50">
        <f t="shared" si="3"/>
        <v>45944</v>
      </c>
      <c r="B296" s="51" t="str">
        <f t="shared" si="1"/>
        <v>Tuesday</v>
      </c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76">
        <f t="shared" si="2"/>
        <v>0</v>
      </c>
      <c r="X296" s="76">
        <f t="shared" si="4"/>
        <v>100000</v>
      </c>
    </row>
    <row r="297" ht="14.25" customHeight="1">
      <c r="A297" s="50">
        <f t="shared" si="3"/>
        <v>45945</v>
      </c>
      <c r="B297" s="51" t="str">
        <f t="shared" si="1"/>
        <v>Wednesday</v>
      </c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76">
        <f t="shared" si="2"/>
        <v>0</v>
      </c>
      <c r="X297" s="76">
        <f t="shared" si="4"/>
        <v>100000</v>
      </c>
    </row>
    <row r="298" ht="14.25" customHeight="1">
      <c r="A298" s="50">
        <f t="shared" si="3"/>
        <v>45946</v>
      </c>
      <c r="B298" s="51" t="str">
        <f t="shared" si="1"/>
        <v>Thursday</v>
      </c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76">
        <f t="shared" si="2"/>
        <v>0</v>
      </c>
      <c r="X298" s="76">
        <f t="shared" si="4"/>
        <v>100000</v>
      </c>
    </row>
    <row r="299" ht="14.25" customHeight="1">
      <c r="A299" s="50">
        <f t="shared" si="3"/>
        <v>45947</v>
      </c>
      <c r="B299" s="51" t="str">
        <f t="shared" si="1"/>
        <v>Friday</v>
      </c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76">
        <f t="shared" si="2"/>
        <v>0</v>
      </c>
      <c r="X299" s="76">
        <f t="shared" si="4"/>
        <v>100000</v>
      </c>
    </row>
    <row r="300" ht="14.25" customHeight="1">
      <c r="A300" s="50">
        <f t="shared" si="3"/>
        <v>45948</v>
      </c>
      <c r="B300" s="51" t="str">
        <f t="shared" si="1"/>
        <v>Saturday</v>
      </c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76">
        <f t="shared" si="2"/>
        <v>0</v>
      </c>
      <c r="X300" s="76">
        <f t="shared" si="4"/>
        <v>100000</v>
      </c>
    </row>
    <row r="301" ht="14.25" customHeight="1">
      <c r="A301" s="50">
        <f t="shared" si="3"/>
        <v>45949</v>
      </c>
      <c r="B301" s="51" t="str">
        <f t="shared" si="1"/>
        <v>Sunday</v>
      </c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76">
        <f t="shared" si="2"/>
        <v>0</v>
      </c>
      <c r="X301" s="76">
        <f t="shared" si="4"/>
        <v>100000</v>
      </c>
    </row>
    <row r="302" ht="14.25" customHeight="1">
      <c r="A302" s="50">
        <f t="shared" si="3"/>
        <v>45950</v>
      </c>
      <c r="B302" s="51" t="str">
        <f t="shared" si="1"/>
        <v>Monday</v>
      </c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76">
        <f t="shared" si="2"/>
        <v>0</v>
      </c>
      <c r="X302" s="76">
        <f t="shared" si="4"/>
        <v>100000</v>
      </c>
    </row>
    <row r="303" ht="14.25" customHeight="1">
      <c r="A303" s="50">
        <f t="shared" si="3"/>
        <v>45951</v>
      </c>
      <c r="B303" s="51" t="str">
        <f t="shared" si="1"/>
        <v>Tuesday</v>
      </c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76">
        <f t="shared" si="2"/>
        <v>0</v>
      </c>
      <c r="X303" s="76">
        <f t="shared" si="4"/>
        <v>100000</v>
      </c>
    </row>
    <row r="304" ht="14.25" customHeight="1">
      <c r="A304" s="50">
        <f t="shared" si="3"/>
        <v>45952</v>
      </c>
      <c r="B304" s="51" t="str">
        <f t="shared" si="1"/>
        <v>Wednesday</v>
      </c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76">
        <f t="shared" si="2"/>
        <v>0</v>
      </c>
      <c r="X304" s="76">
        <f t="shared" si="4"/>
        <v>100000</v>
      </c>
    </row>
    <row r="305" ht="14.25" customHeight="1">
      <c r="A305" s="50">
        <f t="shared" si="3"/>
        <v>45953</v>
      </c>
      <c r="B305" s="51" t="str">
        <f t="shared" si="1"/>
        <v>Thursday</v>
      </c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76">
        <f t="shared" si="2"/>
        <v>0</v>
      </c>
      <c r="X305" s="76">
        <f t="shared" si="4"/>
        <v>100000</v>
      </c>
    </row>
    <row r="306" ht="14.25" customHeight="1">
      <c r="A306" s="50">
        <f t="shared" si="3"/>
        <v>45954</v>
      </c>
      <c r="B306" s="51" t="str">
        <f t="shared" si="1"/>
        <v>Friday</v>
      </c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76">
        <f t="shared" si="2"/>
        <v>0</v>
      </c>
      <c r="X306" s="76">
        <f t="shared" si="4"/>
        <v>100000</v>
      </c>
    </row>
    <row r="307" ht="14.25" customHeight="1">
      <c r="A307" s="50">
        <f t="shared" si="3"/>
        <v>45955</v>
      </c>
      <c r="B307" s="51" t="str">
        <f t="shared" si="1"/>
        <v>Saturday</v>
      </c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76">
        <f t="shared" si="2"/>
        <v>0</v>
      </c>
      <c r="X307" s="76">
        <f t="shared" si="4"/>
        <v>100000</v>
      </c>
    </row>
    <row r="308" ht="14.25" customHeight="1">
      <c r="A308" s="50">
        <f t="shared" si="3"/>
        <v>45956</v>
      </c>
      <c r="B308" s="51" t="str">
        <f t="shared" si="1"/>
        <v>Sunday</v>
      </c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76">
        <f t="shared" si="2"/>
        <v>0</v>
      </c>
      <c r="X308" s="76">
        <f t="shared" si="4"/>
        <v>100000</v>
      </c>
    </row>
    <row r="309" ht="14.25" customHeight="1">
      <c r="A309" s="50">
        <f t="shared" si="3"/>
        <v>45957</v>
      </c>
      <c r="B309" s="51" t="str">
        <f t="shared" si="1"/>
        <v>Monday</v>
      </c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76">
        <f t="shared" si="2"/>
        <v>0</v>
      </c>
      <c r="X309" s="76">
        <f t="shared" si="4"/>
        <v>100000</v>
      </c>
    </row>
    <row r="310" ht="14.25" customHeight="1">
      <c r="A310" s="50">
        <f t="shared" si="3"/>
        <v>45958</v>
      </c>
      <c r="B310" s="51" t="str">
        <f t="shared" si="1"/>
        <v>Tuesday</v>
      </c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76">
        <f t="shared" si="2"/>
        <v>0</v>
      </c>
      <c r="X310" s="76">
        <f t="shared" si="4"/>
        <v>100000</v>
      </c>
    </row>
    <row r="311" ht="14.25" customHeight="1">
      <c r="A311" s="50">
        <f t="shared" si="3"/>
        <v>45959</v>
      </c>
      <c r="B311" s="51" t="str">
        <f t="shared" si="1"/>
        <v>Wednesday</v>
      </c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76">
        <f t="shared" si="2"/>
        <v>0</v>
      </c>
      <c r="X311" s="76">
        <f t="shared" si="4"/>
        <v>100000</v>
      </c>
    </row>
    <row r="312" ht="14.25" customHeight="1">
      <c r="A312" s="50">
        <f t="shared" si="3"/>
        <v>45960</v>
      </c>
      <c r="B312" s="51" t="str">
        <f t="shared" si="1"/>
        <v>Thursday</v>
      </c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76">
        <f t="shared" si="2"/>
        <v>0</v>
      </c>
      <c r="X312" s="76">
        <f t="shared" si="4"/>
        <v>100000</v>
      </c>
    </row>
    <row r="313" ht="14.25" customHeight="1">
      <c r="A313" s="50">
        <f t="shared" si="3"/>
        <v>45961</v>
      </c>
      <c r="B313" s="51" t="str">
        <f t="shared" si="1"/>
        <v>Friday</v>
      </c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76">
        <f t="shared" si="2"/>
        <v>0</v>
      </c>
      <c r="X313" s="76">
        <f t="shared" si="4"/>
        <v>100000</v>
      </c>
    </row>
    <row r="314" ht="14.25" customHeight="1">
      <c r="A314" s="29">
        <f t="shared" si="3"/>
        <v>45962</v>
      </c>
      <c r="B314" s="30" t="str">
        <f t="shared" si="1"/>
        <v>Saturday</v>
      </c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76">
        <f t="shared" si="2"/>
        <v>0</v>
      </c>
      <c r="X314" s="76">
        <f t="shared" si="4"/>
        <v>0</v>
      </c>
    </row>
    <row r="315" ht="14.25" customHeight="1">
      <c r="A315" s="29">
        <f t="shared" si="3"/>
        <v>45963</v>
      </c>
      <c r="B315" s="30" t="str">
        <f t="shared" si="1"/>
        <v>Sunday</v>
      </c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76">
        <f t="shared" si="2"/>
        <v>0</v>
      </c>
      <c r="X315" s="76">
        <f t="shared" si="4"/>
        <v>0</v>
      </c>
    </row>
    <row r="316" ht="14.25" customHeight="1">
      <c r="A316" s="29">
        <f t="shared" si="3"/>
        <v>45964</v>
      </c>
      <c r="B316" s="30" t="str">
        <f t="shared" si="1"/>
        <v>Monday</v>
      </c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76">
        <f t="shared" si="2"/>
        <v>0</v>
      </c>
      <c r="X316" s="76">
        <f t="shared" si="4"/>
        <v>0</v>
      </c>
    </row>
    <row r="317" ht="14.25" customHeight="1">
      <c r="A317" s="29">
        <f t="shared" si="3"/>
        <v>45965</v>
      </c>
      <c r="B317" s="30" t="str">
        <f t="shared" si="1"/>
        <v>Tuesday</v>
      </c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76">
        <f t="shared" si="2"/>
        <v>0</v>
      </c>
      <c r="X317" s="76">
        <f t="shared" si="4"/>
        <v>0</v>
      </c>
    </row>
    <row r="318" ht="14.25" customHeight="1">
      <c r="A318" s="29">
        <f t="shared" si="3"/>
        <v>45966</v>
      </c>
      <c r="B318" s="30" t="str">
        <f t="shared" si="1"/>
        <v>Wednesday</v>
      </c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76">
        <f t="shared" si="2"/>
        <v>0</v>
      </c>
      <c r="X318" s="76">
        <f t="shared" si="4"/>
        <v>0</v>
      </c>
    </row>
    <row r="319" ht="14.25" customHeight="1">
      <c r="A319" s="29">
        <f t="shared" si="3"/>
        <v>45967</v>
      </c>
      <c r="B319" s="30" t="str">
        <f t="shared" si="1"/>
        <v>Thursday</v>
      </c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76">
        <f t="shared" si="2"/>
        <v>0</v>
      </c>
      <c r="X319" s="76">
        <f t="shared" si="4"/>
        <v>0</v>
      </c>
    </row>
    <row r="320" ht="14.25" customHeight="1">
      <c r="A320" s="29">
        <f t="shared" si="3"/>
        <v>45968</v>
      </c>
      <c r="B320" s="30" t="str">
        <f t="shared" si="1"/>
        <v>Friday</v>
      </c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76">
        <f t="shared" si="2"/>
        <v>0</v>
      </c>
      <c r="X320" s="76">
        <f t="shared" si="4"/>
        <v>0</v>
      </c>
    </row>
    <row r="321" ht="14.25" customHeight="1">
      <c r="A321" s="29">
        <f t="shared" si="3"/>
        <v>45969</v>
      </c>
      <c r="B321" s="30" t="str">
        <f t="shared" si="1"/>
        <v>Saturday</v>
      </c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76">
        <f t="shared" si="2"/>
        <v>0</v>
      </c>
      <c r="X321" s="76">
        <f t="shared" si="4"/>
        <v>0</v>
      </c>
    </row>
    <row r="322" ht="14.25" customHeight="1">
      <c r="A322" s="29">
        <f t="shared" si="3"/>
        <v>45970</v>
      </c>
      <c r="B322" s="30" t="str">
        <f t="shared" si="1"/>
        <v>Sunday</v>
      </c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76">
        <f t="shared" si="2"/>
        <v>0</v>
      </c>
      <c r="X322" s="76">
        <f t="shared" si="4"/>
        <v>0</v>
      </c>
    </row>
    <row r="323" ht="14.25" customHeight="1">
      <c r="A323" s="29">
        <f t="shared" si="3"/>
        <v>45971</v>
      </c>
      <c r="B323" s="40" t="str">
        <f t="shared" si="1"/>
        <v>Monday</v>
      </c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76">
        <f t="shared" si="2"/>
        <v>0</v>
      </c>
      <c r="X323" s="76">
        <f t="shared" si="4"/>
        <v>0</v>
      </c>
      <c r="Y323" s="43"/>
      <c r="Z323" s="43"/>
    </row>
    <row r="324" ht="14.25" customHeight="1">
      <c r="A324" s="29">
        <f t="shared" si="3"/>
        <v>45972</v>
      </c>
      <c r="B324" s="30" t="str">
        <f t="shared" si="1"/>
        <v>Tuesday</v>
      </c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76">
        <f t="shared" si="2"/>
        <v>0</v>
      </c>
      <c r="X324" s="76">
        <f t="shared" si="4"/>
        <v>0</v>
      </c>
    </row>
    <row r="325" ht="14.25" customHeight="1">
      <c r="A325" s="29">
        <f t="shared" si="3"/>
        <v>45973</v>
      </c>
      <c r="B325" s="30" t="str">
        <f t="shared" si="1"/>
        <v>Wednesday</v>
      </c>
      <c r="C325" s="33">
        <v>110000.0</v>
      </c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76">
        <f t="shared" si="2"/>
        <v>110000</v>
      </c>
      <c r="X325" s="76">
        <f t="shared" si="4"/>
        <v>110000</v>
      </c>
    </row>
    <row r="326" ht="14.25" customHeight="1">
      <c r="A326" s="29">
        <f t="shared" si="3"/>
        <v>45974</v>
      </c>
      <c r="B326" s="30" t="str">
        <f t="shared" si="1"/>
        <v>Thursday</v>
      </c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76">
        <f t="shared" si="2"/>
        <v>0</v>
      </c>
      <c r="X326" s="76">
        <f t="shared" si="4"/>
        <v>110000</v>
      </c>
    </row>
    <row r="327" ht="14.25" customHeight="1">
      <c r="A327" s="29">
        <f t="shared" si="3"/>
        <v>45975</v>
      </c>
      <c r="B327" s="30" t="str">
        <f t="shared" si="1"/>
        <v>Friday</v>
      </c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76">
        <f t="shared" si="2"/>
        <v>0</v>
      </c>
      <c r="X327" s="76">
        <f t="shared" si="4"/>
        <v>110000</v>
      </c>
    </row>
    <row r="328" ht="14.25" customHeight="1">
      <c r="A328" s="29">
        <f t="shared" si="3"/>
        <v>45976</v>
      </c>
      <c r="B328" s="30" t="str">
        <f t="shared" si="1"/>
        <v>Saturday</v>
      </c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76">
        <f t="shared" si="2"/>
        <v>0</v>
      </c>
      <c r="X328" s="76">
        <f t="shared" si="4"/>
        <v>110000</v>
      </c>
    </row>
    <row r="329" ht="14.25" customHeight="1">
      <c r="A329" s="29">
        <f t="shared" si="3"/>
        <v>45977</v>
      </c>
      <c r="B329" s="30" t="str">
        <f t="shared" si="1"/>
        <v>Sunday</v>
      </c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76">
        <f t="shared" si="2"/>
        <v>0</v>
      </c>
      <c r="X329" s="76">
        <f t="shared" si="4"/>
        <v>110000</v>
      </c>
    </row>
    <row r="330" ht="14.25" customHeight="1">
      <c r="A330" s="29">
        <f t="shared" si="3"/>
        <v>45978</v>
      </c>
      <c r="B330" s="30" t="str">
        <f t="shared" si="1"/>
        <v>Monday</v>
      </c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76">
        <f t="shared" si="2"/>
        <v>0</v>
      </c>
      <c r="X330" s="76">
        <f t="shared" si="4"/>
        <v>110000</v>
      </c>
    </row>
    <row r="331" ht="14.25" customHeight="1">
      <c r="A331" s="29">
        <f t="shared" si="3"/>
        <v>45979</v>
      </c>
      <c r="B331" s="30" t="str">
        <f t="shared" si="1"/>
        <v>Tuesday</v>
      </c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76">
        <f t="shared" si="2"/>
        <v>0</v>
      </c>
      <c r="X331" s="76">
        <f t="shared" si="4"/>
        <v>110000</v>
      </c>
    </row>
    <row r="332" ht="14.25" customHeight="1">
      <c r="A332" s="29">
        <f t="shared" si="3"/>
        <v>45980</v>
      </c>
      <c r="B332" s="30" t="str">
        <f t="shared" si="1"/>
        <v>Wednesday</v>
      </c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76">
        <f t="shared" si="2"/>
        <v>0</v>
      </c>
      <c r="X332" s="76">
        <f t="shared" si="4"/>
        <v>110000</v>
      </c>
    </row>
    <row r="333" ht="14.25" customHeight="1">
      <c r="A333" s="29">
        <f t="shared" si="3"/>
        <v>45981</v>
      </c>
      <c r="B333" s="30" t="str">
        <f t="shared" si="1"/>
        <v>Thursday</v>
      </c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76">
        <f t="shared" si="2"/>
        <v>0</v>
      </c>
      <c r="X333" s="76">
        <f t="shared" si="4"/>
        <v>110000</v>
      </c>
    </row>
    <row r="334" ht="14.25" customHeight="1">
      <c r="A334" s="29">
        <f t="shared" si="3"/>
        <v>45982</v>
      </c>
      <c r="B334" s="30" t="str">
        <f t="shared" si="1"/>
        <v>Friday</v>
      </c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76">
        <f t="shared" si="2"/>
        <v>0</v>
      </c>
      <c r="X334" s="76">
        <f t="shared" si="4"/>
        <v>110000</v>
      </c>
    </row>
    <row r="335" ht="14.25" customHeight="1">
      <c r="A335" s="29">
        <f t="shared" si="3"/>
        <v>45983</v>
      </c>
      <c r="B335" s="30" t="str">
        <f t="shared" si="1"/>
        <v>Saturday</v>
      </c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76">
        <f t="shared" si="2"/>
        <v>0</v>
      </c>
      <c r="X335" s="76">
        <f t="shared" si="4"/>
        <v>110000</v>
      </c>
    </row>
    <row r="336" ht="14.25" customHeight="1">
      <c r="A336" s="29">
        <f t="shared" si="3"/>
        <v>45984</v>
      </c>
      <c r="B336" s="30" t="str">
        <f t="shared" si="1"/>
        <v>Sunday</v>
      </c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76">
        <f t="shared" si="2"/>
        <v>0</v>
      </c>
      <c r="X336" s="76">
        <f t="shared" si="4"/>
        <v>110000</v>
      </c>
    </row>
    <row r="337" ht="14.25" customHeight="1">
      <c r="A337" s="29">
        <f t="shared" si="3"/>
        <v>45985</v>
      </c>
      <c r="B337" s="30" t="str">
        <f t="shared" si="1"/>
        <v>Monday</v>
      </c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76">
        <f t="shared" si="2"/>
        <v>0</v>
      </c>
      <c r="X337" s="76">
        <f t="shared" si="4"/>
        <v>110000</v>
      </c>
    </row>
    <row r="338" ht="14.25" customHeight="1">
      <c r="A338" s="29">
        <f t="shared" si="3"/>
        <v>45986</v>
      </c>
      <c r="B338" s="30" t="str">
        <f t="shared" si="1"/>
        <v>Tuesday</v>
      </c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76">
        <f t="shared" si="2"/>
        <v>0</v>
      </c>
      <c r="X338" s="76">
        <f t="shared" si="4"/>
        <v>110000</v>
      </c>
    </row>
    <row r="339" ht="14.25" customHeight="1">
      <c r="A339" s="29">
        <f t="shared" si="3"/>
        <v>45987</v>
      </c>
      <c r="B339" s="30" t="str">
        <f t="shared" si="1"/>
        <v>Wednesday</v>
      </c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76">
        <f t="shared" si="2"/>
        <v>0</v>
      </c>
      <c r="X339" s="76">
        <f t="shared" si="4"/>
        <v>110000</v>
      </c>
    </row>
    <row r="340" ht="14.25" customHeight="1">
      <c r="A340" s="29">
        <f t="shared" si="3"/>
        <v>45988</v>
      </c>
      <c r="B340" s="30" t="str">
        <f t="shared" si="1"/>
        <v>Thursday</v>
      </c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76">
        <f t="shared" si="2"/>
        <v>0</v>
      </c>
      <c r="X340" s="76">
        <f t="shared" si="4"/>
        <v>110000</v>
      </c>
    </row>
    <row r="341" ht="14.25" customHeight="1">
      <c r="A341" s="29">
        <f t="shared" si="3"/>
        <v>45989</v>
      </c>
      <c r="B341" s="30" t="str">
        <f t="shared" si="1"/>
        <v>Friday</v>
      </c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76">
        <f t="shared" si="2"/>
        <v>0</v>
      </c>
      <c r="X341" s="76">
        <f t="shared" si="4"/>
        <v>110000</v>
      </c>
    </row>
    <row r="342" ht="14.25" customHeight="1">
      <c r="A342" s="29">
        <f t="shared" si="3"/>
        <v>45990</v>
      </c>
      <c r="B342" s="30" t="str">
        <f t="shared" si="1"/>
        <v>Saturday</v>
      </c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76">
        <f t="shared" si="2"/>
        <v>0</v>
      </c>
      <c r="X342" s="76">
        <f t="shared" si="4"/>
        <v>110000</v>
      </c>
    </row>
    <row r="343" ht="14.25" customHeight="1">
      <c r="A343" s="29">
        <f t="shared" si="3"/>
        <v>45991</v>
      </c>
      <c r="B343" s="30" t="str">
        <f t="shared" si="1"/>
        <v>Sunday</v>
      </c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76">
        <f t="shared" si="2"/>
        <v>0</v>
      </c>
      <c r="X343" s="76">
        <f t="shared" si="4"/>
        <v>110000</v>
      </c>
    </row>
    <row r="344" ht="14.25" customHeight="1">
      <c r="A344" s="50">
        <f t="shared" si="3"/>
        <v>45992</v>
      </c>
      <c r="B344" s="51" t="str">
        <f t="shared" si="1"/>
        <v>Monday</v>
      </c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76">
        <f t="shared" si="2"/>
        <v>0</v>
      </c>
      <c r="X344" s="76">
        <f t="shared" si="4"/>
        <v>0</v>
      </c>
    </row>
    <row r="345" ht="14.25" customHeight="1">
      <c r="A345" s="50">
        <f t="shared" si="3"/>
        <v>45993</v>
      </c>
      <c r="B345" s="51" t="str">
        <f t="shared" si="1"/>
        <v>Tuesday</v>
      </c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76">
        <f t="shared" si="2"/>
        <v>0</v>
      </c>
      <c r="X345" s="76">
        <f t="shared" si="4"/>
        <v>0</v>
      </c>
    </row>
    <row r="346" ht="14.25" customHeight="1">
      <c r="A346" s="50">
        <f t="shared" si="3"/>
        <v>45994</v>
      </c>
      <c r="B346" s="51" t="str">
        <f t="shared" si="1"/>
        <v>Wednesday</v>
      </c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76">
        <f t="shared" si="2"/>
        <v>0</v>
      </c>
      <c r="X346" s="76">
        <f t="shared" si="4"/>
        <v>0</v>
      </c>
    </row>
    <row r="347" ht="14.25" customHeight="1">
      <c r="A347" s="50">
        <f t="shared" si="3"/>
        <v>45995</v>
      </c>
      <c r="B347" s="51" t="str">
        <f t="shared" si="1"/>
        <v>Thursday</v>
      </c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76">
        <f t="shared" si="2"/>
        <v>0</v>
      </c>
      <c r="X347" s="76">
        <f t="shared" si="4"/>
        <v>0</v>
      </c>
    </row>
    <row r="348" ht="14.25" customHeight="1">
      <c r="A348" s="50">
        <f t="shared" si="3"/>
        <v>45996</v>
      </c>
      <c r="B348" s="51" t="str">
        <f t="shared" si="1"/>
        <v>Friday</v>
      </c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76">
        <f t="shared" si="2"/>
        <v>0</v>
      </c>
      <c r="X348" s="76">
        <f t="shared" si="4"/>
        <v>0</v>
      </c>
    </row>
    <row r="349" ht="14.25" customHeight="1">
      <c r="A349" s="50">
        <f t="shared" si="3"/>
        <v>45997</v>
      </c>
      <c r="B349" s="51" t="str">
        <f t="shared" si="1"/>
        <v>Saturday</v>
      </c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76">
        <f t="shared" si="2"/>
        <v>0</v>
      </c>
      <c r="X349" s="76">
        <f t="shared" si="4"/>
        <v>0</v>
      </c>
    </row>
    <row r="350" ht="14.25" customHeight="1">
      <c r="A350" s="50">
        <f t="shared" si="3"/>
        <v>45998</v>
      </c>
      <c r="B350" s="51" t="str">
        <f t="shared" si="1"/>
        <v>Sunday</v>
      </c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76">
        <f t="shared" si="2"/>
        <v>0</v>
      </c>
      <c r="X350" s="76">
        <f t="shared" si="4"/>
        <v>0</v>
      </c>
    </row>
    <row r="351" ht="14.25" customHeight="1">
      <c r="A351" s="50">
        <f t="shared" si="3"/>
        <v>45999</v>
      </c>
      <c r="B351" s="51" t="str">
        <f t="shared" si="1"/>
        <v>Monday</v>
      </c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76">
        <f t="shared" si="2"/>
        <v>0</v>
      </c>
      <c r="X351" s="76">
        <f t="shared" si="4"/>
        <v>0</v>
      </c>
    </row>
    <row r="352" ht="14.25" customHeight="1">
      <c r="A352" s="50">
        <f t="shared" si="3"/>
        <v>46000</v>
      </c>
      <c r="B352" s="51" t="str">
        <f t="shared" si="1"/>
        <v>Tuesday</v>
      </c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76">
        <f t="shared" si="2"/>
        <v>0</v>
      </c>
      <c r="X352" s="76">
        <f t="shared" si="4"/>
        <v>0</v>
      </c>
    </row>
    <row r="353" ht="14.25" customHeight="1">
      <c r="A353" s="50">
        <f t="shared" si="3"/>
        <v>46001</v>
      </c>
      <c r="B353" s="40" t="str">
        <f t="shared" si="1"/>
        <v>Wednesday</v>
      </c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76">
        <f t="shared" si="2"/>
        <v>0</v>
      </c>
      <c r="X353" s="76">
        <f t="shared" si="4"/>
        <v>0</v>
      </c>
      <c r="Y353" s="43"/>
      <c r="Z353" s="43"/>
    </row>
    <row r="354" ht="14.25" customHeight="1">
      <c r="A354" s="50">
        <f t="shared" si="3"/>
        <v>46002</v>
      </c>
      <c r="B354" s="51" t="str">
        <f t="shared" si="1"/>
        <v>Thursday</v>
      </c>
      <c r="C354" s="57">
        <v>120000.0</v>
      </c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76">
        <f t="shared" si="2"/>
        <v>120000</v>
      </c>
      <c r="X354" s="76">
        <f t="shared" si="4"/>
        <v>120000</v>
      </c>
    </row>
    <row r="355" ht="14.25" customHeight="1">
      <c r="A355" s="50">
        <f t="shared" si="3"/>
        <v>46003</v>
      </c>
      <c r="B355" s="51" t="str">
        <f t="shared" si="1"/>
        <v>Friday</v>
      </c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76">
        <f t="shared" si="2"/>
        <v>0</v>
      </c>
      <c r="X355" s="76">
        <f t="shared" si="4"/>
        <v>120000</v>
      </c>
    </row>
    <row r="356" ht="14.25" customHeight="1">
      <c r="A356" s="50">
        <f t="shared" si="3"/>
        <v>46004</v>
      </c>
      <c r="B356" s="51" t="str">
        <f t="shared" si="1"/>
        <v>Saturday</v>
      </c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76">
        <f t="shared" si="2"/>
        <v>0</v>
      </c>
      <c r="X356" s="76">
        <f t="shared" si="4"/>
        <v>120000</v>
      </c>
    </row>
    <row r="357" ht="14.25" customHeight="1">
      <c r="A357" s="50">
        <f t="shared" si="3"/>
        <v>46005</v>
      </c>
      <c r="B357" s="51" t="str">
        <f t="shared" si="1"/>
        <v>Sunday</v>
      </c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76">
        <f t="shared" si="2"/>
        <v>0</v>
      </c>
      <c r="X357" s="76">
        <f t="shared" si="4"/>
        <v>120000</v>
      </c>
    </row>
    <row r="358" ht="14.25" customHeight="1">
      <c r="A358" s="50">
        <f t="shared" si="3"/>
        <v>46006</v>
      </c>
      <c r="B358" s="51" t="str">
        <f t="shared" si="1"/>
        <v>Monday</v>
      </c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76">
        <f t="shared" si="2"/>
        <v>0</v>
      </c>
      <c r="X358" s="76">
        <f t="shared" si="4"/>
        <v>120000</v>
      </c>
    </row>
    <row r="359" ht="14.25" customHeight="1">
      <c r="A359" s="50">
        <f t="shared" si="3"/>
        <v>46007</v>
      </c>
      <c r="B359" s="51" t="str">
        <f t="shared" si="1"/>
        <v>Tuesday</v>
      </c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76">
        <f t="shared" si="2"/>
        <v>0</v>
      </c>
      <c r="X359" s="76">
        <f t="shared" si="4"/>
        <v>120000</v>
      </c>
    </row>
    <row r="360" ht="14.25" customHeight="1">
      <c r="A360" s="50">
        <f t="shared" si="3"/>
        <v>46008</v>
      </c>
      <c r="B360" s="51" t="str">
        <f t="shared" si="1"/>
        <v>Wednesday</v>
      </c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76">
        <f t="shared" si="2"/>
        <v>0</v>
      </c>
      <c r="X360" s="76">
        <f t="shared" si="4"/>
        <v>120000</v>
      </c>
    </row>
    <row r="361" ht="14.25" customHeight="1">
      <c r="A361" s="50">
        <f t="shared" si="3"/>
        <v>46009</v>
      </c>
      <c r="B361" s="51" t="str">
        <f t="shared" si="1"/>
        <v>Thursday</v>
      </c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76">
        <f t="shared" si="2"/>
        <v>0</v>
      </c>
      <c r="X361" s="76">
        <f t="shared" si="4"/>
        <v>120000</v>
      </c>
    </row>
    <row r="362" ht="14.25" customHeight="1">
      <c r="A362" s="50">
        <f t="shared" si="3"/>
        <v>46010</v>
      </c>
      <c r="B362" s="51" t="str">
        <f t="shared" si="1"/>
        <v>Friday</v>
      </c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76">
        <f t="shared" si="2"/>
        <v>0</v>
      </c>
      <c r="X362" s="76">
        <f t="shared" si="4"/>
        <v>120000</v>
      </c>
    </row>
    <row r="363" ht="14.25" customHeight="1">
      <c r="A363" s="50">
        <f t="shared" si="3"/>
        <v>46011</v>
      </c>
      <c r="B363" s="51" t="str">
        <f t="shared" si="1"/>
        <v>Saturday</v>
      </c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76">
        <f t="shared" si="2"/>
        <v>0</v>
      </c>
      <c r="X363" s="76">
        <f t="shared" si="4"/>
        <v>120000</v>
      </c>
    </row>
    <row r="364" ht="14.25" customHeight="1">
      <c r="A364" s="50">
        <f t="shared" si="3"/>
        <v>46012</v>
      </c>
      <c r="B364" s="51" t="str">
        <f t="shared" si="1"/>
        <v>Sunday</v>
      </c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76">
        <f t="shared" si="2"/>
        <v>0</v>
      </c>
      <c r="X364" s="76">
        <f t="shared" si="4"/>
        <v>120000</v>
      </c>
    </row>
    <row r="365" ht="14.25" customHeight="1">
      <c r="A365" s="50">
        <f t="shared" si="3"/>
        <v>46013</v>
      </c>
      <c r="B365" s="51" t="str">
        <f t="shared" si="1"/>
        <v>Monday</v>
      </c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76">
        <f t="shared" si="2"/>
        <v>0</v>
      </c>
      <c r="X365" s="76">
        <f t="shared" si="4"/>
        <v>120000</v>
      </c>
    </row>
    <row r="366" ht="14.25" customHeight="1">
      <c r="A366" s="50">
        <f t="shared" si="3"/>
        <v>46014</v>
      </c>
      <c r="B366" s="51" t="str">
        <f t="shared" si="1"/>
        <v>Tuesday</v>
      </c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76">
        <f t="shared" si="2"/>
        <v>0</v>
      </c>
      <c r="X366" s="76">
        <f t="shared" si="4"/>
        <v>120000</v>
      </c>
    </row>
    <row r="367" ht="14.25" customHeight="1">
      <c r="A367" s="50">
        <f t="shared" si="3"/>
        <v>46015</v>
      </c>
      <c r="B367" s="51" t="str">
        <f t="shared" si="1"/>
        <v>Wednesday</v>
      </c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76">
        <f t="shared" si="2"/>
        <v>0</v>
      </c>
      <c r="X367" s="76">
        <f t="shared" si="4"/>
        <v>120000</v>
      </c>
    </row>
    <row r="368" ht="14.25" customHeight="1">
      <c r="A368" s="50">
        <f t="shared" si="3"/>
        <v>46016</v>
      </c>
      <c r="B368" s="51" t="str">
        <f t="shared" si="1"/>
        <v>Thursday</v>
      </c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76">
        <f t="shared" si="2"/>
        <v>0</v>
      </c>
      <c r="X368" s="76">
        <f t="shared" si="4"/>
        <v>120000</v>
      </c>
    </row>
    <row r="369" ht="14.25" customHeight="1">
      <c r="A369" s="50">
        <f t="shared" si="3"/>
        <v>46017</v>
      </c>
      <c r="B369" s="51" t="str">
        <f t="shared" si="1"/>
        <v>Friday</v>
      </c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76">
        <f t="shared" si="2"/>
        <v>0</v>
      </c>
      <c r="X369" s="76">
        <f t="shared" si="4"/>
        <v>120000</v>
      </c>
    </row>
    <row r="370" ht="14.25" customHeight="1">
      <c r="A370" s="50">
        <f t="shared" si="3"/>
        <v>46018</v>
      </c>
      <c r="B370" s="51" t="str">
        <f t="shared" si="1"/>
        <v>Saturday</v>
      </c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76">
        <f t="shared" si="2"/>
        <v>0</v>
      </c>
      <c r="X370" s="76">
        <f t="shared" si="4"/>
        <v>120000</v>
      </c>
    </row>
    <row r="371" ht="14.25" customHeight="1">
      <c r="A371" s="50">
        <f t="shared" si="3"/>
        <v>46019</v>
      </c>
      <c r="B371" s="51" t="str">
        <f t="shared" si="1"/>
        <v>Sunday</v>
      </c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76">
        <f t="shared" si="2"/>
        <v>0</v>
      </c>
      <c r="X371" s="76">
        <f t="shared" si="4"/>
        <v>120000</v>
      </c>
    </row>
    <row r="372" ht="14.25" customHeight="1">
      <c r="A372" s="50">
        <f t="shared" si="3"/>
        <v>46020</v>
      </c>
      <c r="B372" s="51" t="str">
        <f t="shared" si="1"/>
        <v>Monday</v>
      </c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76">
        <f t="shared" si="2"/>
        <v>0</v>
      </c>
      <c r="X372" s="76">
        <f t="shared" si="4"/>
        <v>120000</v>
      </c>
    </row>
    <row r="373" ht="14.25" customHeight="1">
      <c r="A373" s="50">
        <f t="shared" si="3"/>
        <v>46021</v>
      </c>
      <c r="B373" s="51" t="str">
        <f t="shared" si="1"/>
        <v>Tuesday</v>
      </c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76">
        <f t="shared" si="2"/>
        <v>0</v>
      </c>
      <c r="X373" s="76">
        <f t="shared" si="4"/>
        <v>120000</v>
      </c>
    </row>
    <row r="374" ht="14.25" customHeight="1">
      <c r="A374" s="50">
        <f t="shared" si="3"/>
        <v>46022</v>
      </c>
      <c r="B374" s="51" t="str">
        <f t="shared" si="1"/>
        <v>Wednesday</v>
      </c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76">
        <f t="shared" si="2"/>
        <v>0</v>
      </c>
      <c r="X374" s="76">
        <f t="shared" si="4"/>
        <v>120000</v>
      </c>
    </row>
    <row r="375" ht="14.25" customHeight="1">
      <c r="A375" s="5"/>
      <c r="G375" s="63" t="s">
        <v>35</v>
      </c>
      <c r="I375" s="3">
        <f t="shared" ref="I375:I378" si="5">$I$374*0.125</f>
        <v>0</v>
      </c>
      <c r="K375" s="3">
        <f>20000*6</f>
        <v>120000</v>
      </c>
      <c r="M375" s="3">
        <f t="shared" ref="M375:M379" si="6">I375+I191</f>
        <v>0</v>
      </c>
      <c r="O375" s="3">
        <f t="shared" ref="O375:O378" si="7">M375+(K375*2)</f>
        <v>240000</v>
      </c>
      <c r="X375" s="3"/>
    </row>
    <row r="376" ht="14.25" customHeight="1">
      <c r="A376" s="5"/>
      <c r="G376" s="63" t="s">
        <v>36</v>
      </c>
      <c r="I376" s="3">
        <f t="shared" si="5"/>
        <v>0</v>
      </c>
      <c r="K376" s="3">
        <f>40000*6</f>
        <v>240000</v>
      </c>
      <c r="M376" s="3">
        <f t="shared" si="6"/>
        <v>0</v>
      </c>
      <c r="O376" s="3">
        <f t="shared" si="7"/>
        <v>480000</v>
      </c>
      <c r="Q376" s="3"/>
      <c r="X376" s="3"/>
    </row>
    <row r="377" ht="14.25" customHeight="1">
      <c r="A377" s="5"/>
      <c r="G377" s="63" t="s">
        <v>37</v>
      </c>
      <c r="I377" s="3">
        <f t="shared" si="5"/>
        <v>0</v>
      </c>
      <c r="K377" s="3">
        <f t="shared" ref="K377:K378" si="8">20000*6</f>
        <v>120000</v>
      </c>
      <c r="M377" s="3">
        <f t="shared" si="6"/>
        <v>0</v>
      </c>
      <c r="O377" s="3">
        <f t="shared" si="7"/>
        <v>240000</v>
      </c>
      <c r="X377" s="3"/>
    </row>
    <row r="378" ht="14.25" customHeight="1">
      <c r="A378" s="5"/>
      <c r="G378" s="63" t="s">
        <v>38</v>
      </c>
      <c r="I378" s="3">
        <f t="shared" si="5"/>
        <v>0</v>
      </c>
      <c r="K378" s="3">
        <f t="shared" si="8"/>
        <v>120000</v>
      </c>
      <c r="M378" s="3">
        <f t="shared" si="6"/>
        <v>0</v>
      </c>
      <c r="O378" s="3">
        <f t="shared" si="7"/>
        <v>240000</v>
      </c>
      <c r="X378" s="3"/>
    </row>
    <row r="379" ht="14.25" customHeight="1">
      <c r="A379" s="5"/>
      <c r="G379" s="63" t="s">
        <v>39</v>
      </c>
      <c r="I379" s="3">
        <f>$I$374*0.5</f>
        <v>0</v>
      </c>
      <c r="M379" s="3">
        <f t="shared" si="6"/>
        <v>0</v>
      </c>
      <c r="X379" s="3"/>
    </row>
    <row r="380" ht="14.25" customHeight="1">
      <c r="A380" s="5"/>
      <c r="X380" s="3"/>
    </row>
    <row r="381" ht="14.25" customHeight="1">
      <c r="A381" s="5"/>
      <c r="X381" s="3"/>
    </row>
    <row r="382" ht="14.25" customHeight="1">
      <c r="A382" s="5"/>
      <c r="X382" s="3"/>
    </row>
    <row r="383" ht="14.25" customHeight="1">
      <c r="A383" s="5"/>
      <c r="X383" s="3"/>
    </row>
    <row r="384" ht="14.25" customHeight="1">
      <c r="A384" s="5"/>
      <c r="X384" s="3"/>
    </row>
    <row r="385" ht="14.25" customHeight="1">
      <c r="A385" s="5"/>
      <c r="X385" s="3"/>
    </row>
    <row r="386" ht="14.25" customHeight="1">
      <c r="A386" s="5"/>
      <c r="X386" s="3"/>
    </row>
    <row r="387" ht="14.25" customHeight="1">
      <c r="A387" s="5"/>
      <c r="X387" s="3"/>
    </row>
    <row r="388" ht="14.25" customHeight="1">
      <c r="A388" s="5"/>
      <c r="X388" s="3"/>
    </row>
    <row r="389" ht="14.25" customHeight="1">
      <c r="A389" s="5"/>
      <c r="X389" s="3"/>
    </row>
    <row r="390" ht="14.25" customHeight="1">
      <c r="A390" s="5"/>
      <c r="X390" s="3"/>
    </row>
    <row r="391" ht="14.25" customHeight="1">
      <c r="A391" s="5"/>
      <c r="X391" s="3"/>
    </row>
    <row r="392" ht="14.25" customHeight="1">
      <c r="A392" s="5"/>
      <c r="X392" s="3"/>
    </row>
    <row r="393" ht="14.25" customHeight="1">
      <c r="A393" s="5"/>
      <c r="X393" s="3"/>
    </row>
    <row r="394" ht="14.25" customHeight="1">
      <c r="A394" s="5"/>
      <c r="X394" s="3"/>
    </row>
    <row r="395" ht="14.25" customHeight="1">
      <c r="A395" s="5"/>
      <c r="X395" s="3"/>
    </row>
    <row r="396" ht="14.25" customHeight="1">
      <c r="A396" s="5"/>
      <c r="X396" s="3"/>
    </row>
    <row r="397" ht="14.25" customHeight="1">
      <c r="A397" s="5"/>
      <c r="X397" s="3"/>
    </row>
    <row r="398" ht="14.25" customHeight="1">
      <c r="A398" s="5"/>
      <c r="X398" s="3"/>
    </row>
    <row r="399" ht="14.25" customHeight="1">
      <c r="A399" s="5"/>
      <c r="X399" s="3"/>
    </row>
    <row r="400" ht="14.25" customHeight="1">
      <c r="A400" s="5"/>
      <c r="X400" s="3"/>
    </row>
    <row r="401" ht="14.25" customHeight="1">
      <c r="A401" s="5"/>
      <c r="X401" s="3"/>
    </row>
    <row r="402" ht="14.25" customHeight="1">
      <c r="A402" s="5"/>
      <c r="X402" s="3"/>
    </row>
    <row r="403" ht="14.25" customHeight="1">
      <c r="A403" s="5"/>
      <c r="X403" s="3"/>
    </row>
    <row r="404" ht="14.25" customHeight="1">
      <c r="A404" s="5"/>
      <c r="X404" s="3"/>
    </row>
    <row r="405" ht="14.25" customHeight="1">
      <c r="A405" s="5"/>
      <c r="X405" s="3"/>
    </row>
    <row r="406" ht="14.25" customHeight="1">
      <c r="A406" s="5"/>
      <c r="X406" s="3"/>
    </row>
    <row r="407" ht="14.25" customHeight="1">
      <c r="A407" s="5"/>
      <c r="X407" s="3"/>
    </row>
    <row r="408" ht="14.25" customHeight="1">
      <c r="A408" s="5"/>
      <c r="X408" s="3"/>
    </row>
    <row r="409" ht="14.25" customHeight="1">
      <c r="A409" s="5"/>
      <c r="X409" s="3"/>
    </row>
    <row r="410" ht="14.25" customHeight="1">
      <c r="A410" s="5"/>
      <c r="X410" s="3"/>
    </row>
    <row r="411" ht="14.25" customHeight="1">
      <c r="A411" s="5"/>
      <c r="X411" s="3"/>
    </row>
    <row r="412" ht="14.25" customHeight="1">
      <c r="A412" s="5"/>
      <c r="X412" s="3"/>
    </row>
    <row r="413" ht="14.25" customHeight="1">
      <c r="A413" s="5"/>
      <c r="X413" s="3"/>
    </row>
    <row r="414" ht="14.25" customHeight="1">
      <c r="A414" s="5"/>
      <c r="X414" s="3"/>
    </row>
    <row r="415" ht="14.25" customHeight="1">
      <c r="A415" s="5"/>
      <c r="X415" s="3"/>
    </row>
    <row r="416" ht="14.25" customHeight="1">
      <c r="A416" s="5"/>
      <c r="X416" s="3"/>
    </row>
    <row r="417" ht="14.25" customHeight="1">
      <c r="A417" s="5"/>
      <c r="X417" s="3"/>
    </row>
    <row r="418" ht="14.25" customHeight="1">
      <c r="A418" s="5"/>
      <c r="X418" s="3"/>
    </row>
    <row r="419" ht="14.25" customHeight="1">
      <c r="A419" s="5"/>
      <c r="X419" s="3"/>
    </row>
    <row r="420" ht="14.25" customHeight="1">
      <c r="A420" s="5"/>
      <c r="X420" s="3"/>
    </row>
    <row r="421" ht="14.25" customHeight="1">
      <c r="A421" s="5"/>
      <c r="X421" s="3"/>
    </row>
    <row r="422" ht="14.25" customHeight="1">
      <c r="A422" s="5"/>
      <c r="X422" s="3"/>
    </row>
    <row r="423" ht="14.25" customHeight="1">
      <c r="A423" s="5"/>
      <c r="X423" s="3"/>
    </row>
    <row r="424" ht="14.25" customHeight="1">
      <c r="A424" s="5"/>
      <c r="X424" s="3"/>
    </row>
    <row r="425" ht="14.25" customHeight="1">
      <c r="A425" s="5"/>
      <c r="X425" s="3"/>
    </row>
    <row r="426" ht="14.25" customHeight="1">
      <c r="A426" s="5"/>
      <c r="X426" s="3"/>
    </row>
    <row r="427" ht="14.25" customHeight="1">
      <c r="A427" s="5"/>
      <c r="X427" s="3"/>
    </row>
    <row r="428" ht="14.25" customHeight="1">
      <c r="A428" s="5"/>
      <c r="X428" s="3"/>
    </row>
    <row r="429" ht="14.25" customHeight="1">
      <c r="A429" s="5"/>
      <c r="X429" s="3"/>
    </row>
    <row r="430" ht="14.25" customHeight="1">
      <c r="A430" s="5"/>
      <c r="X430" s="3"/>
    </row>
    <row r="431" ht="14.25" customHeight="1">
      <c r="A431" s="5"/>
      <c r="X431" s="3"/>
    </row>
    <row r="432" ht="14.25" customHeight="1">
      <c r="A432" s="5"/>
      <c r="X432" s="3"/>
    </row>
    <row r="433" ht="14.25" customHeight="1">
      <c r="A433" s="5"/>
      <c r="X433" s="3"/>
    </row>
    <row r="434" ht="14.25" customHeight="1">
      <c r="A434" s="5"/>
      <c r="X434" s="3"/>
    </row>
    <row r="435" ht="14.25" customHeight="1">
      <c r="A435" s="5"/>
      <c r="X435" s="3"/>
    </row>
    <row r="436" ht="14.25" customHeight="1">
      <c r="A436" s="5"/>
      <c r="X436" s="3"/>
    </row>
    <row r="437" ht="14.25" customHeight="1">
      <c r="A437" s="5"/>
      <c r="X437" s="3"/>
    </row>
    <row r="438" ht="14.25" customHeight="1">
      <c r="A438" s="5"/>
      <c r="X438" s="3"/>
    </row>
    <row r="439" ht="14.25" customHeight="1">
      <c r="A439" s="5"/>
      <c r="X439" s="3"/>
    </row>
    <row r="440" ht="14.25" customHeight="1">
      <c r="A440" s="5"/>
      <c r="X440" s="3"/>
    </row>
    <row r="441" ht="14.25" customHeight="1">
      <c r="A441" s="5"/>
      <c r="X441" s="3"/>
    </row>
    <row r="442" ht="14.25" customHeight="1">
      <c r="A442" s="5"/>
      <c r="X442" s="3"/>
    </row>
    <row r="443" ht="14.25" customHeight="1">
      <c r="A443" s="5"/>
      <c r="X443" s="3"/>
    </row>
    <row r="444" ht="14.25" customHeight="1">
      <c r="A444" s="5"/>
      <c r="X444" s="3"/>
    </row>
    <row r="445" ht="14.25" customHeight="1">
      <c r="A445" s="5"/>
      <c r="X445" s="3"/>
    </row>
    <row r="446" ht="14.25" customHeight="1">
      <c r="A446" s="5"/>
      <c r="X446" s="3"/>
    </row>
    <row r="447" ht="14.25" customHeight="1">
      <c r="A447" s="5"/>
      <c r="X447" s="3"/>
    </row>
    <row r="448" ht="14.25" customHeight="1">
      <c r="A448" s="5"/>
      <c r="X448" s="3"/>
    </row>
    <row r="449" ht="14.25" customHeight="1">
      <c r="A449" s="5"/>
      <c r="X449" s="3"/>
    </row>
    <row r="450" ht="14.25" customHeight="1">
      <c r="A450" s="5"/>
      <c r="X450" s="3"/>
    </row>
    <row r="451" ht="14.25" customHeight="1">
      <c r="A451" s="5"/>
      <c r="X451" s="3"/>
    </row>
    <row r="452" ht="14.25" customHeight="1">
      <c r="A452" s="5"/>
      <c r="X452" s="3"/>
    </row>
    <row r="453" ht="14.25" customHeight="1">
      <c r="A453" s="5"/>
      <c r="X453" s="3"/>
    </row>
    <row r="454" ht="14.25" customHeight="1">
      <c r="A454" s="5"/>
      <c r="X454" s="3"/>
    </row>
    <row r="455" ht="14.25" customHeight="1">
      <c r="A455" s="5"/>
      <c r="X455" s="3"/>
    </row>
    <row r="456" ht="14.25" customHeight="1">
      <c r="A456" s="5"/>
      <c r="X456" s="3"/>
    </row>
    <row r="457" ht="14.25" customHeight="1">
      <c r="A457" s="5"/>
      <c r="X457" s="3"/>
    </row>
    <row r="458" ht="14.25" customHeight="1">
      <c r="A458" s="5"/>
      <c r="X458" s="3"/>
    </row>
    <row r="459" ht="14.25" customHeight="1">
      <c r="A459" s="5"/>
      <c r="X459" s="3"/>
    </row>
    <row r="460" ht="14.25" customHeight="1">
      <c r="A460" s="5"/>
      <c r="X460" s="3"/>
    </row>
    <row r="461" ht="14.25" customHeight="1">
      <c r="A461" s="5"/>
      <c r="X461" s="3"/>
    </row>
    <row r="462" ht="14.25" customHeight="1">
      <c r="A462" s="5"/>
      <c r="X462" s="3"/>
    </row>
    <row r="463" ht="14.25" customHeight="1">
      <c r="A463" s="5"/>
      <c r="X463" s="3"/>
    </row>
    <row r="464" ht="14.25" customHeight="1">
      <c r="A464" s="5"/>
      <c r="X464" s="3"/>
    </row>
    <row r="465" ht="14.25" customHeight="1">
      <c r="A465" s="5"/>
      <c r="X465" s="3"/>
    </row>
    <row r="466" ht="14.25" customHeight="1">
      <c r="A466" s="5"/>
      <c r="X466" s="3"/>
    </row>
    <row r="467" ht="14.25" customHeight="1">
      <c r="A467" s="5"/>
      <c r="X467" s="3"/>
    </row>
    <row r="468" ht="14.25" customHeight="1">
      <c r="A468" s="5"/>
      <c r="X468" s="3"/>
    </row>
    <row r="469" ht="14.25" customHeight="1">
      <c r="A469" s="5"/>
      <c r="X469" s="3"/>
    </row>
    <row r="470" ht="14.25" customHeight="1">
      <c r="A470" s="5"/>
      <c r="X470" s="3"/>
    </row>
    <row r="471" ht="14.25" customHeight="1">
      <c r="A471" s="5"/>
      <c r="X471" s="3"/>
    </row>
    <row r="472" ht="14.25" customHeight="1">
      <c r="A472" s="5"/>
      <c r="X472" s="3"/>
    </row>
    <row r="473" ht="14.25" customHeight="1">
      <c r="A473" s="5"/>
      <c r="X473" s="3"/>
    </row>
    <row r="474" ht="14.25" customHeight="1">
      <c r="A474" s="5"/>
      <c r="X474" s="3"/>
    </row>
    <row r="475" ht="14.25" customHeight="1">
      <c r="A475" s="5"/>
      <c r="X475" s="3"/>
    </row>
    <row r="476" ht="14.25" customHeight="1">
      <c r="A476" s="5"/>
      <c r="X476" s="3"/>
    </row>
    <row r="477" ht="14.25" customHeight="1">
      <c r="A477" s="5"/>
      <c r="X477" s="3"/>
    </row>
    <row r="478" ht="14.25" customHeight="1">
      <c r="A478" s="5"/>
      <c r="X478" s="3"/>
    </row>
    <row r="479" ht="14.25" customHeight="1">
      <c r="A479" s="5"/>
      <c r="X479" s="3"/>
    </row>
    <row r="480" ht="14.25" customHeight="1">
      <c r="A480" s="5"/>
      <c r="X480" s="3"/>
    </row>
    <row r="481" ht="14.25" customHeight="1">
      <c r="A481" s="5"/>
      <c r="X481" s="3"/>
    </row>
    <row r="482" ht="14.25" customHeight="1">
      <c r="A482" s="5"/>
      <c r="X482" s="3"/>
    </row>
    <row r="483" ht="14.25" customHeight="1">
      <c r="A483" s="5"/>
      <c r="X483" s="3"/>
    </row>
    <row r="484" ht="14.25" customHeight="1">
      <c r="A484" s="5"/>
      <c r="X484" s="3"/>
    </row>
    <row r="485" ht="14.25" customHeight="1">
      <c r="A485" s="5"/>
      <c r="X485" s="3"/>
    </row>
    <row r="486" ht="14.25" customHeight="1">
      <c r="A486" s="5"/>
      <c r="X486" s="3"/>
    </row>
    <row r="487" ht="14.25" customHeight="1">
      <c r="A487" s="5"/>
      <c r="X487" s="3"/>
    </row>
    <row r="488" ht="14.25" customHeight="1">
      <c r="A488" s="5"/>
      <c r="X488" s="3"/>
    </row>
    <row r="489" ht="14.25" customHeight="1">
      <c r="A489" s="5"/>
      <c r="X489" s="3"/>
    </row>
    <row r="490" ht="14.25" customHeight="1">
      <c r="A490" s="5"/>
      <c r="X490" s="3"/>
    </row>
    <row r="491" ht="14.25" customHeight="1">
      <c r="A491" s="5"/>
      <c r="X491" s="3"/>
    </row>
    <row r="492" ht="14.25" customHeight="1">
      <c r="A492" s="5"/>
      <c r="X492" s="3"/>
    </row>
    <row r="493" ht="14.25" customHeight="1">
      <c r="A493" s="5"/>
      <c r="X493" s="3"/>
    </row>
    <row r="494" ht="14.25" customHeight="1">
      <c r="A494" s="5"/>
      <c r="X494" s="3"/>
    </row>
    <row r="495" ht="14.25" customHeight="1">
      <c r="A495" s="5"/>
      <c r="X495" s="3"/>
    </row>
    <row r="496" ht="14.25" customHeight="1">
      <c r="A496" s="5"/>
      <c r="X496" s="3"/>
    </row>
    <row r="497" ht="14.25" customHeight="1">
      <c r="A497" s="5"/>
      <c r="X497" s="3"/>
    </row>
    <row r="498" ht="14.25" customHeight="1">
      <c r="A498" s="5"/>
      <c r="X498" s="3"/>
    </row>
    <row r="499" ht="14.25" customHeight="1">
      <c r="A499" s="5"/>
      <c r="X499" s="3"/>
    </row>
    <row r="500" ht="14.25" customHeight="1">
      <c r="A500" s="5"/>
      <c r="X500" s="3"/>
    </row>
    <row r="501" ht="14.25" customHeight="1">
      <c r="A501" s="5"/>
      <c r="X501" s="3"/>
    </row>
    <row r="502" ht="14.25" customHeight="1">
      <c r="A502" s="5"/>
      <c r="X502" s="3"/>
    </row>
    <row r="503" ht="14.25" customHeight="1">
      <c r="A503" s="5"/>
      <c r="X503" s="3"/>
    </row>
    <row r="504" ht="14.25" customHeight="1">
      <c r="A504" s="5"/>
      <c r="X504" s="3"/>
    </row>
    <row r="505" ht="14.25" customHeight="1">
      <c r="A505" s="5"/>
      <c r="X505" s="3"/>
    </row>
    <row r="506" ht="14.25" customHeight="1">
      <c r="A506" s="5"/>
      <c r="X506" s="3"/>
    </row>
    <row r="507" ht="14.25" customHeight="1">
      <c r="A507" s="5"/>
      <c r="X507" s="3"/>
    </row>
    <row r="508" ht="14.25" customHeight="1">
      <c r="A508" s="5"/>
      <c r="X508" s="3"/>
    </row>
    <row r="509" ht="14.25" customHeight="1">
      <c r="A509" s="5"/>
      <c r="X509" s="3"/>
    </row>
    <row r="510" ht="14.25" customHeight="1">
      <c r="A510" s="5"/>
      <c r="X510" s="3"/>
    </row>
    <row r="511" ht="14.25" customHeight="1">
      <c r="A511" s="5"/>
      <c r="X511" s="3"/>
    </row>
    <row r="512" ht="14.25" customHeight="1">
      <c r="A512" s="5"/>
      <c r="X512" s="3"/>
    </row>
    <row r="513" ht="14.25" customHeight="1">
      <c r="A513" s="5"/>
      <c r="X513" s="3"/>
    </row>
    <row r="514" ht="14.25" customHeight="1">
      <c r="A514" s="5"/>
      <c r="X514" s="3"/>
    </row>
    <row r="515" ht="14.25" customHeight="1">
      <c r="A515" s="5"/>
      <c r="X515" s="3"/>
    </row>
    <row r="516" ht="14.25" customHeight="1">
      <c r="A516" s="5"/>
      <c r="X516" s="3"/>
    </row>
    <row r="517" ht="14.25" customHeight="1">
      <c r="A517" s="5"/>
      <c r="X517" s="3"/>
    </row>
    <row r="518" ht="14.25" customHeight="1">
      <c r="A518" s="5"/>
      <c r="X518" s="3"/>
    </row>
    <row r="519" ht="14.25" customHeight="1">
      <c r="A519" s="5"/>
      <c r="X519" s="3"/>
    </row>
    <row r="520" ht="14.25" customHeight="1">
      <c r="A520" s="5"/>
      <c r="X520" s="3"/>
    </row>
    <row r="521" ht="14.25" customHeight="1">
      <c r="A521" s="5"/>
      <c r="X521" s="3"/>
    </row>
    <row r="522" ht="14.25" customHeight="1">
      <c r="A522" s="5"/>
      <c r="X522" s="3"/>
    </row>
    <row r="523" ht="14.25" customHeight="1">
      <c r="A523" s="5"/>
      <c r="X523" s="3"/>
    </row>
    <row r="524" ht="14.25" customHeight="1">
      <c r="A524" s="5"/>
      <c r="X524" s="3"/>
    </row>
    <row r="525" ht="14.25" customHeight="1">
      <c r="A525" s="5"/>
      <c r="X525" s="3"/>
    </row>
    <row r="526" ht="14.25" customHeight="1">
      <c r="A526" s="5"/>
      <c r="X526" s="3"/>
    </row>
    <row r="527" ht="14.25" customHeight="1">
      <c r="A527" s="5"/>
      <c r="X527" s="3"/>
    </row>
    <row r="528" ht="14.25" customHeight="1">
      <c r="A528" s="5"/>
      <c r="X528" s="3"/>
    </row>
    <row r="529" ht="14.25" customHeight="1">
      <c r="A529" s="5"/>
      <c r="X529" s="3"/>
    </row>
    <row r="530" ht="14.25" customHeight="1">
      <c r="A530" s="5"/>
      <c r="X530" s="3"/>
    </row>
    <row r="531" ht="14.25" customHeight="1">
      <c r="A531" s="5"/>
      <c r="X531" s="3"/>
    </row>
    <row r="532" ht="14.25" customHeight="1">
      <c r="A532" s="5"/>
      <c r="X532" s="3"/>
    </row>
    <row r="533" ht="14.25" customHeight="1">
      <c r="A533" s="5"/>
      <c r="X533" s="3"/>
    </row>
    <row r="534" ht="14.25" customHeight="1">
      <c r="A534" s="5"/>
      <c r="X534" s="3"/>
    </row>
    <row r="535" ht="14.25" customHeight="1">
      <c r="A535" s="5"/>
      <c r="X535" s="3"/>
    </row>
    <row r="536" ht="14.25" customHeight="1">
      <c r="A536" s="5"/>
      <c r="X536" s="3"/>
    </row>
    <row r="537" ht="14.25" customHeight="1">
      <c r="A537" s="5"/>
      <c r="X537" s="3"/>
    </row>
    <row r="538" ht="14.25" customHeight="1">
      <c r="A538" s="5"/>
      <c r="X538" s="3"/>
    </row>
    <row r="539" ht="14.25" customHeight="1">
      <c r="A539" s="5"/>
      <c r="X539" s="3"/>
    </row>
    <row r="540" ht="14.25" customHeight="1">
      <c r="A540" s="5"/>
      <c r="X540" s="3"/>
    </row>
    <row r="541" ht="14.25" customHeight="1">
      <c r="A541" s="5"/>
      <c r="X541" s="3"/>
    </row>
    <row r="542" ht="14.25" customHeight="1">
      <c r="A542" s="5"/>
      <c r="X542" s="3"/>
    </row>
    <row r="543" ht="14.25" customHeight="1">
      <c r="A543" s="5"/>
      <c r="X543" s="3"/>
    </row>
    <row r="544" ht="14.25" customHeight="1">
      <c r="A544" s="5"/>
      <c r="X544" s="3"/>
    </row>
    <row r="545" ht="14.25" customHeight="1">
      <c r="A545" s="5"/>
      <c r="X545" s="3"/>
    </row>
    <row r="546" ht="14.25" customHeight="1">
      <c r="A546" s="5"/>
      <c r="X546" s="3"/>
    </row>
    <row r="547" ht="14.25" customHeight="1">
      <c r="A547" s="5"/>
      <c r="X547" s="3"/>
    </row>
    <row r="548" ht="14.25" customHeight="1">
      <c r="A548" s="5"/>
      <c r="X548" s="3"/>
    </row>
    <row r="549" ht="14.25" customHeight="1">
      <c r="A549" s="5"/>
      <c r="X549" s="3"/>
    </row>
    <row r="550" ht="14.25" customHeight="1">
      <c r="A550" s="5"/>
      <c r="X550" s="3"/>
    </row>
    <row r="551" ht="14.25" customHeight="1">
      <c r="A551" s="5"/>
      <c r="X551" s="3"/>
    </row>
    <row r="552" ht="14.25" customHeight="1">
      <c r="A552" s="5"/>
      <c r="X552" s="3"/>
    </row>
    <row r="553" ht="14.25" customHeight="1">
      <c r="A553" s="5"/>
      <c r="X553" s="3"/>
    </row>
    <row r="554" ht="14.25" customHeight="1">
      <c r="A554" s="5"/>
      <c r="X554" s="3"/>
    </row>
    <row r="555" ht="14.25" customHeight="1">
      <c r="A555" s="5"/>
      <c r="X555" s="3"/>
    </row>
    <row r="556" ht="14.25" customHeight="1">
      <c r="A556" s="5"/>
      <c r="X556" s="3"/>
    </row>
    <row r="557" ht="14.25" customHeight="1">
      <c r="A557" s="5"/>
      <c r="X557" s="3"/>
    </row>
    <row r="558" ht="14.25" customHeight="1">
      <c r="A558" s="5"/>
      <c r="X558" s="3"/>
    </row>
    <row r="559" ht="14.25" customHeight="1">
      <c r="A559" s="5"/>
      <c r="X559" s="3"/>
    </row>
    <row r="560" ht="14.25" customHeight="1">
      <c r="A560" s="5"/>
      <c r="X560" s="3"/>
    </row>
    <row r="561" ht="14.25" customHeight="1">
      <c r="A561" s="5"/>
      <c r="X561" s="3"/>
    </row>
    <row r="562" ht="14.25" customHeight="1">
      <c r="A562" s="5"/>
      <c r="X562" s="3"/>
    </row>
    <row r="563" ht="14.25" customHeight="1">
      <c r="A563" s="5"/>
      <c r="X563" s="3"/>
    </row>
    <row r="564" ht="14.25" customHeight="1">
      <c r="A564" s="5"/>
      <c r="X564" s="3"/>
    </row>
    <row r="565" ht="14.25" customHeight="1">
      <c r="A565" s="5"/>
      <c r="X565" s="3"/>
    </row>
    <row r="566" ht="14.25" customHeight="1">
      <c r="A566" s="5"/>
      <c r="X566" s="3"/>
    </row>
    <row r="567" ht="14.25" customHeight="1">
      <c r="A567" s="5"/>
      <c r="X567" s="3"/>
    </row>
    <row r="568" ht="14.25" customHeight="1">
      <c r="A568" s="5"/>
      <c r="X568" s="3"/>
    </row>
    <row r="569" ht="14.25" customHeight="1">
      <c r="A569" s="5"/>
      <c r="X569" s="3"/>
    </row>
    <row r="570" ht="14.25" customHeight="1">
      <c r="A570" s="5"/>
      <c r="X570" s="3"/>
    </row>
    <row r="571" ht="14.25" customHeight="1">
      <c r="A571" s="5"/>
      <c r="X571" s="3"/>
    </row>
    <row r="572" ht="14.25" customHeight="1">
      <c r="A572" s="5"/>
      <c r="X572" s="3"/>
    </row>
    <row r="573" ht="14.25" customHeight="1">
      <c r="A573" s="5"/>
      <c r="X573" s="3"/>
    </row>
    <row r="574" ht="14.25" customHeight="1">
      <c r="A574" s="5"/>
      <c r="X574" s="3"/>
    </row>
    <row r="575" ht="14.25" customHeight="1">
      <c r="A575" s="5"/>
      <c r="X575" s="3"/>
    </row>
    <row r="576" ht="14.25" customHeight="1">
      <c r="A576" s="5"/>
      <c r="X576" s="3"/>
    </row>
    <row r="577" ht="14.25" customHeight="1">
      <c r="A577" s="5"/>
      <c r="X577" s="3"/>
    </row>
    <row r="578" ht="14.25" customHeight="1">
      <c r="A578" s="5"/>
      <c r="X578" s="3"/>
    </row>
    <row r="579" ht="14.25" customHeight="1">
      <c r="A579" s="5"/>
      <c r="X579" s="3"/>
    </row>
    <row r="580" ht="14.25" customHeight="1">
      <c r="A580" s="5"/>
      <c r="X580" s="3"/>
    </row>
    <row r="581" ht="14.25" customHeight="1">
      <c r="A581" s="5"/>
      <c r="X581" s="3"/>
    </row>
    <row r="582" ht="14.25" customHeight="1">
      <c r="A582" s="5"/>
      <c r="X582" s="3"/>
    </row>
    <row r="583" ht="14.25" customHeight="1">
      <c r="A583" s="5"/>
      <c r="X583" s="3"/>
    </row>
    <row r="584" ht="14.25" customHeight="1">
      <c r="A584" s="5"/>
      <c r="X584" s="3"/>
    </row>
    <row r="585" ht="14.25" customHeight="1">
      <c r="A585" s="5"/>
      <c r="X585" s="3"/>
    </row>
    <row r="586" ht="14.25" customHeight="1">
      <c r="A586" s="5"/>
      <c r="X586" s="3"/>
    </row>
    <row r="587" ht="14.25" customHeight="1">
      <c r="A587" s="5"/>
      <c r="X587" s="3"/>
    </row>
    <row r="588" ht="14.25" customHeight="1">
      <c r="A588" s="5"/>
      <c r="X588" s="3"/>
    </row>
    <row r="589" ht="14.25" customHeight="1">
      <c r="A589" s="5"/>
      <c r="X589" s="3"/>
    </row>
    <row r="590" ht="14.25" customHeight="1">
      <c r="A590" s="5"/>
      <c r="X590" s="3"/>
    </row>
    <row r="591" ht="14.25" customHeight="1">
      <c r="A591" s="5"/>
      <c r="X591" s="3"/>
    </row>
    <row r="592" ht="14.25" customHeight="1">
      <c r="A592" s="5"/>
      <c r="X592" s="3"/>
    </row>
    <row r="593" ht="14.25" customHeight="1">
      <c r="A593" s="5"/>
      <c r="X593" s="3"/>
    </row>
    <row r="594" ht="14.25" customHeight="1">
      <c r="A594" s="5"/>
      <c r="X594" s="3"/>
    </row>
    <row r="595" ht="14.25" customHeight="1">
      <c r="A595" s="5"/>
      <c r="X595" s="3"/>
    </row>
    <row r="596" ht="14.25" customHeight="1">
      <c r="A596" s="5"/>
      <c r="X596" s="3"/>
    </row>
    <row r="597" ht="14.25" customHeight="1">
      <c r="A597" s="5"/>
      <c r="X597" s="3"/>
    </row>
    <row r="598" ht="14.25" customHeight="1">
      <c r="A598" s="5"/>
      <c r="X598" s="3"/>
    </row>
    <row r="599" ht="14.25" customHeight="1">
      <c r="A599" s="5"/>
      <c r="X599" s="3"/>
    </row>
    <row r="600" ht="14.25" customHeight="1">
      <c r="A600" s="5"/>
      <c r="X600" s="3"/>
    </row>
    <row r="601" ht="14.25" customHeight="1">
      <c r="A601" s="5"/>
      <c r="X601" s="3"/>
    </row>
    <row r="602" ht="14.25" customHeight="1">
      <c r="A602" s="5"/>
      <c r="X602" s="3"/>
    </row>
    <row r="603" ht="14.25" customHeight="1">
      <c r="A603" s="5"/>
      <c r="X603" s="3"/>
    </row>
    <row r="604" ht="14.25" customHeight="1">
      <c r="A604" s="5"/>
      <c r="X604" s="3"/>
    </row>
    <row r="605" ht="14.25" customHeight="1">
      <c r="A605" s="5"/>
      <c r="X605" s="3"/>
    </row>
    <row r="606" ht="14.25" customHeight="1">
      <c r="A606" s="5"/>
      <c r="X606" s="3"/>
    </row>
    <row r="607" ht="14.25" customHeight="1">
      <c r="A607" s="5"/>
      <c r="X607" s="3"/>
    </row>
    <row r="608" ht="14.25" customHeight="1">
      <c r="A608" s="5"/>
      <c r="X608" s="3"/>
    </row>
    <row r="609" ht="14.25" customHeight="1">
      <c r="A609" s="5"/>
      <c r="X609" s="3"/>
    </row>
    <row r="610" ht="14.25" customHeight="1">
      <c r="A610" s="5"/>
      <c r="X610" s="3"/>
    </row>
    <row r="611" ht="14.25" customHeight="1">
      <c r="A611" s="5"/>
      <c r="X611" s="3"/>
    </row>
    <row r="612" ht="14.25" customHeight="1">
      <c r="A612" s="5"/>
      <c r="X612" s="3"/>
    </row>
    <row r="613" ht="14.25" customHeight="1">
      <c r="A613" s="5"/>
      <c r="X613" s="3"/>
    </row>
    <row r="614" ht="14.25" customHeight="1">
      <c r="A614" s="5"/>
      <c r="X614" s="3"/>
    </row>
    <row r="615" ht="14.25" customHeight="1">
      <c r="A615" s="5"/>
      <c r="X615" s="3"/>
    </row>
    <row r="616" ht="14.25" customHeight="1">
      <c r="A616" s="5"/>
      <c r="X616" s="3"/>
    </row>
    <row r="617" ht="14.25" customHeight="1">
      <c r="A617" s="5"/>
      <c r="X617" s="3"/>
    </row>
    <row r="618" ht="14.25" customHeight="1">
      <c r="A618" s="5"/>
      <c r="X618" s="3"/>
    </row>
    <row r="619" ht="14.25" customHeight="1">
      <c r="A619" s="5"/>
      <c r="X619" s="3"/>
    </row>
    <row r="620" ht="14.25" customHeight="1">
      <c r="A620" s="5"/>
      <c r="X620" s="3"/>
    </row>
    <row r="621" ht="14.25" customHeight="1">
      <c r="A621" s="5"/>
      <c r="X621" s="3"/>
    </row>
    <row r="622" ht="14.25" customHeight="1">
      <c r="A622" s="5"/>
      <c r="X622" s="3"/>
    </row>
    <row r="623" ht="14.25" customHeight="1">
      <c r="A623" s="5"/>
      <c r="X623" s="3"/>
    </row>
    <row r="624" ht="14.25" customHeight="1">
      <c r="A624" s="5"/>
      <c r="X624" s="3"/>
    </row>
    <row r="625" ht="14.25" customHeight="1">
      <c r="A625" s="5"/>
      <c r="X625" s="3"/>
    </row>
    <row r="626" ht="14.25" customHeight="1">
      <c r="A626" s="5"/>
      <c r="X626" s="3"/>
    </row>
    <row r="627" ht="14.25" customHeight="1">
      <c r="A627" s="5"/>
      <c r="X627" s="3"/>
    </row>
    <row r="628" ht="14.25" customHeight="1">
      <c r="A628" s="5"/>
      <c r="X628" s="3"/>
    </row>
    <row r="629" ht="14.25" customHeight="1">
      <c r="A629" s="5"/>
      <c r="X629" s="3"/>
    </row>
    <row r="630" ht="14.25" customHeight="1">
      <c r="A630" s="5"/>
      <c r="X630" s="3"/>
    </row>
    <row r="631" ht="14.25" customHeight="1">
      <c r="A631" s="5"/>
      <c r="X631" s="3"/>
    </row>
    <row r="632" ht="14.25" customHeight="1">
      <c r="A632" s="5"/>
      <c r="X632" s="3"/>
    </row>
    <row r="633" ht="14.25" customHeight="1">
      <c r="A633" s="5"/>
      <c r="X633" s="3"/>
    </row>
    <row r="634" ht="14.25" customHeight="1">
      <c r="A634" s="5"/>
      <c r="X634" s="3"/>
    </row>
    <row r="635" ht="14.25" customHeight="1">
      <c r="A635" s="5"/>
      <c r="X635" s="3"/>
    </row>
    <row r="636" ht="14.25" customHeight="1">
      <c r="A636" s="5"/>
      <c r="X636" s="3"/>
    </row>
    <row r="637" ht="14.25" customHeight="1">
      <c r="A637" s="5"/>
      <c r="X637" s="3"/>
    </row>
    <row r="638" ht="14.25" customHeight="1">
      <c r="A638" s="5"/>
      <c r="X638" s="3"/>
    </row>
    <row r="639" ht="14.25" customHeight="1">
      <c r="A639" s="5"/>
      <c r="X639" s="3"/>
    </row>
    <row r="640" ht="14.25" customHeight="1">
      <c r="A640" s="5"/>
      <c r="X640" s="3"/>
    </row>
    <row r="641" ht="14.25" customHeight="1">
      <c r="A641" s="5"/>
      <c r="X641" s="3"/>
    </row>
    <row r="642" ht="14.25" customHeight="1">
      <c r="A642" s="5"/>
      <c r="X642" s="3"/>
    </row>
    <row r="643" ht="14.25" customHeight="1">
      <c r="A643" s="5"/>
      <c r="X643" s="3"/>
    </row>
    <row r="644" ht="14.25" customHeight="1">
      <c r="A644" s="5"/>
      <c r="X644" s="3"/>
    </row>
    <row r="645" ht="14.25" customHeight="1">
      <c r="A645" s="5"/>
      <c r="X645" s="3"/>
    </row>
    <row r="646" ht="14.25" customHeight="1">
      <c r="A646" s="5"/>
      <c r="X646" s="3"/>
    </row>
    <row r="647" ht="14.25" customHeight="1">
      <c r="A647" s="5"/>
      <c r="X647" s="3"/>
    </row>
    <row r="648" ht="14.25" customHeight="1">
      <c r="A648" s="5"/>
      <c r="X648" s="3"/>
    </row>
    <row r="649" ht="14.25" customHeight="1">
      <c r="A649" s="5"/>
      <c r="X649" s="3"/>
    </row>
    <row r="650" ht="14.25" customHeight="1">
      <c r="A650" s="5"/>
      <c r="X650" s="3"/>
    </row>
    <row r="651" ht="14.25" customHeight="1">
      <c r="A651" s="5"/>
      <c r="X651" s="3"/>
    </row>
    <row r="652" ht="14.25" customHeight="1">
      <c r="A652" s="5"/>
      <c r="X652" s="3"/>
    </row>
    <row r="653" ht="14.25" customHeight="1">
      <c r="A653" s="5"/>
      <c r="X653" s="3"/>
    </row>
    <row r="654" ht="14.25" customHeight="1">
      <c r="A654" s="5"/>
      <c r="X654" s="3"/>
    </row>
    <row r="655" ht="14.25" customHeight="1">
      <c r="A655" s="5"/>
      <c r="X655" s="3"/>
    </row>
    <row r="656" ht="14.25" customHeight="1">
      <c r="A656" s="5"/>
      <c r="X656" s="3"/>
    </row>
    <row r="657" ht="14.25" customHeight="1">
      <c r="A657" s="5"/>
      <c r="X657" s="3"/>
    </row>
    <row r="658" ht="14.25" customHeight="1">
      <c r="A658" s="5"/>
      <c r="X658" s="3"/>
    </row>
    <row r="659" ht="14.25" customHeight="1">
      <c r="A659" s="5"/>
      <c r="X659" s="3"/>
    </row>
    <row r="660" ht="14.25" customHeight="1">
      <c r="A660" s="5"/>
      <c r="X660" s="3"/>
    </row>
    <row r="661" ht="14.25" customHeight="1">
      <c r="A661" s="5"/>
      <c r="X661" s="3"/>
    </row>
    <row r="662" ht="14.25" customHeight="1">
      <c r="A662" s="5"/>
      <c r="X662" s="3"/>
    </row>
    <row r="663" ht="14.25" customHeight="1">
      <c r="A663" s="5"/>
      <c r="X663" s="3"/>
    </row>
    <row r="664" ht="14.25" customHeight="1">
      <c r="A664" s="5"/>
      <c r="X664" s="3"/>
    </row>
    <row r="665" ht="14.25" customHeight="1">
      <c r="A665" s="5"/>
      <c r="X665" s="3"/>
    </row>
    <row r="666" ht="14.25" customHeight="1">
      <c r="A666" s="5"/>
      <c r="X666" s="3"/>
    </row>
    <row r="667" ht="14.25" customHeight="1">
      <c r="A667" s="5"/>
      <c r="X667" s="3"/>
    </row>
    <row r="668" ht="14.25" customHeight="1">
      <c r="A668" s="5"/>
      <c r="X668" s="3"/>
    </row>
    <row r="669" ht="14.25" customHeight="1">
      <c r="A669" s="5"/>
      <c r="X669" s="3"/>
    </row>
    <row r="670" ht="14.25" customHeight="1">
      <c r="A670" s="5"/>
      <c r="X670" s="3"/>
    </row>
    <row r="671" ht="14.25" customHeight="1">
      <c r="A671" s="5"/>
      <c r="X671" s="3"/>
    </row>
    <row r="672" ht="14.25" customHeight="1">
      <c r="A672" s="5"/>
      <c r="X672" s="3"/>
    </row>
    <row r="673" ht="14.25" customHeight="1">
      <c r="A673" s="5"/>
      <c r="X673" s="3"/>
    </row>
    <row r="674" ht="14.25" customHeight="1">
      <c r="A674" s="5"/>
      <c r="X674" s="3"/>
    </row>
    <row r="675" ht="14.25" customHeight="1">
      <c r="A675" s="5"/>
      <c r="X675" s="3"/>
    </row>
    <row r="676" ht="14.25" customHeight="1">
      <c r="A676" s="5"/>
      <c r="X676" s="3"/>
    </row>
    <row r="677" ht="14.25" customHeight="1">
      <c r="A677" s="5"/>
      <c r="X677" s="3"/>
    </row>
    <row r="678" ht="14.25" customHeight="1">
      <c r="A678" s="5"/>
      <c r="X678" s="3"/>
    </row>
    <row r="679" ht="14.25" customHeight="1">
      <c r="A679" s="5"/>
      <c r="X679" s="3"/>
    </row>
    <row r="680" ht="14.25" customHeight="1">
      <c r="A680" s="5"/>
      <c r="X680" s="3"/>
    </row>
    <row r="681" ht="14.25" customHeight="1">
      <c r="A681" s="5"/>
      <c r="X681" s="3"/>
    </row>
    <row r="682" ht="14.25" customHeight="1">
      <c r="A682" s="5"/>
      <c r="X682" s="3"/>
    </row>
    <row r="683" ht="14.25" customHeight="1">
      <c r="A683" s="5"/>
      <c r="X683" s="3"/>
    </row>
    <row r="684" ht="14.25" customHeight="1">
      <c r="A684" s="5"/>
      <c r="X684" s="3"/>
    </row>
    <row r="685" ht="14.25" customHeight="1">
      <c r="A685" s="5"/>
      <c r="X685" s="3"/>
    </row>
    <row r="686" ht="14.25" customHeight="1">
      <c r="A686" s="5"/>
      <c r="X686" s="3"/>
    </row>
    <row r="687" ht="14.25" customHeight="1">
      <c r="A687" s="5"/>
      <c r="X687" s="3"/>
    </row>
    <row r="688" ht="14.25" customHeight="1">
      <c r="A688" s="5"/>
      <c r="X688" s="3"/>
    </row>
    <row r="689" ht="14.25" customHeight="1">
      <c r="A689" s="5"/>
      <c r="X689" s="3"/>
    </row>
    <row r="690" ht="14.25" customHeight="1">
      <c r="A690" s="5"/>
      <c r="X690" s="3"/>
    </row>
    <row r="691" ht="14.25" customHeight="1">
      <c r="A691" s="5"/>
      <c r="X691" s="3"/>
    </row>
    <row r="692" ht="14.25" customHeight="1">
      <c r="A692" s="5"/>
      <c r="X692" s="3"/>
    </row>
    <row r="693" ht="14.25" customHeight="1">
      <c r="A693" s="5"/>
      <c r="X693" s="3"/>
    </row>
    <row r="694" ht="14.25" customHeight="1">
      <c r="A694" s="5"/>
      <c r="X694" s="3"/>
    </row>
    <row r="695" ht="14.25" customHeight="1">
      <c r="A695" s="5"/>
      <c r="X695" s="3"/>
    </row>
    <row r="696" ht="14.25" customHeight="1">
      <c r="A696" s="5"/>
      <c r="X696" s="3"/>
    </row>
    <row r="697" ht="14.25" customHeight="1">
      <c r="A697" s="5"/>
      <c r="X697" s="3"/>
    </row>
    <row r="698" ht="14.25" customHeight="1">
      <c r="A698" s="5"/>
      <c r="X698" s="3"/>
    </row>
    <row r="699" ht="14.25" customHeight="1">
      <c r="A699" s="5"/>
      <c r="X699" s="3"/>
    </row>
    <row r="700" ht="14.25" customHeight="1">
      <c r="A700" s="5"/>
      <c r="X700" s="3"/>
    </row>
    <row r="701" ht="14.25" customHeight="1">
      <c r="A701" s="5"/>
      <c r="X701" s="3"/>
    </row>
    <row r="702" ht="14.25" customHeight="1">
      <c r="A702" s="5"/>
      <c r="X702" s="3"/>
    </row>
    <row r="703" ht="14.25" customHeight="1">
      <c r="A703" s="5"/>
      <c r="X703" s="3"/>
    </row>
    <row r="704" ht="14.25" customHeight="1">
      <c r="A704" s="5"/>
      <c r="X704" s="3"/>
    </row>
    <row r="705" ht="14.25" customHeight="1">
      <c r="A705" s="5"/>
      <c r="X705" s="3"/>
    </row>
    <row r="706" ht="14.25" customHeight="1">
      <c r="A706" s="5"/>
      <c r="X706" s="3"/>
    </row>
    <row r="707" ht="14.25" customHeight="1">
      <c r="A707" s="5"/>
      <c r="X707" s="3"/>
    </row>
    <row r="708" ht="14.25" customHeight="1">
      <c r="A708" s="5"/>
      <c r="X708" s="3"/>
    </row>
    <row r="709" ht="14.25" customHeight="1">
      <c r="A709" s="5"/>
      <c r="X709" s="3"/>
    </row>
    <row r="710" ht="14.25" customHeight="1">
      <c r="A710" s="5"/>
      <c r="X710" s="3"/>
    </row>
    <row r="711" ht="14.25" customHeight="1">
      <c r="A711" s="5"/>
      <c r="X711" s="3"/>
    </row>
    <row r="712" ht="14.25" customHeight="1">
      <c r="A712" s="5"/>
      <c r="X712" s="3"/>
    </row>
    <row r="713" ht="14.25" customHeight="1">
      <c r="A713" s="5"/>
      <c r="X713" s="3"/>
    </row>
    <row r="714" ht="14.25" customHeight="1">
      <c r="A714" s="5"/>
      <c r="X714" s="3"/>
    </row>
    <row r="715" ht="14.25" customHeight="1">
      <c r="A715" s="5"/>
      <c r="X715" s="3"/>
    </row>
    <row r="716" ht="14.25" customHeight="1">
      <c r="A716" s="5"/>
      <c r="X716" s="3"/>
    </row>
    <row r="717" ht="14.25" customHeight="1">
      <c r="A717" s="5"/>
      <c r="X717" s="3"/>
    </row>
    <row r="718" ht="14.25" customHeight="1">
      <c r="A718" s="5"/>
      <c r="X718" s="3"/>
    </row>
    <row r="719" ht="14.25" customHeight="1">
      <c r="A719" s="5"/>
      <c r="X719" s="3"/>
    </row>
    <row r="720" ht="14.25" customHeight="1">
      <c r="A720" s="5"/>
      <c r="X720" s="3"/>
    </row>
    <row r="721" ht="14.25" customHeight="1">
      <c r="A721" s="5"/>
      <c r="X721" s="3"/>
    </row>
    <row r="722" ht="14.25" customHeight="1">
      <c r="A722" s="5"/>
      <c r="X722" s="3"/>
    </row>
    <row r="723" ht="14.25" customHeight="1">
      <c r="A723" s="5"/>
      <c r="X723" s="3"/>
    </row>
    <row r="724" ht="14.25" customHeight="1">
      <c r="A724" s="5"/>
      <c r="X724" s="3"/>
    </row>
    <row r="725" ht="14.25" customHeight="1">
      <c r="A725" s="5"/>
      <c r="X725" s="3"/>
    </row>
    <row r="726" ht="14.25" customHeight="1">
      <c r="A726" s="5"/>
      <c r="X726" s="3"/>
    </row>
    <row r="727" ht="14.25" customHeight="1">
      <c r="A727" s="5"/>
      <c r="X727" s="3"/>
    </row>
    <row r="728" ht="14.25" customHeight="1">
      <c r="A728" s="5"/>
      <c r="X728" s="3"/>
    </row>
    <row r="729" ht="14.25" customHeight="1">
      <c r="A729" s="5"/>
      <c r="X729" s="3"/>
    </row>
    <row r="730" ht="14.25" customHeight="1">
      <c r="A730" s="5"/>
      <c r="X730" s="3"/>
    </row>
    <row r="731" ht="14.25" customHeight="1">
      <c r="A731" s="5"/>
      <c r="X731" s="3"/>
    </row>
    <row r="732" ht="14.25" customHeight="1">
      <c r="A732" s="5"/>
      <c r="X732" s="3"/>
    </row>
    <row r="733" ht="14.25" customHeight="1">
      <c r="A733" s="5"/>
      <c r="X733" s="3"/>
    </row>
    <row r="734" ht="14.25" customHeight="1">
      <c r="A734" s="5"/>
      <c r="X734" s="3"/>
    </row>
    <row r="735" ht="14.25" customHeight="1">
      <c r="A735" s="5"/>
      <c r="X735" s="3"/>
    </row>
    <row r="736" ht="14.25" customHeight="1">
      <c r="A736" s="5"/>
      <c r="X736" s="3"/>
    </row>
    <row r="737" ht="14.25" customHeight="1">
      <c r="A737" s="5"/>
      <c r="X737" s="3"/>
    </row>
    <row r="738" ht="14.25" customHeight="1">
      <c r="A738" s="5"/>
      <c r="X738" s="3"/>
    </row>
    <row r="739" ht="14.25" customHeight="1">
      <c r="A739" s="5"/>
      <c r="X739" s="3"/>
    </row>
    <row r="740" ht="14.25" customHeight="1">
      <c r="A740" s="5"/>
      <c r="X740" s="3"/>
    </row>
    <row r="741" ht="14.25" customHeight="1">
      <c r="A741" s="5"/>
      <c r="X741" s="3"/>
    </row>
    <row r="742" ht="14.25" customHeight="1">
      <c r="A742" s="5"/>
      <c r="X742" s="3"/>
    </row>
    <row r="743" ht="14.25" customHeight="1">
      <c r="A743" s="5"/>
      <c r="X743" s="3"/>
    </row>
    <row r="744" ht="14.25" customHeight="1">
      <c r="A744" s="5"/>
      <c r="X744" s="3"/>
    </row>
    <row r="745" ht="14.25" customHeight="1">
      <c r="A745" s="5"/>
      <c r="X745" s="3"/>
    </row>
    <row r="746" ht="14.25" customHeight="1">
      <c r="A746" s="5"/>
      <c r="X746" s="3"/>
    </row>
    <row r="747" ht="14.25" customHeight="1">
      <c r="A747" s="5"/>
      <c r="X747" s="3"/>
    </row>
    <row r="748" ht="14.25" customHeight="1">
      <c r="A748" s="5"/>
      <c r="X748" s="3"/>
    </row>
    <row r="749" ht="14.25" customHeight="1">
      <c r="A749" s="5"/>
      <c r="X749" s="3"/>
    </row>
    <row r="750" ht="14.25" customHeight="1">
      <c r="A750" s="5"/>
      <c r="X750" s="3"/>
    </row>
    <row r="751" ht="14.25" customHeight="1">
      <c r="A751" s="5"/>
      <c r="X751" s="3"/>
    </row>
    <row r="752" ht="14.25" customHeight="1">
      <c r="A752" s="5"/>
      <c r="X752" s="3"/>
    </row>
    <row r="753" ht="14.25" customHeight="1">
      <c r="A753" s="5"/>
      <c r="X753" s="3"/>
    </row>
    <row r="754" ht="14.25" customHeight="1">
      <c r="A754" s="5"/>
      <c r="X754" s="3"/>
    </row>
    <row r="755" ht="14.25" customHeight="1">
      <c r="A755" s="5"/>
      <c r="X755" s="3"/>
    </row>
    <row r="756" ht="14.25" customHeight="1">
      <c r="A756" s="5"/>
      <c r="X756" s="3"/>
    </row>
    <row r="757" ht="14.25" customHeight="1">
      <c r="A757" s="5"/>
      <c r="X757" s="3"/>
    </row>
    <row r="758" ht="14.25" customHeight="1">
      <c r="A758" s="5"/>
      <c r="X758" s="3"/>
    </row>
    <row r="759" ht="14.25" customHeight="1">
      <c r="A759" s="5"/>
      <c r="X759" s="3"/>
    </row>
    <row r="760" ht="14.25" customHeight="1">
      <c r="A760" s="5"/>
      <c r="X760" s="3"/>
    </row>
    <row r="761" ht="14.25" customHeight="1">
      <c r="A761" s="5"/>
      <c r="X761" s="3"/>
    </row>
    <row r="762" ht="14.25" customHeight="1">
      <c r="A762" s="5"/>
      <c r="X762" s="3"/>
    </row>
    <row r="763" ht="14.25" customHeight="1">
      <c r="A763" s="5"/>
      <c r="X763" s="3"/>
    </row>
    <row r="764" ht="14.25" customHeight="1">
      <c r="A764" s="5"/>
      <c r="X764" s="3"/>
    </row>
    <row r="765" ht="14.25" customHeight="1">
      <c r="A765" s="5"/>
      <c r="X765" s="3"/>
    </row>
    <row r="766" ht="14.25" customHeight="1">
      <c r="A766" s="5"/>
      <c r="X766" s="3"/>
    </row>
    <row r="767" ht="14.25" customHeight="1">
      <c r="A767" s="5"/>
      <c r="X767" s="3"/>
    </row>
    <row r="768" ht="14.25" customHeight="1">
      <c r="A768" s="5"/>
      <c r="X768" s="3"/>
    </row>
    <row r="769" ht="14.25" customHeight="1">
      <c r="A769" s="5"/>
      <c r="X769" s="3"/>
    </row>
    <row r="770" ht="14.25" customHeight="1">
      <c r="A770" s="5"/>
      <c r="X770" s="3"/>
    </row>
    <row r="771" ht="14.25" customHeight="1">
      <c r="A771" s="5"/>
      <c r="X771" s="3"/>
    </row>
    <row r="772" ht="14.25" customHeight="1">
      <c r="A772" s="5"/>
      <c r="X772" s="3"/>
    </row>
    <row r="773" ht="14.25" customHeight="1">
      <c r="A773" s="5"/>
      <c r="X773" s="3"/>
    </row>
    <row r="774" ht="14.25" customHeight="1">
      <c r="A774" s="5"/>
      <c r="X774" s="3"/>
    </row>
    <row r="775" ht="14.25" customHeight="1">
      <c r="A775" s="5"/>
      <c r="X775" s="3"/>
    </row>
    <row r="776" ht="14.25" customHeight="1">
      <c r="A776" s="5"/>
      <c r="X776" s="3"/>
    </row>
    <row r="777" ht="14.25" customHeight="1">
      <c r="A777" s="5"/>
      <c r="X777" s="3"/>
    </row>
    <row r="778" ht="14.25" customHeight="1">
      <c r="A778" s="5"/>
      <c r="X778" s="3"/>
    </row>
    <row r="779" ht="14.25" customHeight="1">
      <c r="A779" s="5"/>
      <c r="X779" s="3"/>
    </row>
    <row r="780" ht="14.25" customHeight="1">
      <c r="A780" s="5"/>
      <c r="X780" s="3"/>
    </row>
    <row r="781" ht="14.25" customHeight="1">
      <c r="A781" s="5"/>
      <c r="X781" s="3"/>
    </row>
    <row r="782" ht="14.25" customHeight="1">
      <c r="A782" s="5"/>
      <c r="X782" s="3"/>
    </row>
    <row r="783" ht="14.25" customHeight="1">
      <c r="A783" s="5"/>
      <c r="X783" s="3"/>
    </row>
    <row r="784" ht="14.25" customHeight="1">
      <c r="A784" s="5"/>
      <c r="X784" s="3"/>
    </row>
    <row r="785" ht="14.25" customHeight="1">
      <c r="A785" s="5"/>
      <c r="X785" s="3"/>
    </row>
    <row r="786" ht="14.25" customHeight="1">
      <c r="A786" s="5"/>
      <c r="X786" s="3"/>
    </row>
    <row r="787" ht="14.25" customHeight="1">
      <c r="A787" s="5"/>
      <c r="X787" s="3"/>
    </row>
    <row r="788" ht="14.25" customHeight="1">
      <c r="A788" s="5"/>
      <c r="X788" s="3"/>
    </row>
    <row r="789" ht="14.25" customHeight="1">
      <c r="A789" s="5"/>
      <c r="X789" s="3"/>
    </row>
    <row r="790" ht="14.25" customHeight="1">
      <c r="A790" s="5"/>
      <c r="X790" s="3"/>
    </row>
    <row r="791" ht="14.25" customHeight="1">
      <c r="A791" s="5"/>
      <c r="X791" s="3"/>
    </row>
    <row r="792" ht="14.25" customHeight="1">
      <c r="A792" s="5"/>
      <c r="X792" s="3"/>
    </row>
    <row r="793" ht="14.25" customHeight="1">
      <c r="A793" s="5"/>
      <c r="X793" s="3"/>
    </row>
    <row r="794" ht="14.25" customHeight="1">
      <c r="A794" s="5"/>
      <c r="X794" s="3"/>
    </row>
    <row r="795" ht="14.25" customHeight="1">
      <c r="A795" s="5"/>
      <c r="X795" s="3"/>
    </row>
    <row r="796" ht="14.25" customHeight="1">
      <c r="A796" s="5"/>
      <c r="X796" s="3"/>
    </row>
    <row r="797" ht="14.25" customHeight="1">
      <c r="A797" s="5"/>
      <c r="X797" s="3"/>
    </row>
    <row r="798" ht="14.25" customHeight="1">
      <c r="A798" s="5"/>
      <c r="X798" s="3"/>
    </row>
    <row r="799" ht="14.25" customHeight="1">
      <c r="A799" s="5"/>
      <c r="X799" s="3"/>
    </row>
    <row r="800" ht="14.25" customHeight="1">
      <c r="A800" s="5"/>
      <c r="X800" s="3"/>
    </row>
    <row r="801" ht="14.25" customHeight="1">
      <c r="A801" s="5"/>
      <c r="X801" s="3"/>
    </row>
    <row r="802" ht="14.25" customHeight="1">
      <c r="A802" s="5"/>
      <c r="X802" s="3"/>
    </row>
    <row r="803" ht="14.25" customHeight="1">
      <c r="A803" s="5"/>
      <c r="X803" s="3"/>
    </row>
    <row r="804" ht="14.25" customHeight="1">
      <c r="A804" s="5"/>
      <c r="X804" s="3"/>
    </row>
    <row r="805" ht="14.25" customHeight="1">
      <c r="A805" s="5"/>
      <c r="X805" s="3"/>
    </row>
    <row r="806" ht="14.25" customHeight="1">
      <c r="A806" s="5"/>
      <c r="X806" s="3"/>
    </row>
    <row r="807" ht="14.25" customHeight="1">
      <c r="A807" s="5"/>
      <c r="X807" s="3"/>
    </row>
    <row r="808" ht="14.25" customHeight="1">
      <c r="A808" s="5"/>
      <c r="X808" s="3"/>
    </row>
    <row r="809" ht="14.25" customHeight="1">
      <c r="A809" s="5"/>
      <c r="X809" s="3"/>
    </row>
    <row r="810" ht="14.25" customHeight="1">
      <c r="A810" s="5"/>
      <c r="X810" s="3"/>
    </row>
    <row r="811" ht="14.25" customHeight="1">
      <c r="A811" s="5"/>
      <c r="X811" s="3"/>
    </row>
    <row r="812" ht="14.25" customHeight="1">
      <c r="A812" s="5"/>
      <c r="X812" s="3"/>
    </row>
    <row r="813" ht="14.25" customHeight="1">
      <c r="A813" s="5"/>
      <c r="X813" s="3"/>
    </row>
    <row r="814" ht="14.25" customHeight="1">
      <c r="A814" s="5"/>
      <c r="X814" s="3"/>
    </row>
    <row r="815" ht="14.25" customHeight="1">
      <c r="A815" s="5"/>
      <c r="X815" s="3"/>
    </row>
    <row r="816" ht="14.25" customHeight="1">
      <c r="A816" s="5"/>
      <c r="X816" s="3"/>
    </row>
    <row r="817" ht="14.25" customHeight="1">
      <c r="A817" s="5"/>
      <c r="X817" s="3"/>
    </row>
    <row r="818" ht="14.25" customHeight="1">
      <c r="A818" s="5"/>
      <c r="X818" s="3"/>
    </row>
    <row r="819" ht="14.25" customHeight="1">
      <c r="A819" s="5"/>
      <c r="X819" s="3"/>
    </row>
    <row r="820" ht="14.25" customHeight="1">
      <c r="A820" s="5"/>
      <c r="X820" s="3"/>
    </row>
    <row r="821" ht="14.25" customHeight="1">
      <c r="A821" s="5"/>
      <c r="X821" s="3"/>
    </row>
    <row r="822" ht="14.25" customHeight="1">
      <c r="A822" s="5"/>
      <c r="X822" s="3"/>
    </row>
    <row r="823" ht="14.25" customHeight="1">
      <c r="A823" s="5"/>
      <c r="X823" s="3"/>
    </row>
    <row r="824" ht="14.25" customHeight="1">
      <c r="A824" s="5"/>
      <c r="X824" s="3"/>
    </row>
    <row r="825" ht="14.25" customHeight="1">
      <c r="A825" s="5"/>
      <c r="X825" s="3"/>
    </row>
    <row r="826" ht="14.25" customHeight="1">
      <c r="A826" s="5"/>
      <c r="X826" s="3"/>
    </row>
    <row r="827" ht="14.25" customHeight="1">
      <c r="A827" s="5"/>
      <c r="X827" s="3"/>
    </row>
    <row r="828" ht="14.25" customHeight="1">
      <c r="A828" s="5"/>
      <c r="X828" s="3"/>
    </row>
    <row r="829" ht="14.25" customHeight="1">
      <c r="A829" s="5"/>
      <c r="X829" s="3"/>
    </row>
    <row r="830" ht="14.25" customHeight="1">
      <c r="A830" s="5"/>
      <c r="X830" s="3"/>
    </row>
    <row r="831" ht="14.25" customHeight="1">
      <c r="A831" s="5"/>
      <c r="X831" s="3"/>
    </row>
    <row r="832" ht="14.25" customHeight="1">
      <c r="A832" s="5"/>
      <c r="X832" s="3"/>
    </row>
    <row r="833" ht="14.25" customHeight="1">
      <c r="A833" s="5"/>
      <c r="X833" s="3"/>
    </row>
    <row r="834" ht="14.25" customHeight="1">
      <c r="A834" s="5"/>
      <c r="X834" s="3"/>
    </row>
    <row r="835" ht="14.25" customHeight="1">
      <c r="A835" s="5"/>
      <c r="X835" s="3"/>
    </row>
    <row r="836" ht="14.25" customHeight="1">
      <c r="A836" s="5"/>
      <c r="X836" s="3"/>
    </row>
    <row r="837" ht="14.25" customHeight="1">
      <c r="A837" s="5"/>
      <c r="X837" s="3"/>
    </row>
    <row r="838" ht="14.25" customHeight="1">
      <c r="A838" s="5"/>
      <c r="X838" s="3"/>
    </row>
    <row r="839" ht="14.25" customHeight="1">
      <c r="A839" s="5"/>
      <c r="X839" s="3"/>
    </row>
    <row r="840" ht="14.25" customHeight="1">
      <c r="A840" s="5"/>
      <c r="X840" s="3"/>
    </row>
    <row r="841" ht="14.25" customHeight="1">
      <c r="A841" s="5"/>
      <c r="X841" s="3"/>
    </row>
    <row r="842" ht="14.25" customHeight="1">
      <c r="A842" s="5"/>
      <c r="X842" s="3"/>
    </row>
    <row r="843" ht="14.25" customHeight="1">
      <c r="A843" s="5"/>
      <c r="X843" s="3"/>
    </row>
    <row r="844" ht="14.25" customHeight="1">
      <c r="A844" s="5"/>
      <c r="X844" s="3"/>
    </row>
    <row r="845" ht="14.25" customHeight="1">
      <c r="A845" s="5"/>
      <c r="X845" s="3"/>
    </row>
    <row r="846" ht="14.25" customHeight="1">
      <c r="A846" s="5"/>
      <c r="X846" s="3"/>
    </row>
    <row r="847" ht="14.25" customHeight="1">
      <c r="A847" s="5"/>
      <c r="X847" s="3"/>
    </row>
    <row r="848" ht="14.25" customHeight="1">
      <c r="A848" s="5"/>
      <c r="X848" s="3"/>
    </row>
    <row r="849" ht="14.25" customHeight="1">
      <c r="A849" s="5"/>
      <c r="X849" s="3"/>
    </row>
    <row r="850" ht="14.25" customHeight="1">
      <c r="A850" s="5"/>
      <c r="X850" s="3"/>
    </row>
    <row r="851" ht="14.25" customHeight="1">
      <c r="A851" s="5"/>
      <c r="X851" s="3"/>
    </row>
    <row r="852" ht="14.25" customHeight="1">
      <c r="A852" s="5"/>
      <c r="X852" s="3"/>
    </row>
    <row r="853" ht="14.25" customHeight="1">
      <c r="A853" s="5"/>
      <c r="X853" s="3"/>
    </row>
    <row r="854" ht="14.25" customHeight="1">
      <c r="A854" s="5"/>
      <c r="X854" s="3"/>
    </row>
    <row r="855" ht="14.25" customHeight="1">
      <c r="A855" s="5"/>
      <c r="X855" s="3"/>
    </row>
    <row r="856" ht="14.25" customHeight="1">
      <c r="A856" s="5"/>
      <c r="X856" s="3"/>
    </row>
    <row r="857" ht="14.25" customHeight="1">
      <c r="A857" s="5"/>
      <c r="X857" s="3"/>
    </row>
    <row r="858" ht="14.25" customHeight="1">
      <c r="A858" s="5"/>
      <c r="X858" s="3"/>
    </row>
    <row r="859" ht="14.25" customHeight="1">
      <c r="A859" s="5"/>
      <c r="X859" s="3"/>
    </row>
    <row r="860" ht="14.25" customHeight="1">
      <c r="A860" s="5"/>
      <c r="X860" s="3"/>
    </row>
    <row r="861" ht="14.25" customHeight="1">
      <c r="A861" s="5"/>
      <c r="X861" s="3"/>
    </row>
    <row r="862" ht="14.25" customHeight="1">
      <c r="A862" s="5"/>
      <c r="X862" s="3"/>
    </row>
    <row r="863" ht="14.25" customHeight="1">
      <c r="A863" s="5"/>
      <c r="X863" s="3"/>
    </row>
    <row r="864" ht="14.25" customHeight="1">
      <c r="A864" s="5"/>
      <c r="X864" s="3"/>
    </row>
    <row r="865" ht="14.25" customHeight="1">
      <c r="A865" s="5"/>
      <c r="X865" s="3"/>
    </row>
    <row r="866" ht="14.25" customHeight="1">
      <c r="A866" s="5"/>
      <c r="X866" s="3"/>
    </row>
    <row r="867" ht="14.25" customHeight="1">
      <c r="A867" s="5"/>
      <c r="X867" s="3"/>
    </row>
    <row r="868" ht="14.25" customHeight="1">
      <c r="A868" s="5"/>
      <c r="X868" s="3"/>
    </row>
    <row r="869" ht="14.25" customHeight="1">
      <c r="A869" s="5"/>
      <c r="X869" s="3"/>
    </row>
    <row r="870" ht="14.25" customHeight="1">
      <c r="A870" s="5"/>
      <c r="X870" s="3"/>
    </row>
    <row r="871" ht="14.25" customHeight="1">
      <c r="A871" s="5"/>
      <c r="X871" s="3"/>
    </row>
    <row r="872" ht="14.25" customHeight="1">
      <c r="A872" s="5"/>
      <c r="X872" s="3"/>
    </row>
    <row r="873" ht="14.25" customHeight="1">
      <c r="A873" s="5"/>
      <c r="X873" s="3"/>
    </row>
    <row r="874" ht="14.25" customHeight="1">
      <c r="A874" s="5"/>
      <c r="X874" s="3"/>
    </row>
    <row r="875" ht="14.25" customHeight="1">
      <c r="A875" s="5"/>
      <c r="X875" s="3"/>
    </row>
    <row r="876" ht="14.25" customHeight="1">
      <c r="A876" s="5"/>
      <c r="X876" s="3"/>
    </row>
    <row r="877" ht="14.25" customHeight="1">
      <c r="A877" s="5"/>
      <c r="X877" s="3"/>
    </row>
    <row r="878" ht="14.25" customHeight="1">
      <c r="A878" s="5"/>
      <c r="X878" s="3"/>
    </row>
    <row r="879" ht="14.25" customHeight="1">
      <c r="A879" s="5"/>
      <c r="X879" s="3"/>
    </row>
    <row r="880" ht="14.25" customHeight="1">
      <c r="A880" s="5"/>
      <c r="X880" s="3"/>
    </row>
    <row r="881" ht="14.25" customHeight="1">
      <c r="A881" s="5"/>
      <c r="X881" s="3"/>
    </row>
    <row r="882" ht="14.25" customHeight="1">
      <c r="A882" s="5"/>
      <c r="X882" s="3"/>
    </row>
    <row r="883" ht="14.25" customHeight="1">
      <c r="A883" s="5"/>
      <c r="X883" s="3"/>
    </row>
    <row r="884" ht="14.25" customHeight="1">
      <c r="A884" s="5"/>
      <c r="X884" s="3"/>
    </row>
    <row r="885" ht="14.25" customHeight="1">
      <c r="A885" s="5"/>
      <c r="X885" s="3"/>
    </row>
    <row r="886" ht="14.25" customHeight="1">
      <c r="A886" s="5"/>
      <c r="X886" s="3"/>
    </row>
    <row r="887" ht="14.25" customHeight="1">
      <c r="A887" s="5"/>
      <c r="X887" s="3"/>
    </row>
    <row r="888" ht="14.25" customHeight="1">
      <c r="A888" s="5"/>
      <c r="X888" s="3"/>
    </row>
    <row r="889" ht="14.25" customHeight="1">
      <c r="A889" s="5"/>
      <c r="X889" s="3"/>
    </row>
    <row r="890" ht="14.25" customHeight="1">
      <c r="A890" s="5"/>
      <c r="X890" s="3"/>
    </row>
    <row r="891" ht="14.25" customHeight="1">
      <c r="A891" s="5"/>
      <c r="X891" s="3"/>
    </row>
    <row r="892" ht="14.25" customHeight="1">
      <c r="A892" s="5"/>
      <c r="X892" s="3"/>
    </row>
    <row r="893" ht="14.25" customHeight="1">
      <c r="A893" s="5"/>
      <c r="X893" s="3"/>
    </row>
    <row r="894" ht="14.25" customHeight="1">
      <c r="A894" s="5"/>
      <c r="X894" s="3"/>
    </row>
    <row r="895" ht="14.25" customHeight="1">
      <c r="A895" s="5"/>
      <c r="X895" s="3"/>
    </row>
    <row r="896" ht="14.25" customHeight="1">
      <c r="A896" s="5"/>
      <c r="X896" s="3"/>
    </row>
    <row r="897" ht="14.25" customHeight="1">
      <c r="A897" s="5"/>
      <c r="X897" s="3"/>
    </row>
    <row r="898" ht="14.25" customHeight="1">
      <c r="A898" s="5"/>
      <c r="X898" s="3"/>
    </row>
    <row r="899" ht="14.25" customHeight="1">
      <c r="A899" s="5"/>
      <c r="X899" s="3"/>
    </row>
    <row r="900" ht="14.25" customHeight="1">
      <c r="A900" s="5"/>
      <c r="X900" s="3"/>
    </row>
    <row r="901" ht="14.25" customHeight="1">
      <c r="A901" s="5"/>
      <c r="X901" s="3"/>
    </row>
    <row r="902" ht="14.25" customHeight="1">
      <c r="A902" s="5"/>
      <c r="X902" s="3"/>
    </row>
    <row r="903" ht="14.25" customHeight="1">
      <c r="A903" s="5"/>
      <c r="X903" s="3"/>
    </row>
    <row r="904" ht="14.25" customHeight="1">
      <c r="A904" s="5"/>
      <c r="X904" s="3"/>
    </row>
    <row r="905" ht="14.25" customHeight="1">
      <c r="A905" s="5"/>
      <c r="X905" s="3"/>
    </row>
    <row r="906" ht="14.25" customHeight="1">
      <c r="A906" s="5"/>
      <c r="X906" s="3"/>
    </row>
    <row r="907" ht="14.25" customHeight="1">
      <c r="A907" s="5"/>
      <c r="X907" s="3"/>
    </row>
    <row r="908" ht="14.25" customHeight="1">
      <c r="A908" s="5"/>
      <c r="X908" s="3"/>
    </row>
    <row r="909" ht="14.25" customHeight="1">
      <c r="A909" s="5"/>
      <c r="X909" s="3"/>
    </row>
    <row r="910" ht="14.25" customHeight="1">
      <c r="A910" s="5"/>
      <c r="X910" s="3"/>
    </row>
    <row r="911" ht="14.25" customHeight="1">
      <c r="A911" s="5"/>
      <c r="X911" s="3"/>
    </row>
    <row r="912" ht="14.25" customHeight="1">
      <c r="A912" s="5"/>
      <c r="X912" s="3"/>
    </row>
    <row r="913" ht="14.25" customHeight="1">
      <c r="A913" s="5"/>
      <c r="X913" s="3"/>
    </row>
    <row r="914" ht="14.25" customHeight="1">
      <c r="A914" s="5"/>
      <c r="X914" s="3"/>
    </row>
    <row r="915" ht="14.25" customHeight="1">
      <c r="A915" s="5"/>
      <c r="X915" s="3"/>
    </row>
    <row r="916" ht="14.25" customHeight="1">
      <c r="A916" s="5"/>
      <c r="X916" s="3"/>
    </row>
    <row r="917" ht="14.25" customHeight="1">
      <c r="A917" s="5"/>
      <c r="X917" s="3"/>
    </row>
    <row r="918" ht="14.25" customHeight="1">
      <c r="A918" s="5"/>
      <c r="X918" s="3"/>
    </row>
    <row r="919" ht="14.25" customHeight="1">
      <c r="A919" s="5"/>
      <c r="X919" s="3"/>
    </row>
    <row r="920" ht="14.25" customHeight="1">
      <c r="A920" s="5"/>
      <c r="X920" s="3"/>
    </row>
    <row r="921" ht="14.25" customHeight="1">
      <c r="A921" s="5"/>
      <c r="X921" s="3"/>
    </row>
    <row r="922" ht="14.25" customHeight="1">
      <c r="A922" s="5"/>
      <c r="X922" s="3"/>
    </row>
    <row r="923" ht="14.25" customHeight="1">
      <c r="A923" s="5"/>
      <c r="X923" s="3"/>
    </row>
    <row r="924" ht="14.25" customHeight="1">
      <c r="A924" s="5"/>
      <c r="X924" s="3"/>
    </row>
    <row r="925" ht="14.25" customHeight="1">
      <c r="A925" s="5"/>
      <c r="X925" s="3"/>
    </row>
    <row r="926" ht="14.25" customHeight="1">
      <c r="A926" s="5"/>
      <c r="X926" s="3"/>
    </row>
    <row r="927" ht="14.25" customHeight="1">
      <c r="A927" s="5"/>
      <c r="X927" s="3"/>
    </row>
    <row r="928" ht="14.25" customHeight="1">
      <c r="A928" s="5"/>
      <c r="X928" s="3"/>
    </row>
    <row r="929" ht="14.25" customHeight="1">
      <c r="A929" s="5"/>
      <c r="X929" s="3"/>
    </row>
    <row r="930" ht="14.25" customHeight="1">
      <c r="A930" s="5"/>
      <c r="X930" s="3"/>
    </row>
    <row r="931" ht="14.25" customHeight="1">
      <c r="A931" s="5"/>
      <c r="X931" s="3"/>
    </row>
    <row r="932" ht="14.25" customHeight="1">
      <c r="A932" s="5"/>
      <c r="X932" s="3"/>
    </row>
    <row r="933" ht="14.25" customHeight="1">
      <c r="A933" s="5"/>
      <c r="X933" s="3"/>
    </row>
    <row r="934" ht="14.25" customHeight="1">
      <c r="A934" s="5"/>
      <c r="X934" s="3"/>
    </row>
    <row r="935" ht="14.25" customHeight="1">
      <c r="A935" s="5"/>
      <c r="X935" s="3"/>
    </row>
    <row r="936" ht="14.25" customHeight="1">
      <c r="A936" s="5"/>
      <c r="X936" s="3"/>
    </row>
    <row r="937" ht="14.25" customHeight="1">
      <c r="A937" s="5"/>
      <c r="X937" s="3"/>
    </row>
    <row r="938" ht="14.25" customHeight="1">
      <c r="A938" s="5"/>
      <c r="X938" s="3"/>
    </row>
    <row r="939" ht="14.25" customHeight="1">
      <c r="A939" s="5"/>
      <c r="X939" s="3"/>
    </row>
    <row r="940" ht="14.25" customHeight="1">
      <c r="A940" s="5"/>
      <c r="X940" s="3"/>
    </row>
    <row r="941" ht="14.25" customHeight="1">
      <c r="A941" s="5"/>
      <c r="X941" s="3"/>
    </row>
    <row r="942" ht="14.25" customHeight="1">
      <c r="A942" s="5"/>
      <c r="X942" s="3"/>
    </row>
    <row r="943" ht="14.25" customHeight="1">
      <c r="A943" s="5"/>
      <c r="X943" s="3"/>
    </row>
    <row r="944" ht="14.25" customHeight="1">
      <c r="A944" s="5"/>
      <c r="X944" s="3"/>
    </row>
    <row r="945" ht="14.25" customHeight="1">
      <c r="A945" s="5"/>
      <c r="X945" s="3"/>
    </row>
    <row r="946" ht="14.25" customHeight="1">
      <c r="A946" s="5"/>
      <c r="X946" s="3"/>
    </row>
    <row r="947" ht="14.25" customHeight="1">
      <c r="A947" s="5"/>
      <c r="X947" s="3"/>
    </row>
    <row r="948" ht="14.25" customHeight="1">
      <c r="A948" s="5"/>
      <c r="X948" s="3"/>
    </row>
    <row r="949" ht="14.25" customHeight="1">
      <c r="A949" s="5"/>
      <c r="X949" s="3"/>
    </row>
    <row r="950" ht="14.25" customHeight="1">
      <c r="A950" s="5"/>
      <c r="X950" s="3"/>
    </row>
    <row r="951" ht="14.25" customHeight="1">
      <c r="A951" s="5"/>
      <c r="X951" s="3"/>
    </row>
    <row r="952" ht="14.25" customHeight="1">
      <c r="A952" s="5"/>
      <c r="X952" s="3"/>
    </row>
    <row r="953" ht="14.25" customHeight="1">
      <c r="A953" s="5"/>
      <c r="X953" s="3"/>
    </row>
    <row r="954" ht="14.25" customHeight="1">
      <c r="A954" s="5"/>
      <c r="X954" s="3"/>
    </row>
    <row r="955" ht="14.25" customHeight="1">
      <c r="A955" s="5"/>
      <c r="X955" s="3"/>
    </row>
    <row r="956" ht="14.25" customHeight="1">
      <c r="A956" s="5"/>
      <c r="X956" s="3"/>
    </row>
    <row r="957" ht="14.25" customHeight="1">
      <c r="A957" s="5"/>
      <c r="X957" s="3"/>
    </row>
    <row r="958" ht="14.25" customHeight="1">
      <c r="A958" s="5"/>
      <c r="X958" s="3"/>
    </row>
    <row r="959" ht="14.25" customHeight="1">
      <c r="A959" s="5"/>
      <c r="X959" s="3"/>
    </row>
    <row r="960" ht="14.25" customHeight="1">
      <c r="A960" s="5"/>
      <c r="X960" s="3"/>
    </row>
    <row r="961" ht="14.25" customHeight="1">
      <c r="A961" s="5"/>
      <c r="X961" s="3"/>
    </row>
    <row r="962" ht="14.25" customHeight="1">
      <c r="A962" s="5"/>
      <c r="X962" s="3"/>
    </row>
    <row r="963" ht="14.25" customHeight="1">
      <c r="A963" s="5"/>
      <c r="X963" s="3"/>
    </row>
    <row r="964" ht="14.25" customHeight="1">
      <c r="A964" s="5"/>
      <c r="X964" s="3"/>
    </row>
    <row r="965" ht="14.25" customHeight="1">
      <c r="A965" s="5"/>
      <c r="X965" s="3"/>
    </row>
    <row r="966" ht="14.25" customHeight="1">
      <c r="A966" s="5"/>
      <c r="X966" s="3"/>
    </row>
    <row r="967" ht="14.25" customHeight="1">
      <c r="A967" s="5"/>
      <c r="X967" s="3"/>
    </row>
    <row r="968" ht="14.25" customHeight="1">
      <c r="A968" s="5"/>
      <c r="X968" s="3"/>
    </row>
    <row r="969" ht="14.25" customHeight="1">
      <c r="A969" s="5"/>
      <c r="X969" s="3"/>
    </row>
    <row r="970" ht="14.25" customHeight="1">
      <c r="A970" s="5"/>
      <c r="X970" s="3"/>
    </row>
    <row r="971" ht="14.25" customHeight="1">
      <c r="A971" s="5"/>
      <c r="X971" s="3"/>
    </row>
    <row r="972" ht="14.25" customHeight="1">
      <c r="A972" s="5"/>
      <c r="X972" s="3"/>
    </row>
    <row r="973" ht="14.25" customHeight="1">
      <c r="A973" s="5"/>
      <c r="X973" s="3"/>
    </row>
    <row r="974" ht="14.25" customHeight="1">
      <c r="A974" s="5"/>
      <c r="X974" s="3"/>
    </row>
    <row r="975" ht="14.25" customHeight="1">
      <c r="A975" s="5"/>
      <c r="X975" s="3"/>
    </row>
    <row r="976" ht="14.25" customHeight="1">
      <c r="A976" s="5"/>
      <c r="X976" s="3"/>
    </row>
    <row r="977" ht="14.25" customHeight="1">
      <c r="A977" s="5"/>
      <c r="X977" s="3"/>
    </row>
    <row r="978" ht="14.25" customHeight="1">
      <c r="A978" s="5"/>
      <c r="X978" s="3"/>
    </row>
    <row r="979" ht="14.25" customHeight="1">
      <c r="A979" s="5"/>
      <c r="X979" s="3"/>
    </row>
    <row r="980" ht="14.25" customHeight="1">
      <c r="A980" s="5"/>
      <c r="X980" s="3"/>
    </row>
    <row r="981" ht="14.25" customHeight="1">
      <c r="A981" s="5"/>
      <c r="X981" s="3"/>
    </row>
    <row r="982" ht="14.25" customHeight="1">
      <c r="A982" s="5"/>
      <c r="X982" s="3"/>
    </row>
    <row r="983" ht="14.25" customHeight="1">
      <c r="A983" s="5"/>
      <c r="X983" s="3"/>
    </row>
    <row r="984" ht="14.25" customHeight="1">
      <c r="A984" s="5"/>
      <c r="X984" s="3"/>
    </row>
    <row r="985" ht="14.25" customHeight="1">
      <c r="A985" s="5"/>
      <c r="X985" s="3"/>
    </row>
    <row r="986" ht="14.25" customHeight="1">
      <c r="A986" s="5"/>
      <c r="X986" s="3"/>
    </row>
    <row r="987" ht="14.25" customHeight="1">
      <c r="A987" s="5"/>
      <c r="X987" s="3"/>
    </row>
    <row r="988" ht="14.25" customHeight="1">
      <c r="A988" s="5"/>
      <c r="X988" s="3"/>
    </row>
    <row r="989" ht="14.25" customHeight="1">
      <c r="A989" s="5"/>
      <c r="X989" s="3"/>
    </row>
    <row r="990" ht="14.25" customHeight="1">
      <c r="A990" s="5"/>
      <c r="X990" s="3"/>
    </row>
    <row r="991" ht="14.25" customHeight="1">
      <c r="A991" s="5"/>
      <c r="X991" s="3"/>
    </row>
    <row r="992" ht="14.25" customHeight="1">
      <c r="A992" s="5"/>
      <c r="X992" s="3"/>
    </row>
    <row r="993" ht="14.25" customHeight="1">
      <c r="A993" s="5"/>
      <c r="X993" s="3"/>
    </row>
    <row r="994" ht="14.25" customHeight="1">
      <c r="A994" s="5"/>
      <c r="X994" s="3"/>
    </row>
    <row r="995" ht="14.25" customHeight="1">
      <c r="A995" s="5"/>
      <c r="X995" s="3"/>
    </row>
    <row r="996" ht="14.25" customHeight="1">
      <c r="A996" s="5"/>
      <c r="X996" s="3"/>
    </row>
    <row r="997" ht="14.25" customHeight="1">
      <c r="A997" s="5"/>
      <c r="X997" s="3"/>
    </row>
    <row r="998" ht="14.25" customHeight="1">
      <c r="A998" s="5"/>
      <c r="X998" s="3"/>
    </row>
    <row r="999" ht="14.25" customHeight="1">
      <c r="A999" s="5"/>
      <c r="X999" s="3"/>
    </row>
    <row r="1000" ht="14.25" customHeight="1">
      <c r="A1000" s="5"/>
      <c r="X1000" s="3"/>
    </row>
  </sheetData>
  <mergeCells count="1">
    <mergeCell ref="A1:X5"/>
  </mergeCells>
  <conditionalFormatting sqref="A9:A374">
    <cfRule type="expression" dxfId="2" priority="1">
      <formula>A9=#REF!</formula>
    </cfRule>
  </conditionalFormatting>
  <printOptions/>
  <pageMargins bottom="1.0" footer="0.0" header="0.0" left="0.75" right="0.75" top="1.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88"/>
    <col customWidth="1" min="2" max="26" width="8.63"/>
  </cols>
  <sheetData>
    <row r="1" ht="14.25" customHeight="1">
      <c r="A1" s="63" t="s">
        <v>58</v>
      </c>
      <c r="B1" s="63">
        <v>1192.0</v>
      </c>
    </row>
    <row r="2" ht="14.25" customHeight="1">
      <c r="A2" s="63" t="s">
        <v>31</v>
      </c>
      <c r="B2" s="63">
        <v>833.0</v>
      </c>
    </row>
    <row r="3" ht="14.25" customHeight="1">
      <c r="A3" s="63" t="s">
        <v>59</v>
      </c>
      <c r="B3" s="63">
        <v>633.0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2025-01-06T14:13:25Z</dcterms:created>
  <dc:creator>Matheus Michael da Conceição Sacco</dc:creator>
</cp:coreProperties>
</file>