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270" yWindow="225" windowWidth="14805" windowHeight="12225" activeTab="4"/>
  </bookViews>
  <sheets>
    <sheet name="UCLHresults" sheetId="1" r:id="rId1"/>
    <sheet name="RSP_curve" sheetId="2" r:id="rId2"/>
    <sheet name="RSP_curve_points" sheetId="3" r:id="rId3"/>
    <sheet name="CurvePoints_Phantom" sheetId="4" r:id="rId4"/>
    <sheet name="CurvePoints" sheetId="5" r:id="rId5"/>
    <sheet name="RSP_vs_histogram" sheetId="6" r:id="rId6"/>
    <sheet name="Histogram_HN" sheetId="7" r:id="rId7"/>
  </sheet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5" l="1"/>
  <c r="N20" i="5"/>
  <c r="N14" i="5"/>
  <c r="N17" i="5"/>
  <c r="N18" i="5"/>
  <c r="N21" i="5"/>
  <c r="N22" i="5"/>
  <c r="N23" i="5"/>
  <c r="N19" i="5"/>
  <c r="C4" i="5" l="1"/>
  <c r="B4" i="5"/>
  <c r="F7" i="5" s="1"/>
  <c r="B3" i="5"/>
  <c r="F5" i="5" s="1"/>
  <c r="C2" i="5"/>
  <c r="B2" i="5"/>
  <c r="F2" i="5" l="1"/>
  <c r="F3" i="5"/>
  <c r="F4" i="5"/>
  <c r="F6" i="5"/>
  <c r="C5" i="4" l="1"/>
  <c r="B5" i="4"/>
  <c r="B4" i="4"/>
  <c r="C3" i="4"/>
  <c r="B3" i="4"/>
  <c r="F4" i="4" s="1"/>
  <c r="G148" i="7"/>
  <c r="F147" i="7"/>
  <c r="G147" i="7" s="1"/>
  <c r="F146" i="7"/>
  <c r="G146" i="7" s="1"/>
  <c r="F145" i="7"/>
  <c r="G145" i="7" s="1"/>
  <c r="F144" i="7"/>
  <c r="G144" i="7" s="1"/>
  <c r="F143" i="7"/>
  <c r="G143" i="7" s="1"/>
  <c r="F142" i="7"/>
  <c r="G142" i="7" s="1"/>
  <c r="F141" i="7"/>
  <c r="G141" i="7" s="1"/>
  <c r="F140" i="7"/>
  <c r="G140" i="7" s="1"/>
  <c r="F139" i="7"/>
  <c r="G139" i="7" s="1"/>
  <c r="F138" i="7"/>
  <c r="G138" i="7" s="1"/>
  <c r="F137" i="7"/>
  <c r="G137" i="7" s="1"/>
  <c r="F136" i="7"/>
  <c r="G136" i="7" s="1"/>
  <c r="F135" i="7"/>
  <c r="G135" i="7" s="1"/>
  <c r="F134" i="7"/>
  <c r="G134" i="7" s="1"/>
  <c r="F133" i="7"/>
  <c r="G133" i="7" s="1"/>
  <c r="F132" i="7"/>
  <c r="G132" i="7" s="1"/>
  <c r="F131" i="7"/>
  <c r="G131" i="7" s="1"/>
  <c r="F130" i="7"/>
  <c r="G130" i="7" s="1"/>
  <c r="F129" i="7"/>
  <c r="G129" i="7" s="1"/>
  <c r="F128" i="7"/>
  <c r="G128" i="7" s="1"/>
  <c r="F127" i="7"/>
  <c r="G127" i="7" s="1"/>
  <c r="F126" i="7"/>
  <c r="G126" i="7" s="1"/>
  <c r="F125" i="7"/>
  <c r="G125" i="7" s="1"/>
  <c r="F124" i="7"/>
  <c r="G124" i="7" s="1"/>
  <c r="F123" i="7"/>
  <c r="G123" i="7" s="1"/>
  <c r="F122" i="7"/>
  <c r="G122" i="7" s="1"/>
  <c r="F121" i="7"/>
  <c r="G121" i="7" s="1"/>
  <c r="F120" i="7"/>
  <c r="G120" i="7" s="1"/>
  <c r="F119" i="7"/>
  <c r="G119" i="7" s="1"/>
  <c r="F118" i="7"/>
  <c r="G118" i="7" s="1"/>
  <c r="F117" i="7"/>
  <c r="G117" i="7" s="1"/>
  <c r="F116" i="7"/>
  <c r="G116" i="7" s="1"/>
  <c r="F115" i="7"/>
  <c r="G115" i="7" s="1"/>
  <c r="F114" i="7"/>
  <c r="G114" i="7" s="1"/>
  <c r="F113" i="7"/>
  <c r="G113" i="7" s="1"/>
  <c r="F112" i="7"/>
  <c r="G112" i="7" s="1"/>
  <c r="F111" i="7"/>
  <c r="G111" i="7" s="1"/>
  <c r="F110" i="7"/>
  <c r="G110" i="7" s="1"/>
  <c r="F109" i="7"/>
  <c r="G109" i="7" s="1"/>
  <c r="F108" i="7"/>
  <c r="G108" i="7" s="1"/>
  <c r="F107" i="7"/>
  <c r="G107" i="7" s="1"/>
  <c r="F106" i="7"/>
  <c r="G106" i="7" s="1"/>
  <c r="F105" i="7"/>
  <c r="G105" i="7" s="1"/>
  <c r="F104" i="7"/>
  <c r="G104" i="7" s="1"/>
  <c r="F103" i="7"/>
  <c r="G103" i="7" s="1"/>
  <c r="F102" i="7"/>
  <c r="G102" i="7" s="1"/>
  <c r="F101" i="7"/>
  <c r="G101" i="7" s="1"/>
  <c r="F100" i="7"/>
  <c r="G100" i="7" s="1"/>
  <c r="F99" i="7"/>
  <c r="G99" i="7" s="1"/>
  <c r="F98" i="7"/>
  <c r="G98" i="7" s="1"/>
  <c r="F97" i="7"/>
  <c r="G97" i="7" s="1"/>
  <c r="F96" i="7"/>
  <c r="G96" i="7" s="1"/>
  <c r="F95" i="7"/>
  <c r="G95" i="7" s="1"/>
  <c r="F94" i="7"/>
  <c r="G94" i="7" s="1"/>
  <c r="F93" i="7"/>
  <c r="G93" i="7" s="1"/>
  <c r="F92" i="7"/>
  <c r="G92" i="7" s="1"/>
  <c r="F91" i="7"/>
  <c r="G91" i="7" s="1"/>
  <c r="F90" i="7"/>
  <c r="G90" i="7" s="1"/>
  <c r="F89" i="7"/>
  <c r="G89" i="7" s="1"/>
  <c r="F88" i="7"/>
  <c r="G88" i="7" s="1"/>
  <c r="F87" i="7"/>
  <c r="G87" i="7" s="1"/>
  <c r="F86" i="7"/>
  <c r="G86" i="7" s="1"/>
  <c r="F85" i="7"/>
  <c r="G85" i="7" s="1"/>
  <c r="F84" i="7"/>
  <c r="G84" i="7" s="1"/>
  <c r="F83" i="7"/>
  <c r="G83" i="7" s="1"/>
  <c r="F82" i="7"/>
  <c r="G82" i="7" s="1"/>
  <c r="F81" i="7"/>
  <c r="G81" i="7" s="1"/>
  <c r="F80" i="7"/>
  <c r="G80" i="7" s="1"/>
  <c r="F79" i="7"/>
  <c r="G79" i="7" s="1"/>
  <c r="F78" i="7"/>
  <c r="G78" i="7" s="1"/>
  <c r="F77" i="7"/>
  <c r="G77" i="7" s="1"/>
  <c r="F76" i="7"/>
  <c r="G76" i="7" s="1"/>
  <c r="F75" i="7"/>
  <c r="G75" i="7" s="1"/>
  <c r="F74" i="7"/>
  <c r="G74" i="7" s="1"/>
  <c r="F73" i="7"/>
  <c r="G73" i="7" s="1"/>
  <c r="F72" i="7"/>
  <c r="G72" i="7" s="1"/>
  <c r="F71" i="7"/>
  <c r="G71" i="7" s="1"/>
  <c r="F70" i="7"/>
  <c r="G70" i="7" s="1"/>
  <c r="F69" i="7"/>
  <c r="G69" i="7" s="1"/>
  <c r="F68" i="7"/>
  <c r="G68" i="7" s="1"/>
  <c r="F67" i="7"/>
  <c r="G67" i="7" s="1"/>
  <c r="F66" i="7"/>
  <c r="G66" i="7" s="1"/>
  <c r="F65" i="7"/>
  <c r="G65" i="7" s="1"/>
  <c r="F64" i="7"/>
  <c r="G64" i="7" s="1"/>
  <c r="F63" i="7"/>
  <c r="G63" i="7" s="1"/>
  <c r="F62" i="7"/>
  <c r="G62" i="7" s="1"/>
  <c r="F61" i="7"/>
  <c r="G61" i="7" s="1"/>
  <c r="F60" i="7"/>
  <c r="G60" i="7" s="1"/>
  <c r="F59" i="7"/>
  <c r="G59" i="7" s="1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F41" i="7"/>
  <c r="G41" i="7" s="1"/>
  <c r="F40" i="7"/>
  <c r="G40" i="7" s="1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F2" i="7"/>
  <c r="G2" i="7" s="1"/>
  <c r="F1" i="7"/>
  <c r="G1" i="7" s="1"/>
  <c r="K92" i="5"/>
  <c r="K91" i="5"/>
  <c r="M90" i="5"/>
  <c r="L90" i="5"/>
  <c r="K90" i="5"/>
  <c r="M89" i="5"/>
  <c r="L89" i="5"/>
  <c r="K89" i="5"/>
  <c r="M88" i="5"/>
  <c r="L88" i="5"/>
  <c r="K88" i="5"/>
  <c r="M87" i="5"/>
  <c r="L87" i="5"/>
  <c r="K87" i="5"/>
  <c r="M86" i="5"/>
  <c r="L86" i="5"/>
  <c r="K86" i="5"/>
  <c r="M85" i="5"/>
  <c r="L85" i="5"/>
  <c r="K85" i="5"/>
  <c r="M84" i="5"/>
  <c r="L84" i="5"/>
  <c r="N84" i="5" s="1"/>
  <c r="K84" i="5"/>
  <c r="M83" i="5"/>
  <c r="L83" i="5"/>
  <c r="N83" i="5" s="1"/>
  <c r="K83" i="5"/>
  <c r="M82" i="5"/>
  <c r="L82" i="5"/>
  <c r="N82" i="5" s="1"/>
  <c r="O82" i="5" s="1"/>
  <c r="K82" i="5"/>
  <c r="M81" i="5"/>
  <c r="L81" i="5"/>
  <c r="N81" i="5" s="1"/>
  <c r="K81" i="5"/>
  <c r="M80" i="5"/>
  <c r="L80" i="5"/>
  <c r="N80" i="5" s="1"/>
  <c r="K80" i="5"/>
  <c r="M79" i="5"/>
  <c r="L79" i="5"/>
  <c r="N79" i="5" s="1"/>
  <c r="O79" i="5" s="1"/>
  <c r="K79" i="5"/>
  <c r="M78" i="5"/>
  <c r="L78" i="5"/>
  <c r="N78" i="5" s="1"/>
  <c r="K78" i="5"/>
  <c r="M77" i="5"/>
  <c r="L77" i="5"/>
  <c r="K77" i="5"/>
  <c r="M76" i="5"/>
  <c r="L76" i="5"/>
  <c r="N76" i="5" s="1"/>
  <c r="K76" i="5"/>
  <c r="M75" i="5"/>
  <c r="L75" i="5"/>
  <c r="N75" i="5" s="1"/>
  <c r="K75" i="5"/>
  <c r="M74" i="5"/>
  <c r="L74" i="5"/>
  <c r="N74" i="5" s="1"/>
  <c r="O74" i="5" s="1"/>
  <c r="K74" i="5"/>
  <c r="M73" i="5"/>
  <c r="L73" i="5"/>
  <c r="N73" i="5" s="1"/>
  <c r="K73" i="5"/>
  <c r="M72" i="5"/>
  <c r="L72" i="5"/>
  <c r="N72" i="5" s="1"/>
  <c r="K72" i="5"/>
  <c r="M71" i="5"/>
  <c r="L71" i="5"/>
  <c r="N71" i="5" s="1"/>
  <c r="O71" i="5" s="1"/>
  <c r="K71" i="5"/>
  <c r="M70" i="5"/>
  <c r="L70" i="5"/>
  <c r="N70" i="5" s="1"/>
  <c r="K70" i="5"/>
  <c r="M69" i="5"/>
  <c r="L69" i="5"/>
  <c r="K69" i="5"/>
  <c r="M68" i="5"/>
  <c r="L68" i="5"/>
  <c r="N68" i="5" s="1"/>
  <c r="K68" i="5"/>
  <c r="M67" i="5"/>
  <c r="L67" i="5"/>
  <c r="N67" i="5" s="1"/>
  <c r="K67" i="5"/>
  <c r="M66" i="5"/>
  <c r="L66" i="5"/>
  <c r="N66" i="5" s="1"/>
  <c r="O66" i="5" s="1"/>
  <c r="K66" i="5"/>
  <c r="M65" i="5"/>
  <c r="L65" i="5"/>
  <c r="N65" i="5" s="1"/>
  <c r="K65" i="5"/>
  <c r="M64" i="5"/>
  <c r="L64" i="5"/>
  <c r="N64" i="5" s="1"/>
  <c r="K64" i="5"/>
  <c r="M63" i="5"/>
  <c r="L63" i="5"/>
  <c r="N63" i="5" s="1"/>
  <c r="O63" i="5" s="1"/>
  <c r="K63" i="5"/>
  <c r="M62" i="5"/>
  <c r="L62" i="5"/>
  <c r="N62" i="5" s="1"/>
  <c r="K62" i="5"/>
  <c r="M61" i="5"/>
  <c r="L61" i="5"/>
  <c r="K61" i="5"/>
  <c r="M60" i="5"/>
  <c r="L60" i="5"/>
  <c r="N60" i="5" s="1"/>
  <c r="K60" i="5"/>
  <c r="M59" i="5"/>
  <c r="L59" i="5"/>
  <c r="K59" i="5"/>
  <c r="M58" i="5"/>
  <c r="L58" i="5"/>
  <c r="K58" i="5"/>
  <c r="M57" i="5"/>
  <c r="L57" i="5"/>
  <c r="N57" i="5" s="1"/>
  <c r="K57" i="5"/>
  <c r="M56" i="5"/>
  <c r="L56" i="5"/>
  <c r="K56" i="5"/>
  <c r="M55" i="5"/>
  <c r="L55" i="5"/>
  <c r="N55" i="5" s="1"/>
  <c r="O55" i="5" s="1"/>
  <c r="K55" i="5"/>
  <c r="M54" i="5"/>
  <c r="L54" i="5"/>
  <c r="N54" i="5" s="1"/>
  <c r="K54" i="5"/>
  <c r="M53" i="5"/>
  <c r="L53" i="5"/>
  <c r="K53" i="5"/>
  <c r="M52" i="5"/>
  <c r="L52" i="5"/>
  <c r="N52" i="5" s="1"/>
  <c r="K52" i="5"/>
  <c r="M51" i="5"/>
  <c r="L51" i="5"/>
  <c r="K51" i="5"/>
  <c r="M50" i="5"/>
  <c r="L50" i="5"/>
  <c r="K50" i="5"/>
  <c r="M49" i="5"/>
  <c r="L49" i="5"/>
  <c r="N49" i="5" s="1"/>
  <c r="K49" i="5"/>
  <c r="M48" i="5"/>
  <c r="L48" i="5"/>
  <c r="K48" i="5"/>
  <c r="M47" i="5"/>
  <c r="L47" i="5"/>
  <c r="N47" i="5" s="1"/>
  <c r="O47" i="5" s="1"/>
  <c r="K47" i="5"/>
  <c r="M46" i="5"/>
  <c r="L46" i="5"/>
  <c r="N46" i="5" s="1"/>
  <c r="K46" i="5"/>
  <c r="M45" i="5"/>
  <c r="L45" i="5"/>
  <c r="K45" i="5"/>
  <c r="M44" i="5"/>
  <c r="L44" i="5"/>
  <c r="N44" i="5" s="1"/>
  <c r="K44" i="5"/>
  <c r="M43" i="5"/>
  <c r="L43" i="5"/>
  <c r="K43" i="5"/>
  <c r="M42" i="5"/>
  <c r="L42" i="5"/>
  <c r="K42" i="5"/>
  <c r="M41" i="5"/>
  <c r="L41" i="5"/>
  <c r="N41" i="5" s="1"/>
  <c r="K41" i="5"/>
  <c r="M40" i="5"/>
  <c r="L40" i="5"/>
  <c r="K40" i="5"/>
  <c r="M39" i="5"/>
  <c r="L39" i="5"/>
  <c r="N39" i="5" s="1"/>
  <c r="O39" i="5" s="1"/>
  <c r="K39" i="5"/>
  <c r="M38" i="5"/>
  <c r="L38" i="5"/>
  <c r="N38" i="5" s="1"/>
  <c r="K38" i="5"/>
  <c r="M37" i="5"/>
  <c r="L37" i="5"/>
  <c r="K37" i="5"/>
  <c r="M36" i="5"/>
  <c r="L36" i="5"/>
  <c r="N36" i="5" s="1"/>
  <c r="K36" i="5"/>
  <c r="M35" i="5"/>
  <c r="L35" i="5"/>
  <c r="K35" i="5"/>
  <c r="M34" i="5"/>
  <c r="L34" i="5"/>
  <c r="K34" i="5"/>
  <c r="M33" i="5"/>
  <c r="L33" i="5"/>
  <c r="N33" i="5" s="1"/>
  <c r="K33" i="5"/>
  <c r="M32" i="5"/>
  <c r="L32" i="5"/>
  <c r="K32" i="5"/>
  <c r="M31" i="5"/>
  <c r="L31" i="5"/>
  <c r="N31" i="5" s="1"/>
  <c r="O31" i="5" s="1"/>
  <c r="K31" i="5"/>
  <c r="M30" i="5"/>
  <c r="L30" i="5"/>
  <c r="N30" i="5" s="1"/>
  <c r="K30" i="5"/>
  <c r="M29" i="5"/>
  <c r="L29" i="5"/>
  <c r="K29" i="5"/>
  <c r="M28" i="5"/>
  <c r="L28" i="5"/>
  <c r="N28" i="5" s="1"/>
  <c r="K28" i="5"/>
  <c r="M27" i="5"/>
  <c r="L27" i="5"/>
  <c r="K27" i="5"/>
  <c r="M26" i="5"/>
  <c r="L26" i="5"/>
  <c r="K26" i="5"/>
  <c r="M25" i="5"/>
  <c r="L25" i="5"/>
  <c r="N25" i="5" s="1"/>
  <c r="K25" i="5"/>
  <c r="M24" i="5"/>
  <c r="L24" i="5"/>
  <c r="K24" i="5"/>
  <c r="M23" i="5"/>
  <c r="L23" i="5"/>
  <c r="O23" i="5" s="1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N15" i="5" s="1"/>
  <c r="O15" i="5" s="1"/>
  <c r="K15" i="5"/>
  <c r="M14" i="5"/>
  <c r="L14" i="5"/>
  <c r="K14" i="5"/>
  <c r="N85" i="5"/>
  <c r="N58" i="5"/>
  <c r="O58" i="5" s="1"/>
  <c r="M47" i="4"/>
  <c r="L47" i="4"/>
  <c r="K47" i="4"/>
  <c r="M46" i="4"/>
  <c r="L46" i="4"/>
  <c r="K46" i="4"/>
  <c r="M45" i="4"/>
  <c r="L45" i="4"/>
  <c r="K45" i="4"/>
  <c r="M37" i="4"/>
  <c r="L37" i="4"/>
  <c r="K3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S12" i="4"/>
  <c r="S11" i="4"/>
  <c r="S10" i="4"/>
  <c r="S9" i="4"/>
  <c r="F8" i="4"/>
  <c r="S7" i="4"/>
  <c r="F7" i="4"/>
  <c r="S6" i="4"/>
  <c r="F6" i="4"/>
  <c r="S5" i="4"/>
  <c r="F5" i="4"/>
  <c r="S4" i="4"/>
  <c r="F3" i="4"/>
  <c r="N41" i="4" l="1"/>
  <c r="O41" i="4" s="1"/>
  <c r="N27" i="4"/>
  <c r="N28" i="4"/>
  <c r="O28" i="5"/>
  <c r="O36" i="5"/>
  <c r="O44" i="5"/>
  <c r="O52" i="5"/>
  <c r="O60" i="5"/>
  <c r="O68" i="5"/>
  <c r="O76" i="5"/>
  <c r="O84" i="5"/>
  <c r="N22" i="4"/>
  <c r="N33" i="4"/>
  <c r="N34" i="4"/>
  <c r="N35" i="4"/>
  <c r="N36" i="4"/>
  <c r="O36" i="4" s="1"/>
  <c r="N43" i="4"/>
  <c r="O43" i="4" s="1"/>
  <c r="N42" i="4"/>
  <c r="O42" i="4" s="1"/>
  <c r="N39" i="4"/>
  <c r="O39" i="4" s="1"/>
  <c r="N32" i="4"/>
  <c r="N44" i="4"/>
  <c r="O44" i="4" s="1"/>
  <c r="N31" i="4"/>
  <c r="N40" i="4"/>
  <c r="O40" i="4" s="1"/>
  <c r="N30" i="4"/>
  <c r="N29" i="4"/>
  <c r="N11" i="4"/>
  <c r="Y11" i="4" s="1"/>
  <c r="N17" i="4"/>
  <c r="O17" i="4" s="1"/>
  <c r="N20" i="4"/>
  <c r="N18" i="4"/>
  <c r="N15" i="4"/>
  <c r="O15" i="4"/>
  <c r="N23" i="4"/>
  <c r="O23" i="4" s="1"/>
  <c r="N16" i="4"/>
  <c r="O16" i="4" s="1"/>
  <c r="N24" i="4"/>
  <c r="O24" i="4" s="1"/>
  <c r="N21" i="4"/>
  <c r="O21" i="4" s="1"/>
  <c r="N19" i="4"/>
  <c r="O49" i="5"/>
  <c r="N10" i="4"/>
  <c r="N9" i="4"/>
  <c r="Y9" i="4" s="1"/>
  <c r="N8" i="4"/>
  <c r="N7" i="4"/>
  <c r="N6" i="4"/>
  <c r="N12" i="4"/>
  <c r="N4" i="4"/>
  <c r="O18" i="4"/>
  <c r="O33" i="5"/>
  <c r="O17" i="5"/>
  <c r="O25" i="5"/>
  <c r="O57" i="5"/>
  <c r="O65" i="5"/>
  <c r="O41" i="5"/>
  <c r="O73" i="5"/>
  <c r="O83" i="5"/>
  <c r="O67" i="5"/>
  <c r="O46" i="5"/>
  <c r="O81" i="5"/>
  <c r="O85" i="5"/>
  <c r="O75" i="5"/>
  <c r="O20" i="4"/>
  <c r="O30" i="5"/>
  <c r="O38" i="5"/>
  <c r="O54" i="5"/>
  <c r="O62" i="5"/>
  <c r="O70" i="5"/>
  <c r="O21" i="5"/>
  <c r="O19" i="5"/>
  <c r="O20" i="5"/>
  <c r="O64" i="5"/>
  <c r="O80" i="5"/>
  <c r="O22" i="4"/>
  <c r="O18" i="5"/>
  <c r="N16" i="5"/>
  <c r="O16" i="5" s="1"/>
  <c r="O78" i="5"/>
  <c r="O14" i="5"/>
  <c r="O22" i="5"/>
  <c r="O72" i="5"/>
  <c r="O19" i="4"/>
  <c r="N25" i="4"/>
  <c r="O25" i="4" s="1"/>
  <c r="N51" i="5"/>
  <c r="O51" i="5" s="1"/>
  <c r="N59" i="5"/>
  <c r="O59" i="5" s="1"/>
  <c r="N27" i="5"/>
  <c r="O27" i="5" s="1"/>
  <c r="N5" i="4"/>
  <c r="Y5" i="4" s="1"/>
  <c r="N35" i="5"/>
  <c r="O35" i="5" s="1"/>
  <c r="N43" i="5"/>
  <c r="O43" i="5" s="1"/>
  <c r="O24" i="5"/>
  <c r="N32" i="5"/>
  <c r="O32" i="5" s="1"/>
  <c r="N40" i="5"/>
  <c r="O40" i="5" s="1"/>
  <c r="N48" i="5"/>
  <c r="O48" i="5" s="1"/>
  <c r="N56" i="5"/>
  <c r="O56" i="5" s="1"/>
  <c r="N29" i="5"/>
  <c r="O29" i="5" s="1"/>
  <c r="N37" i="5"/>
  <c r="O37" i="5" s="1"/>
  <c r="N45" i="5"/>
  <c r="O45" i="5" s="1"/>
  <c r="N53" i="5"/>
  <c r="O53" i="5" s="1"/>
  <c r="N61" i="5"/>
  <c r="O61" i="5" s="1"/>
  <c r="N69" i="5"/>
  <c r="O69" i="5" s="1"/>
  <c r="N77" i="5"/>
  <c r="O77" i="5" s="1"/>
  <c r="N26" i="5"/>
  <c r="O26" i="5" s="1"/>
  <c r="N34" i="5"/>
  <c r="O34" i="5" s="1"/>
  <c r="N42" i="5"/>
  <c r="O42" i="5" s="1"/>
  <c r="N50" i="5"/>
  <c r="O50" i="5" s="1"/>
  <c r="R4" i="4" l="1"/>
  <c r="Y4" i="4"/>
  <c r="R12" i="4"/>
  <c r="Y12" i="4"/>
  <c r="R6" i="4"/>
  <c r="Y6" i="4"/>
  <c r="R7" i="4"/>
  <c r="Y7" i="4"/>
  <c r="O8" i="4"/>
  <c r="Y8" i="4"/>
  <c r="R10" i="4"/>
  <c r="Y10" i="4"/>
  <c r="O29" i="4"/>
  <c r="R29" i="4"/>
  <c r="O30" i="4"/>
  <c r="R30" i="4"/>
  <c r="O31" i="4"/>
  <c r="R31" i="4"/>
  <c r="O32" i="4"/>
  <c r="R32" i="4"/>
  <c r="O35" i="4"/>
  <c r="R35" i="4"/>
  <c r="O34" i="4"/>
  <c r="R34" i="4"/>
  <c r="O33" i="4"/>
  <c r="R33" i="4"/>
  <c r="R28" i="4"/>
  <c r="O28" i="4"/>
  <c r="R27" i="4"/>
  <c r="O27" i="4"/>
  <c r="O12" i="4"/>
  <c r="O4" i="4"/>
  <c r="O7" i="4"/>
  <c r="O10" i="4"/>
  <c r="O6" i="4"/>
  <c r="O9" i="4"/>
  <c r="R9" i="4"/>
  <c r="R5" i="4"/>
  <c r="O5" i="4"/>
  <c r="O11" i="4"/>
  <c r="R11" i="4"/>
</calcChain>
</file>

<file path=xl/sharedStrings.xml><?xml version="1.0" encoding="utf-8"?>
<sst xmlns="http://schemas.openxmlformats.org/spreadsheetml/2006/main" count="184" uniqueCount="156">
  <si>
    <t>Calibration materials</t>
  </si>
  <si>
    <t>HU</t>
  </si>
  <si>
    <t>Back caclc HU</t>
  </si>
  <si>
    <t>Z_hat</t>
  </si>
  <si>
    <t>Z_tilde</t>
  </si>
  <si>
    <t>calibration parameter k</t>
  </si>
  <si>
    <t>RSP</t>
  </si>
  <si>
    <t>RED</t>
  </si>
  <si>
    <t>Woodard White tissues</t>
  </si>
  <si>
    <t>RSP 155MeV &amp; water Ivalue 78</t>
  </si>
  <si>
    <t>Water</t>
  </si>
  <si>
    <t>Lungdeflated</t>
  </si>
  <si>
    <t>Gammex_LN-300 Lung</t>
  </si>
  <si>
    <t>Gammex_LN-450 Lung</t>
  </si>
  <si>
    <t>Gammex_AP6 Adipose</t>
  </si>
  <si>
    <t>Adiposetissue3</t>
  </si>
  <si>
    <t>Gammex_BR12-Breast</t>
  </si>
  <si>
    <t>Adiposetissue2</t>
  </si>
  <si>
    <t>Gammex_SR2 Brain</t>
  </si>
  <si>
    <t>Adiposetissue1</t>
  </si>
  <si>
    <t>Gammex_LV1 Liver</t>
  </si>
  <si>
    <t>Yellowmarrow</t>
  </si>
  <si>
    <t>Gammex_Inner Bone</t>
  </si>
  <si>
    <t>Mammarygland1</t>
  </si>
  <si>
    <t>Gammex_B-200 Bone</t>
  </si>
  <si>
    <t>Mammarygland2</t>
  </si>
  <si>
    <t>Gammex_CB2-30</t>
  </si>
  <si>
    <t>Redmarrow</t>
  </si>
  <si>
    <t>Gammex_CB2-50</t>
  </si>
  <si>
    <t>BrainCerebrospinalfluid</t>
  </si>
  <si>
    <t>Gammex_Cortical Bone</t>
  </si>
  <si>
    <t>Adrenalgland</t>
  </si>
  <si>
    <t>Smallintestinewall</t>
  </si>
  <si>
    <t>Urine</t>
  </si>
  <si>
    <t>Gallbladderbile</t>
  </si>
  <si>
    <t>Lymph</t>
  </si>
  <si>
    <t>Pancreas</t>
  </si>
  <si>
    <t>Brainwhitematter</t>
  </si>
  <si>
    <t>Prostate</t>
  </si>
  <si>
    <t>Testis</t>
  </si>
  <si>
    <t>Braingraymatter</t>
  </si>
  <si>
    <t>Muscleskeletal1</t>
  </si>
  <si>
    <t>Heart1</t>
  </si>
  <si>
    <t>Kidney1</t>
  </si>
  <si>
    <t>Stomach</t>
  </si>
  <si>
    <t>Thyroid</t>
  </si>
  <si>
    <t>Muscleskeletal2</t>
  </si>
  <si>
    <t>Liver1</t>
  </si>
  <si>
    <t>Heart2</t>
  </si>
  <si>
    <t>Aorta</t>
  </si>
  <si>
    <t>Kidney2</t>
  </si>
  <si>
    <t>Muscleskeletal3</t>
  </si>
  <si>
    <t>Heart3</t>
  </si>
  <si>
    <t>Mammarygland3</t>
  </si>
  <si>
    <t>Kidney3</t>
  </si>
  <si>
    <t>Ovary</t>
  </si>
  <si>
    <t>Eyelens</t>
  </si>
  <si>
    <t>Liver2</t>
  </si>
  <si>
    <t>Spleen</t>
  </si>
  <si>
    <t>Trachea</t>
  </si>
  <si>
    <t>Heartbloodfilled</t>
  </si>
  <si>
    <t>Bloodwhole</t>
  </si>
  <si>
    <t>Liver3</t>
  </si>
  <si>
    <t>Skin1</t>
  </si>
  <si>
    <t>Skin2</t>
  </si>
  <si>
    <t>Skin3</t>
  </si>
  <si>
    <t>Connectivetissue</t>
  </si>
  <si>
    <t>Cartilage</t>
  </si>
  <si>
    <t>Sternum</t>
  </si>
  <si>
    <t xml:space="preserve">Sacrummale </t>
  </si>
  <si>
    <t xml:space="preserve">D6L3inclcartilagem </t>
  </si>
  <si>
    <t xml:space="preserve">Vertcolwhole </t>
  </si>
  <si>
    <t xml:space="preserve">VertcolD6L3exclcartilage </t>
  </si>
  <si>
    <t xml:space="preserve">FemurHumerussphericalhead </t>
  </si>
  <si>
    <t xml:space="preserve">Femurconicaltrochanter </t>
  </si>
  <si>
    <t>C4inclcartilagemale</t>
  </si>
  <si>
    <t>Sacrumfemale</t>
  </si>
  <si>
    <t>Humeruswholespecimen</t>
  </si>
  <si>
    <t>Ribs2nd6th</t>
  </si>
  <si>
    <t>Innominatemale</t>
  </si>
  <si>
    <t>VertcolC4exclcartilage</t>
  </si>
  <si>
    <t>Femurtotalbone</t>
  </si>
  <si>
    <t>Femurwholespecism</t>
  </si>
  <si>
    <t>Innominatefemale</t>
  </si>
  <si>
    <t>Humerustotalbone</t>
  </si>
  <si>
    <t>Claviclescapula</t>
  </si>
  <si>
    <t>Humeruscylindricalshaft</t>
  </si>
  <si>
    <t>Ribs10th</t>
  </si>
  <si>
    <t>Cranium</t>
  </si>
  <si>
    <t>Mandible</t>
  </si>
  <si>
    <t>Femurcylindricalshaft</t>
  </si>
  <si>
    <t>Corticalbone</t>
  </si>
  <si>
    <t>slope</t>
  </si>
  <si>
    <t>intercept</t>
  </si>
  <si>
    <t>RSP_calc</t>
  </si>
  <si>
    <t>RSP_curve</t>
  </si>
  <si>
    <t>lung</t>
  </si>
  <si>
    <t>measured</t>
  </si>
  <si>
    <t>measured RSP</t>
  </si>
  <si>
    <t>meas/curve</t>
  </si>
  <si>
    <t>measured/calced</t>
  </si>
  <si>
    <t>soft &amp; fat</t>
  </si>
  <si>
    <t>OLD CIRS</t>
  </si>
  <si>
    <t>Lung Inhale 0.2</t>
  </si>
  <si>
    <t>Lung (inhale )</t>
  </si>
  <si>
    <t>bone</t>
  </si>
  <si>
    <t>Lung Exhale 0.5</t>
  </si>
  <si>
    <t>Lung (exhale )</t>
  </si>
  <si>
    <t>Adipose 0.97</t>
  </si>
  <si>
    <t xml:space="preserve">Adipose </t>
  </si>
  <si>
    <t>Breast 0.99</t>
  </si>
  <si>
    <t>Breast (50/50)</t>
  </si>
  <si>
    <t>WEP</t>
  </si>
  <si>
    <t>Solid Water</t>
  </si>
  <si>
    <t>Muscle 1.06</t>
  </si>
  <si>
    <t>Muslce</t>
  </si>
  <si>
    <t>Liver 1.07</t>
  </si>
  <si>
    <t xml:space="preserve">Liver </t>
  </si>
  <si>
    <t>Trabecular bone 200mg/cc 1.16</t>
  </si>
  <si>
    <t>Trabecular Bone 200mg/cc HA</t>
  </si>
  <si>
    <t>Dense bone 800mg/cc 1.61</t>
  </si>
  <si>
    <t>Dense Bone</t>
  </si>
  <si>
    <t>calculated</t>
  </si>
  <si>
    <t>Phantoms</t>
  </si>
  <si>
    <t>CIRS_Lung Inhale 04</t>
  </si>
  <si>
    <t>CIRS_Lung Exhale 0.5</t>
  </si>
  <si>
    <t>CIRS_Adipose 062A11</t>
  </si>
  <si>
    <t>CIRS_Breast 062A06</t>
  </si>
  <si>
    <t>CIRS_Muscle 062A10</t>
  </si>
  <si>
    <t>CIRS_Liver 062A09</t>
  </si>
  <si>
    <t>CIRS_Bone 200mg/cc 062A08</t>
  </si>
  <si>
    <t>CIRS_Bone 800mg/cc 062A15</t>
  </si>
  <si>
    <t>CIRS_Bone 1250mg/cc 062A18</t>
  </si>
  <si>
    <t>CIRS_Bone 1750mg/cc 062A21</t>
  </si>
  <si>
    <t>IROC</t>
  </si>
  <si>
    <t>meas RSP</t>
  </si>
  <si>
    <t>Cal RSP</t>
  </si>
  <si>
    <t>adipose</t>
  </si>
  <si>
    <t>av adipose</t>
  </si>
  <si>
    <t>adipose sacrum</t>
  </si>
  <si>
    <t>WW tissues</t>
  </si>
  <si>
    <t>blood</t>
  </si>
  <si>
    <t>bloodwhole</t>
  </si>
  <si>
    <t>liver</t>
  </si>
  <si>
    <t>kidney</t>
  </si>
  <si>
    <t>pancreas</t>
  </si>
  <si>
    <t>muscle</t>
  </si>
  <si>
    <t>prostate</t>
  </si>
  <si>
    <t xml:space="preserve">prostate </t>
  </si>
  <si>
    <t>red marrow</t>
  </si>
  <si>
    <t>yellow marrow</t>
  </si>
  <si>
    <t>rib</t>
  </si>
  <si>
    <t>rib6-7</t>
  </si>
  <si>
    <t>femur head</t>
  </si>
  <si>
    <t>Vert L3</t>
  </si>
  <si>
    <t>sacrum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</si>
</sst>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"/>
    <numFmt numFmtId="166" formatCode="0.0%"/>
    <numFmt numFmtId="167" formatCode="0.000%"/>
    <numFmt numFmtId="168" formatCode="0.000"/>
    <numFmt numFmtId="169" formatCode="0.000E+00"/>
    <numFmt numFmtId="170" formatCode="0.0000"/>
    <numFmt numFmtId="171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52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165" fontId="4" fillId="2" borderId="3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3" borderId="0" xfId="0" applyFill="1"/>
    <xf numFmtId="0" fontId="0" fillId="2" borderId="0" xfId="0" applyFill="1"/>
    <xf numFmtId="2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7" fontId="0" fillId="0" borderId="0" xfId="1" applyNumberFormat="1" applyFont="1"/>
    <xf numFmtId="165" fontId="4" fillId="2" borderId="7" xfId="0" applyNumberFormat="1" applyFont="1" applyFill="1" applyBorder="1" applyAlignment="1">
      <alignment horizontal="center"/>
    </xf>
    <xf numFmtId="10" fontId="1" fillId="0" borderId="0" xfId="1" applyNumberFormat="1" applyFont="1"/>
    <xf numFmtId="11" fontId="0" fillId="0" borderId="0" xfId="0" applyNumberFormat="1"/>
    <xf numFmtId="10" fontId="0" fillId="0" borderId="0" xfId="1" applyNumberFormat="1" applyFont="1"/>
    <xf numFmtId="0" fontId="0" fillId="0" borderId="8" xfId="0" applyBorder="1"/>
    <xf numFmtId="0" fontId="7" fillId="0" borderId="8" xfId="0" applyFont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3" borderId="8" xfId="0" applyFill="1" applyBorder="1"/>
    <xf numFmtId="166" fontId="5" fillId="3" borderId="8" xfId="1" applyNumberFormat="1" applyFont="1" applyFill="1" applyBorder="1" applyAlignment="1">
      <alignment horizontal="center"/>
    </xf>
    <xf numFmtId="0" fontId="0" fillId="0" borderId="0" xfId="0"/>
    <xf numFmtId="169" fontId="0" fillId="0" borderId="0" xfId="0" applyNumberFormat="1"/>
    <xf numFmtId="169" fontId="0" fillId="0" borderId="0" xfId="0" applyNumberFormat="1" applyAlignment="1">
      <alignment horizontal="right"/>
    </xf>
    <xf numFmtId="170" fontId="4" fillId="2" borderId="4" xfId="0" applyNumberFormat="1" applyFont="1" applyFill="1" applyBorder="1" applyAlignment="1">
      <alignment horizontal="center"/>
    </xf>
    <xf numFmtId="168" fontId="0" fillId="0" borderId="0" xfId="0" applyNumberFormat="1"/>
    <xf numFmtId="170" fontId="4" fillId="2" borderId="6" xfId="0" applyNumberFormat="1" applyFont="1" applyFill="1" applyBorder="1" applyAlignment="1">
      <alignment horizontal="center"/>
    </xf>
    <xf numFmtId="170" fontId="0" fillId="2" borderId="0" xfId="0" applyNumberFormat="1" applyFill="1" applyAlignment="1">
      <alignment horizontal="right"/>
    </xf>
    <xf numFmtId="0" fontId="0" fillId="0" borderId="0" xfId="0"/>
    <xf numFmtId="2" fontId="9" fillId="2" borderId="0" xfId="0" applyNumberFormat="1" applyFont="1" applyFill="1" applyAlignment="1">
      <alignment horizontal="center"/>
    </xf>
    <xf numFmtId="170" fontId="9" fillId="2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0" fillId="0" borderId="0" xfId="0" applyNumberFormat="1"/>
    <xf numFmtId="0" fontId="7" fillId="0" borderId="0" xfId="0" applyFont="1" applyAlignment="1">
      <alignment horizontal="left"/>
    </xf>
    <xf numFmtId="171" fontId="3" fillId="0" borderId="0" xfId="1" applyNumberFormat="1"/>
    <xf numFmtId="0" fontId="0" fillId="5" borderId="0" xfId="0" applyFill="1"/>
    <xf numFmtId="166" fontId="3" fillId="5" borderId="0" xfId="1" applyNumberFormat="1" applyFill="1"/>
    <xf numFmtId="166" fontId="3" fillId="0" borderId="0" xfId="1" applyNumberFormat="1"/>
    <xf numFmtId="0" fontId="0" fillId="0" borderId="0" xfId="0" applyAlignment="1">
      <alignment horizontal="left"/>
    </xf>
    <xf numFmtId="0" fontId="0" fillId="0" borderId="0" xfId="0"/>
    <xf numFmtId="0" fontId="8" fillId="4" borderId="0" xfId="0" applyFont="1" applyFill="1" applyAlignment="1">
      <alignment horizontal="center" vertical="center" textRotation="90"/>
    </xf>
    <xf numFmtId="0" fontId="0" fillId="0" borderId="0" xfId="0" applyAlignment="1"/>
    <xf numFmtId="0" fontId="8" fillId="4" borderId="0" xfId="0" applyFont="1" applyFill="1" applyAlignment="1">
      <alignment horizontal="center" vertical="top" textRotation="90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RSP stoichiometric calibration</a:t>
            </a:r>
            <a:r>
              <a:rPr lang="en-GB" baseline="0"/>
              <a:t> curve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UCLHresults!$O$2:$O$71</c:f>
              <c:numCache>
                <c:formatCode>General</c:formatCode>
                <c:ptCount val="70"/>
                <c:pt idx="0">
                  <c:v>-850.5037732666666</c:v>
                </c:pt>
                <c:pt idx="1">
                  <c:v>-736.53536267576817</c:v>
                </c:pt>
                <c:pt idx="2">
                  <c:v>-594.07484943714508</c:v>
                </c:pt>
                <c:pt idx="3">
                  <c:v>-86.717395356998139</c:v>
                </c:pt>
                <c:pt idx="4">
                  <c:v>-63.286462135431933</c:v>
                </c:pt>
                <c:pt idx="5">
                  <c:v>-39.860262378323696</c:v>
                </c:pt>
                <c:pt idx="6">
                  <c:v>-35.994164517708349</c:v>
                </c:pt>
                <c:pt idx="7">
                  <c:v>-21.180465336221982</c:v>
                </c:pt>
                <c:pt idx="8">
                  <c:v>18.59858654389399</c:v>
                </c:pt>
                <c:pt idx="9">
                  <c:v>28.120470247768811</c:v>
                </c:pt>
                <c:pt idx="10">
                  <c:v>36.047737836076763</c:v>
                </c:pt>
                <c:pt idx="11">
                  <c:v>30.406607403960049</c:v>
                </c:pt>
                <c:pt idx="12">
                  <c:v>44.860400932289188</c:v>
                </c:pt>
                <c:pt idx="13">
                  <c:v>49.054535300498387</c:v>
                </c:pt>
                <c:pt idx="14">
                  <c:v>50.234210811950973</c:v>
                </c:pt>
                <c:pt idx="15">
                  <c:v>51.779416903712693</c:v>
                </c:pt>
                <c:pt idx="16">
                  <c:v>53.071283664881221</c:v>
                </c:pt>
                <c:pt idx="17">
                  <c:v>54.83424611976605</c:v>
                </c:pt>
                <c:pt idx="18">
                  <c:v>55.644065484700008</c:v>
                </c:pt>
                <c:pt idx="19">
                  <c:v>58.130728662056889</c:v>
                </c:pt>
                <c:pt idx="20">
                  <c:v>62.08360205576728</c:v>
                </c:pt>
                <c:pt idx="21">
                  <c:v>61.846225974444742</c:v>
                </c:pt>
                <c:pt idx="22">
                  <c:v>62.082412217377637</c:v>
                </c:pt>
                <c:pt idx="23">
                  <c:v>62.703649658073729</c:v>
                </c:pt>
                <c:pt idx="24">
                  <c:v>62.9178057954595</c:v>
                </c:pt>
                <c:pt idx="25">
                  <c:v>94.341205610298061</c:v>
                </c:pt>
                <c:pt idx="26">
                  <c:v>64.560745238504708</c:v>
                </c:pt>
                <c:pt idx="27">
                  <c:v>64.860719933281985</c:v>
                </c:pt>
                <c:pt idx="28">
                  <c:v>65.35120207641144</c:v>
                </c:pt>
                <c:pt idx="29">
                  <c:v>64.513648651638263</c:v>
                </c:pt>
                <c:pt idx="30">
                  <c:v>65.494636329622978</c:v>
                </c:pt>
                <c:pt idx="31">
                  <c:v>66.861478609007051</c:v>
                </c:pt>
                <c:pt idx="32">
                  <c:v>67.921887161283664</c:v>
                </c:pt>
                <c:pt idx="33">
                  <c:v>67.667958297017847</c:v>
                </c:pt>
                <c:pt idx="34">
                  <c:v>68.108821648683218</c:v>
                </c:pt>
                <c:pt idx="35">
                  <c:v>68.386127896207554</c:v>
                </c:pt>
                <c:pt idx="36">
                  <c:v>70.79137190287895</c:v>
                </c:pt>
                <c:pt idx="37">
                  <c:v>75.381268836721844</c:v>
                </c:pt>
                <c:pt idx="38">
                  <c:v>77.016510236491925</c:v>
                </c:pt>
                <c:pt idx="39">
                  <c:v>76.038835184362512</c:v>
                </c:pt>
                <c:pt idx="40">
                  <c:v>78.153747131354308</c:v>
                </c:pt>
                <c:pt idx="41">
                  <c:v>78.179776279539681</c:v>
                </c:pt>
                <c:pt idx="42">
                  <c:v>85.626356420415519</c:v>
                </c:pt>
                <c:pt idx="43">
                  <c:v>93.127455747979042</c:v>
                </c:pt>
                <c:pt idx="44">
                  <c:v>95.880955937690217</c:v>
                </c:pt>
                <c:pt idx="45">
                  <c:v>100.112573883636</c:v>
                </c:pt>
                <c:pt idx="46">
                  <c:v>122.221288104522</c:v>
                </c:pt>
                <c:pt idx="47">
                  <c:v>126.7623664125678</c:v>
                </c:pt>
                <c:pt idx="48">
                  <c:v>400.24892521447532</c:v>
                </c:pt>
                <c:pt idx="49">
                  <c:v>468.89816056221252</c:v>
                </c:pt>
                <c:pt idx="50">
                  <c:v>481.7115380220161</c:v>
                </c:pt>
                <c:pt idx="51">
                  <c:v>529.43233188563636</c:v>
                </c:pt>
                <c:pt idx="52">
                  <c:v>539.70371394768597</c:v>
                </c:pt>
                <c:pt idx="53">
                  <c:v>550.1144003686843</c:v>
                </c:pt>
                <c:pt idx="54">
                  <c:v>597.53952310798445</c:v>
                </c:pt>
                <c:pt idx="55">
                  <c:v>614.11371570232984</c:v>
                </c:pt>
                <c:pt idx="56">
                  <c:v>635.2764644176948</c:v>
                </c:pt>
                <c:pt idx="57">
                  <c:v>647.50621796174914</c:v>
                </c:pt>
                <c:pt idx="58">
                  <c:v>670.56953178374181</c:v>
                </c:pt>
                <c:pt idx="59">
                  <c:v>672.33289985568229</c:v>
                </c:pt>
                <c:pt idx="60">
                  <c:v>686.237226207508</c:v>
                </c:pt>
                <c:pt idx="61">
                  <c:v>699.31411536317501</c:v>
                </c:pt>
                <c:pt idx="62">
                  <c:v>713.43356613363869</c:v>
                </c:pt>
                <c:pt idx="63">
                  <c:v>755.40184093692937</c:v>
                </c:pt>
                <c:pt idx="64">
                  <c:v>766.81120770994721</c:v>
                </c:pt>
                <c:pt idx="65">
                  <c:v>766.90754521812084</c:v>
                </c:pt>
                <c:pt idx="66">
                  <c:v>816.36621578188897</c:v>
                </c:pt>
                <c:pt idx="67">
                  <c:v>856.41455012277106</c:v>
                </c:pt>
                <c:pt idx="68">
                  <c:v>1010.835026884612</c:v>
                </c:pt>
                <c:pt idx="69">
                  <c:v>1124.545891287951</c:v>
                </c:pt>
              </c:numCache>
            </c:numRef>
          </c:xVal>
          <c:yVal>
            <c:numRef>
              <c:f>UCLHresults!$P$2:$P$71</c:f>
              <c:numCache>
                <c:formatCode>General</c:formatCode>
                <c:ptCount val="70"/>
                <c:pt idx="0">
                  <c:v>0.14742278086046071</c:v>
                </c:pt>
                <c:pt idx="1">
                  <c:v>0.25898596637648502</c:v>
                </c:pt>
                <c:pt idx="2">
                  <c:v>0.39843994827151541</c:v>
                </c:pt>
                <c:pt idx="3">
                  <c:v>0.95659562873393955</c:v>
                </c:pt>
                <c:pt idx="4">
                  <c:v>0.97270248303795515</c:v>
                </c:pt>
                <c:pt idx="5">
                  <c:v>0.98870405757524704</c:v>
                </c:pt>
                <c:pt idx="6">
                  <c:v>1.0059173056006669</c:v>
                </c:pt>
                <c:pt idx="7">
                  <c:v>1.0053181705234879</c:v>
                </c:pt>
                <c:pt idx="8">
                  <c:v>1.0270504667125731</c:v>
                </c:pt>
                <c:pt idx="9">
                  <c:v>1.0380093316046819</c:v>
                </c:pt>
                <c:pt idx="10">
                  <c:v>1.01230708877511</c:v>
                </c:pt>
                <c:pt idx="11">
                  <c:v>1.037210025833305</c:v>
                </c:pt>
                <c:pt idx="12">
                  <c:v>1.0303424707204809</c:v>
                </c:pt>
                <c:pt idx="13">
                  <c:v>1.0211124676017349</c:v>
                </c:pt>
                <c:pt idx="14">
                  <c:v>1.030487694913254</c:v>
                </c:pt>
                <c:pt idx="15">
                  <c:v>1.030194585136416</c:v>
                </c:pt>
                <c:pt idx="16">
                  <c:v>1.0416710765670729</c:v>
                </c:pt>
                <c:pt idx="17">
                  <c:v>1.042037801023491</c:v>
                </c:pt>
                <c:pt idx="18">
                  <c:v>1.038317750614929</c:v>
                </c:pt>
                <c:pt idx="19">
                  <c:v>1.039539956365819</c:v>
                </c:pt>
                <c:pt idx="20">
                  <c:v>1.040246535063426</c:v>
                </c:pt>
                <c:pt idx="21">
                  <c:v>1.0455410153681901</c:v>
                </c:pt>
                <c:pt idx="22">
                  <c:v>1.0481768085286349</c:v>
                </c:pt>
                <c:pt idx="23">
                  <c:v>1.046454596292375</c:v>
                </c:pt>
                <c:pt idx="24">
                  <c:v>1.048617019858709</c:v>
                </c:pt>
                <c:pt idx="25">
                  <c:v>1.0475565640757589</c:v>
                </c:pt>
                <c:pt idx="26">
                  <c:v>1.045924832416274</c:v>
                </c:pt>
                <c:pt idx="27">
                  <c:v>1.047222027738425</c:v>
                </c:pt>
                <c:pt idx="28">
                  <c:v>1.048319092674014</c:v>
                </c:pt>
                <c:pt idx="29">
                  <c:v>1.042207178700985</c:v>
                </c:pt>
                <c:pt idx="30">
                  <c:v>1.0467800861181611</c:v>
                </c:pt>
                <c:pt idx="31">
                  <c:v>1.044872237973689</c:v>
                </c:pt>
                <c:pt idx="32">
                  <c:v>1.0471738673895361</c:v>
                </c:pt>
                <c:pt idx="33">
                  <c:v>1.057030586974923</c:v>
                </c:pt>
                <c:pt idx="34">
                  <c:v>1.0471951227807721</c:v>
                </c:pt>
                <c:pt idx="35">
                  <c:v>1.0480864123590861</c:v>
                </c:pt>
                <c:pt idx="36">
                  <c:v>1.060784668977597</c:v>
                </c:pt>
                <c:pt idx="37">
                  <c:v>1.0554659779306601</c:v>
                </c:pt>
                <c:pt idx="38">
                  <c:v>1.0562011379748559</c:v>
                </c:pt>
                <c:pt idx="39">
                  <c:v>1.054161089699921</c:v>
                </c:pt>
                <c:pt idx="40">
                  <c:v>1.056465652224331</c:v>
                </c:pt>
                <c:pt idx="41">
                  <c:v>1.0548600514876421</c:v>
                </c:pt>
                <c:pt idx="42">
                  <c:v>1.0638003610587561</c:v>
                </c:pt>
                <c:pt idx="43">
                  <c:v>1.0869474961984</c:v>
                </c:pt>
                <c:pt idx="44">
                  <c:v>1.08546459670172</c:v>
                </c:pt>
                <c:pt idx="45">
                  <c:v>1.0852080596827349</c:v>
                </c:pt>
                <c:pt idx="46">
                  <c:v>1.1073197710102001</c:v>
                </c:pt>
                <c:pt idx="47">
                  <c:v>1.083220219581513</c:v>
                </c:pt>
                <c:pt idx="48">
                  <c:v>1.2020891369799029</c:v>
                </c:pt>
                <c:pt idx="49">
                  <c:v>1.2317751376616171</c:v>
                </c:pt>
                <c:pt idx="50">
                  <c:v>1.237968672917048</c:v>
                </c:pt>
                <c:pt idx="51">
                  <c:v>1.261896061729137</c:v>
                </c:pt>
                <c:pt idx="52">
                  <c:v>1.2607922738577</c:v>
                </c:pt>
                <c:pt idx="53">
                  <c:v>1.264087161334372</c:v>
                </c:pt>
                <c:pt idx="54">
                  <c:v>1.287766233179799</c:v>
                </c:pt>
                <c:pt idx="55">
                  <c:v>1.298011062592753</c:v>
                </c:pt>
                <c:pt idx="56">
                  <c:v>1.307780777295507</c:v>
                </c:pt>
                <c:pt idx="57">
                  <c:v>1.311081179903498</c:v>
                </c:pt>
                <c:pt idx="58">
                  <c:v>1.3219189954002819</c:v>
                </c:pt>
                <c:pt idx="59">
                  <c:v>1.3199066181015759</c:v>
                </c:pt>
                <c:pt idx="60">
                  <c:v>1.329113549320047</c:v>
                </c:pt>
                <c:pt idx="61">
                  <c:v>1.330245167727977</c:v>
                </c:pt>
                <c:pt idx="62">
                  <c:v>1.3394167794448399</c:v>
                </c:pt>
                <c:pt idx="63">
                  <c:v>1.358880949755872</c:v>
                </c:pt>
                <c:pt idx="64">
                  <c:v>1.360041207871898</c:v>
                </c:pt>
                <c:pt idx="65">
                  <c:v>1.3599992271530941</c:v>
                </c:pt>
                <c:pt idx="66">
                  <c:v>1.382730237923818</c:v>
                </c:pt>
                <c:pt idx="67">
                  <c:v>1.4042368675304031</c:v>
                </c:pt>
                <c:pt idx="68">
                  <c:v>1.4707651290390029</c:v>
                </c:pt>
                <c:pt idx="69">
                  <c:v>1.523638917794286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A-4EA3-BA0E-C08194274364}"/>
            </c:ext>
          </c:extLst>
        </c:ser>
        <c:ser>
          <c:idx val="1"/>
          <c:order val="1"/>
          <c:tx>
            <c:v>Bone</c:v>
          </c:tx>
          <c:spPr>
            <a:ln w="28575">
              <a:noFill/>
              <a:prstDash val="solid"/>
            </a:ln>
          </c:spPr>
          <c:marker>
            <c:symbol val="none"/>
          </c:marker>
          <c:trendline>
            <c:spPr>
              <a:ln w="15875">
                <a:solidFill>
                  <a:schemeClr val="accent2">
                    <a:lumMod val="75000"/>
                  </a:schemeClr>
                </a:solidFill>
                <a:prstDash val="solid"/>
              </a:ln>
            </c:spPr>
            <c:trendlineType val="linear"/>
            <c:intercept val="1.03"/>
            <c:dispRSqr val="0"/>
            <c:dispEq val="1"/>
            <c:trendlineLbl>
              <c:layout>
                <c:manualLayout>
                  <c:x val="-1.1987446390192349E-2"/>
                  <c:y val="-2.3069553667807309E-2"/>
                </c:manualLayout>
              </c:layout>
              <c:numFmt formatCode="0.0000000E+00" sourceLinked="0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accent2">
                      <a:lumMod val="75000"/>
                    </a:schemeClr>
                  </a:solidFill>
                  <a:prstDash val="solid"/>
                </a:ln>
              </c:spPr>
            </c:trendlineLbl>
          </c:trendline>
          <c:xVal>
            <c:numRef>
              <c:f>UCLHresults!$O$50:$O$72</c:f>
              <c:numCache>
                <c:formatCode>General</c:formatCode>
                <c:ptCount val="23"/>
                <c:pt idx="0">
                  <c:v>400.24892521447532</c:v>
                </c:pt>
                <c:pt idx="1">
                  <c:v>468.89816056221252</c:v>
                </c:pt>
                <c:pt idx="2">
                  <c:v>481.7115380220161</c:v>
                </c:pt>
                <c:pt idx="3">
                  <c:v>529.43233188563636</c:v>
                </c:pt>
                <c:pt idx="4">
                  <c:v>539.70371394768597</c:v>
                </c:pt>
                <c:pt idx="5">
                  <c:v>550.1144003686843</c:v>
                </c:pt>
                <c:pt idx="6">
                  <c:v>597.53952310798445</c:v>
                </c:pt>
                <c:pt idx="7">
                  <c:v>614.11371570232984</c:v>
                </c:pt>
                <c:pt idx="8">
                  <c:v>635.2764644176948</c:v>
                </c:pt>
                <c:pt idx="9">
                  <c:v>647.50621796174914</c:v>
                </c:pt>
                <c:pt idx="10">
                  <c:v>670.56953178374181</c:v>
                </c:pt>
                <c:pt idx="11">
                  <c:v>672.33289985568229</c:v>
                </c:pt>
                <c:pt idx="12">
                  <c:v>686.237226207508</c:v>
                </c:pt>
                <c:pt idx="13">
                  <c:v>699.31411536317501</c:v>
                </c:pt>
                <c:pt idx="14">
                  <c:v>713.43356613363869</c:v>
                </c:pt>
                <c:pt idx="15">
                  <c:v>755.40184093692937</c:v>
                </c:pt>
                <c:pt idx="16">
                  <c:v>766.81120770994721</c:v>
                </c:pt>
                <c:pt idx="17">
                  <c:v>766.90754521812084</c:v>
                </c:pt>
                <c:pt idx="18">
                  <c:v>816.36621578188897</c:v>
                </c:pt>
                <c:pt idx="19">
                  <c:v>856.41455012277106</c:v>
                </c:pt>
                <c:pt idx="20">
                  <c:v>1010.835026884612</c:v>
                </c:pt>
                <c:pt idx="21">
                  <c:v>1124.545891287951</c:v>
                </c:pt>
                <c:pt idx="22">
                  <c:v>1249.8799227854311</c:v>
                </c:pt>
              </c:numCache>
            </c:numRef>
          </c:xVal>
          <c:yVal>
            <c:numRef>
              <c:f>UCLHresults!$P$50:$P$72</c:f>
              <c:numCache>
                <c:formatCode>General</c:formatCode>
                <c:ptCount val="23"/>
                <c:pt idx="0">
                  <c:v>1.2020891369799029</c:v>
                </c:pt>
                <c:pt idx="1">
                  <c:v>1.2317751376616171</c:v>
                </c:pt>
                <c:pt idx="2">
                  <c:v>1.237968672917048</c:v>
                </c:pt>
                <c:pt idx="3">
                  <c:v>1.261896061729137</c:v>
                </c:pt>
                <c:pt idx="4">
                  <c:v>1.2607922738577</c:v>
                </c:pt>
                <c:pt idx="5">
                  <c:v>1.264087161334372</c:v>
                </c:pt>
                <c:pt idx="6">
                  <c:v>1.287766233179799</c:v>
                </c:pt>
                <c:pt idx="7">
                  <c:v>1.298011062592753</c:v>
                </c:pt>
                <c:pt idx="8">
                  <c:v>1.307780777295507</c:v>
                </c:pt>
                <c:pt idx="9">
                  <c:v>1.311081179903498</c:v>
                </c:pt>
                <c:pt idx="10">
                  <c:v>1.3219189954002819</c:v>
                </c:pt>
                <c:pt idx="11">
                  <c:v>1.3199066181015759</c:v>
                </c:pt>
                <c:pt idx="12">
                  <c:v>1.329113549320047</c:v>
                </c:pt>
                <c:pt idx="13">
                  <c:v>1.330245167727977</c:v>
                </c:pt>
                <c:pt idx="14">
                  <c:v>1.3394167794448399</c:v>
                </c:pt>
                <c:pt idx="15">
                  <c:v>1.358880949755872</c:v>
                </c:pt>
                <c:pt idx="16">
                  <c:v>1.360041207871898</c:v>
                </c:pt>
                <c:pt idx="17">
                  <c:v>1.3599992271530941</c:v>
                </c:pt>
                <c:pt idx="18">
                  <c:v>1.382730237923818</c:v>
                </c:pt>
                <c:pt idx="19">
                  <c:v>1.4042368675304031</c:v>
                </c:pt>
                <c:pt idx="20">
                  <c:v>1.4707651290390029</c:v>
                </c:pt>
                <c:pt idx="21">
                  <c:v>1.523638917794286</c:v>
                </c:pt>
                <c:pt idx="22">
                  <c:v>1.575419188274904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6A-4EA3-BA0E-C08194274364}"/>
            </c:ext>
          </c:extLst>
        </c:ser>
        <c:ser>
          <c:idx val="2"/>
          <c:order val="2"/>
          <c:tx>
            <c:v>Soft tissues</c:v>
          </c:tx>
          <c:spPr>
            <a:ln w="28575">
              <a:noFill/>
              <a:prstDash val="solid"/>
            </a:ln>
          </c:spPr>
          <c:marker>
            <c:symbol val="none"/>
          </c:marker>
          <c:trendline>
            <c:spPr>
              <a:ln w="15875"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3.5312239984506812E-2"/>
                  <c:y val="-8.1083015349594556E-2"/>
                </c:manualLayout>
              </c:layout>
              <c:numFmt formatCode="0.0000000E+00" sourceLinked="0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  <a:prstDash val="solid"/>
                </a:ln>
              </c:spPr>
            </c:trendlineLbl>
          </c:trendline>
          <c:xVal>
            <c:numRef>
              <c:f>UCLHresults!$O$5:$O$49</c:f>
              <c:numCache>
                <c:formatCode>General</c:formatCode>
                <c:ptCount val="45"/>
                <c:pt idx="0">
                  <c:v>-86.717395356998139</c:v>
                </c:pt>
                <c:pt idx="1">
                  <c:v>-63.286462135431933</c:v>
                </c:pt>
                <c:pt idx="2">
                  <c:v>-39.860262378323696</c:v>
                </c:pt>
                <c:pt idx="3">
                  <c:v>-35.994164517708349</c:v>
                </c:pt>
                <c:pt idx="4">
                  <c:v>-21.180465336221982</c:v>
                </c:pt>
                <c:pt idx="5">
                  <c:v>18.59858654389399</c:v>
                </c:pt>
                <c:pt idx="6">
                  <c:v>28.120470247768811</c:v>
                </c:pt>
                <c:pt idx="7">
                  <c:v>36.047737836076763</c:v>
                </c:pt>
                <c:pt idx="8">
                  <c:v>30.406607403960049</c:v>
                </c:pt>
                <c:pt idx="9">
                  <c:v>44.860400932289188</c:v>
                </c:pt>
                <c:pt idx="10">
                  <c:v>49.054535300498387</c:v>
                </c:pt>
                <c:pt idx="11">
                  <c:v>50.234210811950973</c:v>
                </c:pt>
                <c:pt idx="12">
                  <c:v>51.779416903712693</c:v>
                </c:pt>
                <c:pt idx="13">
                  <c:v>53.071283664881221</c:v>
                </c:pt>
                <c:pt idx="14">
                  <c:v>54.83424611976605</c:v>
                </c:pt>
                <c:pt idx="15">
                  <c:v>55.644065484700008</c:v>
                </c:pt>
                <c:pt idx="16">
                  <c:v>58.130728662056889</c:v>
                </c:pt>
                <c:pt idx="17">
                  <c:v>62.08360205576728</c:v>
                </c:pt>
                <c:pt idx="18">
                  <c:v>61.846225974444742</c:v>
                </c:pt>
                <c:pt idx="19">
                  <c:v>62.082412217377637</c:v>
                </c:pt>
                <c:pt idx="20">
                  <c:v>62.703649658073729</c:v>
                </c:pt>
                <c:pt idx="21">
                  <c:v>62.9178057954595</c:v>
                </c:pt>
                <c:pt idx="22">
                  <c:v>94.341205610298061</c:v>
                </c:pt>
                <c:pt idx="23">
                  <c:v>64.560745238504708</c:v>
                </c:pt>
                <c:pt idx="24">
                  <c:v>64.860719933281985</c:v>
                </c:pt>
                <c:pt idx="25">
                  <c:v>65.35120207641144</c:v>
                </c:pt>
                <c:pt idx="26">
                  <c:v>64.513648651638263</c:v>
                </c:pt>
                <c:pt idx="27">
                  <c:v>65.494636329622978</c:v>
                </c:pt>
                <c:pt idx="28">
                  <c:v>66.861478609007051</c:v>
                </c:pt>
                <c:pt idx="29">
                  <c:v>67.921887161283664</c:v>
                </c:pt>
                <c:pt idx="30">
                  <c:v>67.667958297017847</c:v>
                </c:pt>
                <c:pt idx="31">
                  <c:v>68.108821648683218</c:v>
                </c:pt>
                <c:pt idx="32">
                  <c:v>68.386127896207554</c:v>
                </c:pt>
                <c:pt idx="33">
                  <c:v>70.79137190287895</c:v>
                </c:pt>
                <c:pt idx="34">
                  <c:v>75.381268836721844</c:v>
                </c:pt>
                <c:pt idx="35">
                  <c:v>77.016510236491925</c:v>
                </c:pt>
                <c:pt idx="36">
                  <c:v>76.038835184362512</c:v>
                </c:pt>
                <c:pt idx="37">
                  <c:v>78.153747131354308</c:v>
                </c:pt>
                <c:pt idx="38">
                  <c:v>78.179776279539681</c:v>
                </c:pt>
                <c:pt idx="39">
                  <c:v>85.626356420415519</c:v>
                </c:pt>
                <c:pt idx="40">
                  <c:v>93.127455747979042</c:v>
                </c:pt>
                <c:pt idx="41">
                  <c:v>95.880955937690217</c:v>
                </c:pt>
                <c:pt idx="42">
                  <c:v>100.112573883636</c:v>
                </c:pt>
                <c:pt idx="43">
                  <c:v>122.221288104522</c:v>
                </c:pt>
                <c:pt idx="44">
                  <c:v>126.7623664125678</c:v>
                </c:pt>
              </c:numCache>
            </c:numRef>
          </c:xVal>
          <c:yVal>
            <c:numRef>
              <c:f>UCLHresults!$P$5:$P$49</c:f>
              <c:numCache>
                <c:formatCode>General</c:formatCode>
                <c:ptCount val="45"/>
                <c:pt idx="0">
                  <c:v>0.95659562873393955</c:v>
                </c:pt>
                <c:pt idx="1">
                  <c:v>0.97270248303795515</c:v>
                </c:pt>
                <c:pt idx="2">
                  <c:v>0.98870405757524704</c:v>
                </c:pt>
                <c:pt idx="3">
                  <c:v>1.0059173056006669</c:v>
                </c:pt>
                <c:pt idx="4">
                  <c:v>1.0053181705234879</c:v>
                </c:pt>
                <c:pt idx="5">
                  <c:v>1.0270504667125731</c:v>
                </c:pt>
                <c:pt idx="6">
                  <c:v>1.0380093316046819</c:v>
                </c:pt>
                <c:pt idx="7">
                  <c:v>1.01230708877511</c:v>
                </c:pt>
                <c:pt idx="8">
                  <c:v>1.037210025833305</c:v>
                </c:pt>
                <c:pt idx="9">
                  <c:v>1.0303424707204809</c:v>
                </c:pt>
                <c:pt idx="10">
                  <c:v>1.0211124676017349</c:v>
                </c:pt>
                <c:pt idx="11">
                  <c:v>1.030487694913254</c:v>
                </c:pt>
                <c:pt idx="12">
                  <c:v>1.030194585136416</c:v>
                </c:pt>
                <c:pt idx="13">
                  <c:v>1.0416710765670729</c:v>
                </c:pt>
                <c:pt idx="14">
                  <c:v>1.042037801023491</c:v>
                </c:pt>
                <c:pt idx="15">
                  <c:v>1.038317750614929</c:v>
                </c:pt>
                <c:pt idx="16">
                  <c:v>1.039539956365819</c:v>
                </c:pt>
                <c:pt idx="17">
                  <c:v>1.040246535063426</c:v>
                </c:pt>
                <c:pt idx="18">
                  <c:v>1.0455410153681901</c:v>
                </c:pt>
                <c:pt idx="19">
                  <c:v>1.0481768085286349</c:v>
                </c:pt>
                <c:pt idx="20">
                  <c:v>1.046454596292375</c:v>
                </c:pt>
                <c:pt idx="21">
                  <c:v>1.048617019858709</c:v>
                </c:pt>
                <c:pt idx="22">
                  <c:v>1.0475565640757589</c:v>
                </c:pt>
                <c:pt idx="23">
                  <c:v>1.045924832416274</c:v>
                </c:pt>
                <c:pt idx="24">
                  <c:v>1.047222027738425</c:v>
                </c:pt>
                <c:pt idx="25">
                  <c:v>1.048319092674014</c:v>
                </c:pt>
                <c:pt idx="26">
                  <c:v>1.042207178700985</c:v>
                </c:pt>
                <c:pt idx="27">
                  <c:v>1.0467800861181611</c:v>
                </c:pt>
                <c:pt idx="28">
                  <c:v>1.044872237973689</c:v>
                </c:pt>
                <c:pt idx="29">
                  <c:v>1.0471738673895361</c:v>
                </c:pt>
                <c:pt idx="30">
                  <c:v>1.057030586974923</c:v>
                </c:pt>
                <c:pt idx="31">
                  <c:v>1.0471951227807721</c:v>
                </c:pt>
                <c:pt idx="32">
                  <c:v>1.0480864123590861</c:v>
                </c:pt>
                <c:pt idx="33">
                  <c:v>1.060784668977597</c:v>
                </c:pt>
                <c:pt idx="34">
                  <c:v>1.0554659779306601</c:v>
                </c:pt>
                <c:pt idx="35">
                  <c:v>1.0562011379748559</c:v>
                </c:pt>
                <c:pt idx="36">
                  <c:v>1.054161089699921</c:v>
                </c:pt>
                <c:pt idx="37">
                  <c:v>1.056465652224331</c:v>
                </c:pt>
                <c:pt idx="38">
                  <c:v>1.0548600514876421</c:v>
                </c:pt>
                <c:pt idx="39">
                  <c:v>1.0638003610587561</c:v>
                </c:pt>
                <c:pt idx="40">
                  <c:v>1.0869474961984</c:v>
                </c:pt>
                <c:pt idx="41">
                  <c:v>1.08546459670172</c:v>
                </c:pt>
                <c:pt idx="42">
                  <c:v>1.0852080596827349</c:v>
                </c:pt>
                <c:pt idx="43">
                  <c:v>1.1073197710102001</c:v>
                </c:pt>
                <c:pt idx="44">
                  <c:v>1.083220219581513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6A-4EA3-BA0E-C08194274364}"/>
            </c:ext>
          </c:extLst>
        </c:ser>
        <c:ser>
          <c:idx val="3"/>
          <c:order val="3"/>
          <c:tx>
            <c:v>Lung</c:v>
          </c:tx>
          <c:spPr>
            <a:ln w="28575">
              <a:noFill/>
              <a:prstDash val="solid"/>
            </a:ln>
          </c:spPr>
          <c:marker>
            <c:symbol val="none"/>
          </c:marker>
          <c:trendline>
            <c:spPr>
              <a:ln w="15875">
                <a:solidFill>
                  <a:schemeClr val="accent4">
                    <a:lumMod val="75000"/>
                  </a:schemeClr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13250800248730826"/>
                  <c:y val="9.4816617064902978E-2"/>
                </c:manualLayout>
              </c:layout>
              <c:numFmt formatCode="0.0000000E+00" sourceLinked="0"/>
              <c:spPr>
                <a:solidFill>
                  <a:schemeClr val="bg1">
                    <a:lumMod val="95000"/>
                  </a:schemeClr>
                </a:solidFill>
                <a:ln w="15875">
                  <a:solidFill>
                    <a:schemeClr val="accent4">
                      <a:lumMod val="75000"/>
                    </a:schemeClr>
                  </a:solidFill>
                  <a:prstDash val="solid"/>
                </a:ln>
              </c:spPr>
            </c:trendlineLbl>
          </c:trendline>
          <c:xVal>
            <c:numRef>
              <c:f>UCLHresults!$O$2:$O$4</c:f>
              <c:numCache>
                <c:formatCode>General</c:formatCode>
                <c:ptCount val="3"/>
                <c:pt idx="0">
                  <c:v>-850.5037732666666</c:v>
                </c:pt>
                <c:pt idx="1">
                  <c:v>-736.53536267576817</c:v>
                </c:pt>
                <c:pt idx="2">
                  <c:v>-594.07484943714508</c:v>
                </c:pt>
              </c:numCache>
            </c:numRef>
          </c:xVal>
          <c:yVal>
            <c:numRef>
              <c:f>UCLHresults!$P$2:$P$4</c:f>
              <c:numCache>
                <c:formatCode>General</c:formatCode>
                <c:ptCount val="3"/>
                <c:pt idx="0">
                  <c:v>0.14742278086046071</c:v>
                </c:pt>
                <c:pt idx="1">
                  <c:v>0.25898596637648502</c:v>
                </c:pt>
                <c:pt idx="2">
                  <c:v>0.39843994827151541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B6A-4EA3-BA0E-C08194274364}"/>
            </c:ext>
          </c:extLst>
        </c:ser>
        <c:ser>
          <c:idx val="4"/>
          <c:order val="4"/>
          <c:tx>
            <c:v>Phantom projection</c:v>
          </c:tx>
          <c:spPr>
            <a:ln w="28575">
              <a:noFill/>
              <a:prstDash val="solid"/>
            </a:ln>
          </c:spPr>
          <c:marker>
            <c:symbol val="dot"/>
            <c:size val="4"/>
            <c:spPr>
              <a:solidFill>
                <a:schemeClr val="accent6">
                  <a:lumMod val="75000"/>
                </a:schemeClr>
              </a:solidFill>
              <a:ln>
                <a:prstDash val="solid"/>
              </a:ln>
            </c:spPr>
          </c:marker>
          <c:xVal>
            <c:numRef>
              <c:f>UCLHresults!$B$3:$B$20</c:f>
              <c:numCache>
                <c:formatCode>General</c:formatCode>
                <c:ptCount val="18"/>
                <c:pt idx="0">
                  <c:v>-713.26900000000001</c:v>
                </c:pt>
                <c:pt idx="1">
                  <c:v>-512.63</c:v>
                </c:pt>
                <c:pt idx="2">
                  <c:v>-96.254999999999995</c:v>
                </c:pt>
                <c:pt idx="3">
                  <c:v>-49.4908</c:v>
                </c:pt>
                <c:pt idx="4">
                  <c:v>22.59498</c:v>
                </c:pt>
                <c:pt idx="5">
                  <c:v>78.388480000000001</c:v>
                </c:pt>
                <c:pt idx="6">
                  <c:v>236.6524</c:v>
                </c:pt>
                <c:pt idx="7">
                  <c:v>247.3297</c:v>
                </c:pt>
                <c:pt idx="8">
                  <c:v>491.66590000000002</c:v>
                </c:pt>
                <c:pt idx="9">
                  <c:v>900.3587</c:v>
                </c:pt>
                <c:pt idx="10">
                  <c:v>1356.4780000000001</c:v>
                </c:pt>
              </c:numCache>
            </c:numRef>
          </c:xVal>
          <c:yVal>
            <c:numRef>
              <c:f>UCLHresults!$K$3:$K$20</c:f>
              <c:numCache>
                <c:formatCode>General</c:formatCode>
                <c:ptCount val="18"/>
                <c:pt idx="0">
                  <c:v>0.28243609324055502</c:v>
                </c:pt>
                <c:pt idx="1">
                  <c:v>0.47119241775663301</c:v>
                </c:pt>
                <c:pt idx="2">
                  <c:v>0.9470696284203437</c:v>
                </c:pt>
                <c:pt idx="3">
                  <c:v>0.9771789577932859</c:v>
                </c:pt>
                <c:pt idx="4">
                  <c:v>1.060329160696293</c:v>
                </c:pt>
                <c:pt idx="5">
                  <c:v>1.0811247173253939</c:v>
                </c:pt>
                <c:pt idx="6">
                  <c:v>1.0853936495901779</c:v>
                </c:pt>
                <c:pt idx="7">
                  <c:v>1.0984089566302899</c:v>
                </c:pt>
                <c:pt idx="8">
                  <c:v>1.2531676340671509</c:v>
                </c:pt>
                <c:pt idx="9">
                  <c:v>1.423628277144648</c:v>
                </c:pt>
                <c:pt idx="10">
                  <c:v>1.6155114528261469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B6A-4EA3-BA0E-C08194274364}"/>
            </c:ext>
          </c:extLst>
        </c:ser>
        <c:ser>
          <c:idx val="5"/>
          <c:order val="5"/>
          <c:tx>
            <c:v>Calibration</c:v>
          </c:tx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CurvePoints!$E$2:$E$7</c:f>
              <c:numCache>
                <c:formatCode>0.0</c:formatCode>
                <c:ptCount val="6"/>
                <c:pt idx="0">
                  <c:v>-1000</c:v>
                </c:pt>
                <c:pt idx="1">
                  <c:v>-350</c:v>
                </c:pt>
                <c:pt idx="2">
                  <c:v>-250</c:v>
                </c:pt>
                <c:pt idx="3">
                  <c:v>195</c:v>
                </c:pt>
                <c:pt idx="4">
                  <c:v>230</c:v>
                </c:pt>
                <c:pt idx="5">
                  <c:v>3600</c:v>
                </c:pt>
              </c:numCache>
            </c:numRef>
          </c:xVal>
          <c:yVal>
            <c:numRef>
              <c:f>CurvePoints!$F$2:$F$7</c:f>
              <c:numCache>
                <c:formatCode>0.0000</c:formatCode>
                <c:ptCount val="6"/>
                <c:pt idx="0">
                  <c:v>1.0815699999998651E-3</c:v>
                </c:pt>
                <c:pt idx="1">
                  <c:v>0.63736376849999998</c:v>
                </c:pt>
                <c:pt idx="2">
                  <c:v>0.85935556499999999</c:v>
                </c:pt>
                <c:pt idx="3">
                  <c:v>1.1275971773</c:v>
                </c:pt>
                <c:pt idx="4">
                  <c:v>1.1298813663</c:v>
                </c:pt>
                <c:pt idx="5">
                  <c:v>2.5933605159999997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B6A-4EA3-BA0E-C0819427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14080"/>
        <c:axId val="235128320"/>
      </c:scatterChart>
      <c:valAx>
        <c:axId val="234814080"/>
        <c:scaling>
          <c:orientation val="minMax"/>
          <c:max val="1700"/>
          <c:min val="-1000"/>
        </c:scaling>
        <c:delete val="0"/>
        <c:axPos val="b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minorGridlines>
          <c:spPr>
            <a:ln w="63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 # / HU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235128320"/>
        <c:crosses val="autoZero"/>
        <c:crossBetween val="midCat"/>
        <c:majorUnit val="500"/>
        <c:minorUnit val="25"/>
      </c:valAx>
      <c:valAx>
        <c:axId val="235128320"/>
        <c:scaling>
          <c:orientation val="minMax"/>
          <c:max val="1.8"/>
          <c:min val="0"/>
        </c:scaling>
        <c:delete val="0"/>
        <c:axPos val="l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RSP / au wrt</a:t>
                </a:r>
                <a:r>
                  <a:rPr lang="en-GB" baseline="0"/>
                  <a:t> to water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234814080"/>
        <c:crosses val="autoZero"/>
        <c:crossBetween val="midCat"/>
        <c:majorUnit val="0.2"/>
        <c:minorUnit val="5.000000000000001E-2"/>
      </c:valAx>
    </c:plotArea>
    <c:legend>
      <c:legendPos val="l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9170079170079163E-2"/>
          <c:y val="1.484913070076767E-2"/>
          <c:w val="0.1618854832612735"/>
          <c:h val="0.30230352872068139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RSP stoichiometric calibration</a:t>
            </a:r>
            <a:r>
              <a:rPr lang="en-GB" baseline="0"/>
              <a:t> curve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UCLHresults!$O$2:$O$71</c:f>
              <c:numCache>
                <c:formatCode>General</c:formatCode>
                <c:ptCount val="70"/>
                <c:pt idx="0">
                  <c:v>-850.5037732666666</c:v>
                </c:pt>
                <c:pt idx="1">
                  <c:v>-736.53536267576817</c:v>
                </c:pt>
                <c:pt idx="2">
                  <c:v>-594.07484943714508</c:v>
                </c:pt>
                <c:pt idx="3">
                  <c:v>-86.717395356998139</c:v>
                </c:pt>
                <c:pt idx="4">
                  <c:v>-63.286462135431933</c:v>
                </c:pt>
                <c:pt idx="5">
                  <c:v>-39.860262378323696</c:v>
                </c:pt>
                <c:pt idx="6">
                  <c:v>-35.994164517708349</c:v>
                </c:pt>
                <c:pt idx="7">
                  <c:v>-21.180465336221982</c:v>
                </c:pt>
                <c:pt idx="8">
                  <c:v>18.59858654389399</c:v>
                </c:pt>
                <c:pt idx="9">
                  <c:v>28.120470247768811</c:v>
                </c:pt>
                <c:pt idx="10">
                  <c:v>36.047737836076763</c:v>
                </c:pt>
                <c:pt idx="11">
                  <c:v>30.406607403960049</c:v>
                </c:pt>
                <c:pt idx="12">
                  <c:v>44.860400932289188</c:v>
                </c:pt>
                <c:pt idx="13">
                  <c:v>49.054535300498387</c:v>
                </c:pt>
                <c:pt idx="14">
                  <c:v>50.234210811950973</c:v>
                </c:pt>
                <c:pt idx="15">
                  <c:v>51.779416903712693</c:v>
                </c:pt>
                <c:pt idx="16">
                  <c:v>53.071283664881221</c:v>
                </c:pt>
                <c:pt idx="17">
                  <c:v>54.83424611976605</c:v>
                </c:pt>
                <c:pt idx="18">
                  <c:v>55.644065484700008</c:v>
                </c:pt>
                <c:pt idx="19">
                  <c:v>58.130728662056889</c:v>
                </c:pt>
                <c:pt idx="20">
                  <c:v>62.08360205576728</c:v>
                </c:pt>
                <c:pt idx="21">
                  <c:v>61.846225974444742</c:v>
                </c:pt>
                <c:pt idx="22">
                  <c:v>62.082412217377637</c:v>
                </c:pt>
                <c:pt idx="23">
                  <c:v>62.703649658073729</c:v>
                </c:pt>
                <c:pt idx="24">
                  <c:v>62.9178057954595</c:v>
                </c:pt>
                <c:pt idx="25">
                  <c:v>94.341205610298061</c:v>
                </c:pt>
                <c:pt idx="26">
                  <c:v>64.560745238504708</c:v>
                </c:pt>
                <c:pt idx="27">
                  <c:v>64.860719933281985</c:v>
                </c:pt>
                <c:pt idx="28">
                  <c:v>65.35120207641144</c:v>
                </c:pt>
                <c:pt idx="29">
                  <c:v>64.513648651638263</c:v>
                </c:pt>
                <c:pt idx="30">
                  <c:v>65.494636329622978</c:v>
                </c:pt>
                <c:pt idx="31">
                  <c:v>66.861478609007051</c:v>
                </c:pt>
                <c:pt idx="32">
                  <c:v>67.921887161283664</c:v>
                </c:pt>
                <c:pt idx="33">
                  <c:v>67.667958297017847</c:v>
                </c:pt>
                <c:pt idx="34">
                  <c:v>68.108821648683218</c:v>
                </c:pt>
                <c:pt idx="35">
                  <c:v>68.386127896207554</c:v>
                </c:pt>
                <c:pt idx="36">
                  <c:v>70.79137190287895</c:v>
                </c:pt>
                <c:pt idx="37">
                  <c:v>75.381268836721844</c:v>
                </c:pt>
                <c:pt idx="38">
                  <c:v>77.016510236491925</c:v>
                </c:pt>
                <c:pt idx="39">
                  <c:v>76.038835184362512</c:v>
                </c:pt>
                <c:pt idx="40">
                  <c:v>78.153747131354308</c:v>
                </c:pt>
                <c:pt idx="41">
                  <c:v>78.179776279539681</c:v>
                </c:pt>
                <c:pt idx="42">
                  <c:v>85.626356420415519</c:v>
                </c:pt>
                <c:pt idx="43">
                  <c:v>93.127455747979042</c:v>
                </c:pt>
                <c:pt idx="44">
                  <c:v>95.880955937690217</c:v>
                </c:pt>
                <c:pt idx="45">
                  <c:v>100.112573883636</c:v>
                </c:pt>
                <c:pt idx="46">
                  <c:v>122.221288104522</c:v>
                </c:pt>
                <c:pt idx="47">
                  <c:v>126.7623664125678</c:v>
                </c:pt>
                <c:pt idx="48">
                  <c:v>400.24892521447532</c:v>
                </c:pt>
                <c:pt idx="49">
                  <c:v>468.89816056221252</c:v>
                </c:pt>
                <c:pt idx="50">
                  <c:v>481.7115380220161</c:v>
                </c:pt>
                <c:pt idx="51">
                  <c:v>529.43233188563636</c:v>
                </c:pt>
                <c:pt idx="52">
                  <c:v>539.70371394768597</c:v>
                </c:pt>
                <c:pt idx="53">
                  <c:v>550.1144003686843</c:v>
                </c:pt>
                <c:pt idx="54">
                  <c:v>597.53952310798445</c:v>
                </c:pt>
                <c:pt idx="55">
                  <c:v>614.11371570232984</c:v>
                </c:pt>
                <c:pt idx="56">
                  <c:v>635.2764644176948</c:v>
                </c:pt>
                <c:pt idx="57">
                  <c:v>647.50621796174914</c:v>
                </c:pt>
                <c:pt idx="58">
                  <c:v>670.56953178374181</c:v>
                </c:pt>
                <c:pt idx="59">
                  <c:v>672.33289985568229</c:v>
                </c:pt>
                <c:pt idx="60">
                  <c:v>686.237226207508</c:v>
                </c:pt>
                <c:pt idx="61">
                  <c:v>699.31411536317501</c:v>
                </c:pt>
                <c:pt idx="62">
                  <c:v>713.43356613363869</c:v>
                </c:pt>
                <c:pt idx="63">
                  <c:v>755.40184093692937</c:v>
                </c:pt>
                <c:pt idx="64">
                  <c:v>766.81120770994721</c:v>
                </c:pt>
                <c:pt idx="65">
                  <c:v>766.90754521812084</c:v>
                </c:pt>
                <c:pt idx="66">
                  <c:v>816.36621578188897</c:v>
                </c:pt>
                <c:pt idx="67">
                  <c:v>856.41455012277106</c:v>
                </c:pt>
                <c:pt idx="68">
                  <c:v>1010.835026884612</c:v>
                </c:pt>
                <c:pt idx="69">
                  <c:v>1124.545891287951</c:v>
                </c:pt>
              </c:numCache>
            </c:numRef>
          </c:xVal>
          <c:yVal>
            <c:numRef>
              <c:f>UCLHresults!$P$2:$P$71</c:f>
              <c:numCache>
                <c:formatCode>General</c:formatCode>
                <c:ptCount val="70"/>
                <c:pt idx="0">
                  <c:v>0.14742278086046071</c:v>
                </c:pt>
                <c:pt idx="1">
                  <c:v>0.25898596637648502</c:v>
                </c:pt>
                <c:pt idx="2">
                  <c:v>0.39843994827151541</c:v>
                </c:pt>
                <c:pt idx="3">
                  <c:v>0.95659562873393955</c:v>
                </c:pt>
                <c:pt idx="4">
                  <c:v>0.97270248303795515</c:v>
                </c:pt>
                <c:pt idx="5">
                  <c:v>0.98870405757524704</c:v>
                </c:pt>
                <c:pt idx="6">
                  <c:v>1.0059173056006669</c:v>
                </c:pt>
                <c:pt idx="7">
                  <c:v>1.0053181705234879</c:v>
                </c:pt>
                <c:pt idx="8">
                  <c:v>1.0270504667125731</c:v>
                </c:pt>
                <c:pt idx="9">
                  <c:v>1.0380093316046819</c:v>
                </c:pt>
                <c:pt idx="10">
                  <c:v>1.01230708877511</c:v>
                </c:pt>
                <c:pt idx="11">
                  <c:v>1.037210025833305</c:v>
                </c:pt>
                <c:pt idx="12">
                  <c:v>1.0303424707204809</c:v>
                </c:pt>
                <c:pt idx="13">
                  <c:v>1.0211124676017349</c:v>
                </c:pt>
                <c:pt idx="14">
                  <c:v>1.030487694913254</c:v>
                </c:pt>
                <c:pt idx="15">
                  <c:v>1.030194585136416</c:v>
                </c:pt>
                <c:pt idx="16">
                  <c:v>1.0416710765670729</c:v>
                </c:pt>
                <c:pt idx="17">
                  <c:v>1.042037801023491</c:v>
                </c:pt>
                <c:pt idx="18">
                  <c:v>1.038317750614929</c:v>
                </c:pt>
                <c:pt idx="19">
                  <c:v>1.039539956365819</c:v>
                </c:pt>
                <c:pt idx="20">
                  <c:v>1.040246535063426</c:v>
                </c:pt>
                <c:pt idx="21">
                  <c:v>1.0455410153681901</c:v>
                </c:pt>
                <c:pt idx="22">
                  <c:v>1.0481768085286349</c:v>
                </c:pt>
                <c:pt idx="23">
                  <c:v>1.046454596292375</c:v>
                </c:pt>
                <c:pt idx="24">
                  <c:v>1.048617019858709</c:v>
                </c:pt>
                <c:pt idx="25">
                  <c:v>1.0475565640757589</c:v>
                </c:pt>
                <c:pt idx="26">
                  <c:v>1.045924832416274</c:v>
                </c:pt>
                <c:pt idx="27">
                  <c:v>1.047222027738425</c:v>
                </c:pt>
                <c:pt idx="28">
                  <c:v>1.048319092674014</c:v>
                </c:pt>
                <c:pt idx="29">
                  <c:v>1.042207178700985</c:v>
                </c:pt>
                <c:pt idx="30">
                  <c:v>1.0467800861181611</c:v>
                </c:pt>
                <c:pt idx="31">
                  <c:v>1.044872237973689</c:v>
                </c:pt>
                <c:pt idx="32">
                  <c:v>1.0471738673895361</c:v>
                </c:pt>
                <c:pt idx="33">
                  <c:v>1.057030586974923</c:v>
                </c:pt>
                <c:pt idx="34">
                  <c:v>1.0471951227807721</c:v>
                </c:pt>
                <c:pt idx="35">
                  <c:v>1.0480864123590861</c:v>
                </c:pt>
                <c:pt idx="36">
                  <c:v>1.060784668977597</c:v>
                </c:pt>
                <c:pt idx="37">
                  <c:v>1.0554659779306601</c:v>
                </c:pt>
                <c:pt idx="38">
                  <c:v>1.0562011379748559</c:v>
                </c:pt>
                <c:pt idx="39">
                  <c:v>1.054161089699921</c:v>
                </c:pt>
                <c:pt idx="40">
                  <c:v>1.056465652224331</c:v>
                </c:pt>
                <c:pt idx="41">
                  <c:v>1.0548600514876421</c:v>
                </c:pt>
                <c:pt idx="42">
                  <c:v>1.0638003610587561</c:v>
                </c:pt>
                <c:pt idx="43">
                  <c:v>1.0869474961984</c:v>
                </c:pt>
                <c:pt idx="44">
                  <c:v>1.08546459670172</c:v>
                </c:pt>
                <c:pt idx="45">
                  <c:v>1.0852080596827349</c:v>
                </c:pt>
                <c:pt idx="46">
                  <c:v>1.1073197710102001</c:v>
                </c:pt>
                <c:pt idx="47">
                  <c:v>1.083220219581513</c:v>
                </c:pt>
                <c:pt idx="48">
                  <c:v>1.2020891369799029</c:v>
                </c:pt>
                <c:pt idx="49">
                  <c:v>1.2317751376616171</c:v>
                </c:pt>
                <c:pt idx="50">
                  <c:v>1.237968672917048</c:v>
                </c:pt>
                <c:pt idx="51">
                  <c:v>1.261896061729137</c:v>
                </c:pt>
                <c:pt idx="52">
                  <c:v>1.2607922738577</c:v>
                </c:pt>
                <c:pt idx="53">
                  <c:v>1.264087161334372</c:v>
                </c:pt>
                <c:pt idx="54">
                  <c:v>1.287766233179799</c:v>
                </c:pt>
                <c:pt idx="55">
                  <c:v>1.298011062592753</c:v>
                </c:pt>
                <c:pt idx="56">
                  <c:v>1.307780777295507</c:v>
                </c:pt>
                <c:pt idx="57">
                  <c:v>1.311081179903498</c:v>
                </c:pt>
                <c:pt idx="58">
                  <c:v>1.3219189954002819</c:v>
                </c:pt>
                <c:pt idx="59">
                  <c:v>1.3199066181015759</c:v>
                </c:pt>
                <c:pt idx="60">
                  <c:v>1.329113549320047</c:v>
                </c:pt>
                <c:pt idx="61">
                  <c:v>1.330245167727977</c:v>
                </c:pt>
                <c:pt idx="62">
                  <c:v>1.3394167794448399</c:v>
                </c:pt>
                <c:pt idx="63">
                  <c:v>1.358880949755872</c:v>
                </c:pt>
                <c:pt idx="64">
                  <c:v>1.360041207871898</c:v>
                </c:pt>
                <c:pt idx="65">
                  <c:v>1.3599992271530941</c:v>
                </c:pt>
                <c:pt idx="66">
                  <c:v>1.382730237923818</c:v>
                </c:pt>
                <c:pt idx="67">
                  <c:v>1.4042368675304031</c:v>
                </c:pt>
                <c:pt idx="68">
                  <c:v>1.4707651290390029</c:v>
                </c:pt>
                <c:pt idx="69">
                  <c:v>1.523638917794286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6F-44E9-86FE-3B69B5BC8275}"/>
            </c:ext>
          </c:extLst>
        </c:ser>
        <c:ser>
          <c:idx val="1"/>
          <c:order val="1"/>
          <c:tx>
            <c:v>Phantom projection</c:v>
          </c:tx>
          <c:spPr>
            <a:ln w="28575">
              <a:noFill/>
              <a:prstDash val="solid"/>
            </a:ln>
          </c:spPr>
          <c:marker>
            <c:symbol val="dot"/>
            <c:size val="4"/>
            <c:spPr>
              <a:solidFill>
                <a:schemeClr val="accent6">
                  <a:lumMod val="75000"/>
                </a:schemeClr>
              </a:solidFill>
              <a:ln>
                <a:prstDash val="solid"/>
              </a:ln>
            </c:spPr>
          </c:marker>
          <c:xVal>
            <c:numRef>
              <c:f>UCLHresults!$B$3:$B$20</c:f>
              <c:numCache>
                <c:formatCode>General</c:formatCode>
                <c:ptCount val="18"/>
                <c:pt idx="0">
                  <c:v>-713.26900000000001</c:v>
                </c:pt>
                <c:pt idx="1">
                  <c:v>-512.63</c:v>
                </c:pt>
                <c:pt idx="2">
                  <c:v>-96.254999999999995</c:v>
                </c:pt>
                <c:pt idx="3">
                  <c:v>-49.4908</c:v>
                </c:pt>
                <c:pt idx="4">
                  <c:v>22.59498</c:v>
                </c:pt>
                <c:pt idx="5">
                  <c:v>78.388480000000001</c:v>
                </c:pt>
                <c:pt idx="6">
                  <c:v>236.6524</c:v>
                </c:pt>
                <c:pt idx="7">
                  <c:v>247.3297</c:v>
                </c:pt>
                <c:pt idx="8">
                  <c:v>491.66590000000002</c:v>
                </c:pt>
                <c:pt idx="9">
                  <c:v>900.3587</c:v>
                </c:pt>
                <c:pt idx="10">
                  <c:v>1356.4780000000001</c:v>
                </c:pt>
              </c:numCache>
            </c:numRef>
          </c:xVal>
          <c:yVal>
            <c:numRef>
              <c:f>UCLHresults!$K$3:$K$20</c:f>
              <c:numCache>
                <c:formatCode>General</c:formatCode>
                <c:ptCount val="18"/>
                <c:pt idx="0">
                  <c:v>0.28243609324055502</c:v>
                </c:pt>
                <c:pt idx="1">
                  <c:v>0.47119241775663301</c:v>
                </c:pt>
                <c:pt idx="2">
                  <c:v>0.9470696284203437</c:v>
                </c:pt>
                <c:pt idx="3">
                  <c:v>0.9771789577932859</c:v>
                </c:pt>
                <c:pt idx="4">
                  <c:v>1.060329160696293</c:v>
                </c:pt>
                <c:pt idx="5">
                  <c:v>1.0811247173253939</c:v>
                </c:pt>
                <c:pt idx="6">
                  <c:v>1.0853936495901779</c:v>
                </c:pt>
                <c:pt idx="7">
                  <c:v>1.0984089566302899</c:v>
                </c:pt>
                <c:pt idx="8">
                  <c:v>1.2531676340671509</c:v>
                </c:pt>
                <c:pt idx="9">
                  <c:v>1.423628277144648</c:v>
                </c:pt>
                <c:pt idx="10">
                  <c:v>1.6155114528261469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6F-44E9-86FE-3B69B5BC8275}"/>
            </c:ext>
          </c:extLst>
        </c:ser>
        <c:ser>
          <c:idx val="2"/>
          <c:order val="2"/>
          <c:tx>
            <c:v>Calibration</c:v>
          </c:tx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CurvePoints!$E$2:$E$7</c:f>
              <c:numCache>
                <c:formatCode>0.0</c:formatCode>
                <c:ptCount val="6"/>
                <c:pt idx="0">
                  <c:v>-1000</c:v>
                </c:pt>
                <c:pt idx="1">
                  <c:v>-350</c:v>
                </c:pt>
                <c:pt idx="2">
                  <c:v>-250</c:v>
                </c:pt>
                <c:pt idx="3">
                  <c:v>195</c:v>
                </c:pt>
                <c:pt idx="4">
                  <c:v>230</c:v>
                </c:pt>
                <c:pt idx="5">
                  <c:v>3600</c:v>
                </c:pt>
              </c:numCache>
            </c:numRef>
          </c:xVal>
          <c:yVal>
            <c:numRef>
              <c:f>CurvePoints!$F$2:$F$7</c:f>
              <c:numCache>
                <c:formatCode>0.0000</c:formatCode>
                <c:ptCount val="6"/>
                <c:pt idx="0">
                  <c:v>1.0815699999998651E-3</c:v>
                </c:pt>
                <c:pt idx="1">
                  <c:v>0.63736376849999998</c:v>
                </c:pt>
                <c:pt idx="2">
                  <c:v>0.85935556499999999</c:v>
                </c:pt>
                <c:pt idx="3">
                  <c:v>1.1275971773</c:v>
                </c:pt>
                <c:pt idx="4">
                  <c:v>1.1298813663</c:v>
                </c:pt>
                <c:pt idx="5">
                  <c:v>2.5933605159999997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6F-44E9-86FE-3B69B5BC8275}"/>
            </c:ext>
          </c:extLst>
        </c:ser>
        <c:ser>
          <c:idx val="3"/>
          <c:order val="3"/>
          <c:tx>
            <c:v>lung</c:v>
          </c:tx>
          <c:spPr>
            <a:ln w="15875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CurvePoints!$B$20:$B$21</c:f>
              <c:numCache>
                <c:formatCode>General</c:formatCode>
                <c:ptCount val="2"/>
                <c:pt idx="0">
                  <c:v>-1000</c:v>
                </c:pt>
                <c:pt idx="1">
                  <c:v>0</c:v>
                </c:pt>
              </c:numCache>
            </c:numRef>
          </c:xVal>
          <c:yVal>
            <c:numRef>
              <c:f>CurvePoints!$C$20:$C$21</c:f>
              <c:numCache>
                <c:formatCode>General</c:formatCode>
                <c:ptCount val="2"/>
                <c:pt idx="0">
                  <c:v>1.0815699999998651E-3</c:v>
                </c:pt>
                <c:pt idx="1">
                  <c:v>0.97997725999999996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6F-44E9-86FE-3B69B5BC8275}"/>
            </c:ext>
          </c:extLst>
        </c:ser>
        <c:ser>
          <c:idx val="4"/>
          <c:order val="4"/>
          <c:tx>
            <c:v>soft</c:v>
          </c:tx>
          <c:spPr>
            <a:ln w="15875">
              <a:solidFill>
                <a:schemeClr val="accent3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CurvePoints!$B$22:$B$23</c:f>
              <c:numCache>
                <c:formatCode>General</c:formatCode>
                <c:ptCount val="2"/>
                <c:pt idx="0">
                  <c:v>-400</c:v>
                </c:pt>
                <c:pt idx="1">
                  <c:v>400</c:v>
                </c:pt>
              </c:numCache>
            </c:numRef>
          </c:xVal>
          <c:yVal>
            <c:numRef>
              <c:f>CurvePoints!$C$22:$C$23</c:f>
              <c:numCache>
                <c:formatCode>General</c:formatCode>
                <c:ptCount val="2"/>
                <c:pt idx="0">
                  <c:v>0.76893704399999996</c:v>
                </c:pt>
                <c:pt idx="1">
                  <c:v>1.251169156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6F-44E9-86FE-3B69B5BC8275}"/>
            </c:ext>
          </c:extLst>
        </c:ser>
        <c:ser>
          <c:idx val="5"/>
          <c:order val="5"/>
          <c:tx>
            <c:v>bone</c:v>
          </c:tx>
          <c:spPr>
            <a:ln w="15875">
              <a:solidFill>
                <a:schemeClr val="accent4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CurvePoints!$B$24:$B$25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CurvePoints!$C$24:$C$25</c:f>
              <c:numCache>
                <c:formatCode>General</c:formatCode>
                <c:ptCount val="2"/>
                <c:pt idx="0">
                  <c:v>1.03</c:v>
                </c:pt>
                <c:pt idx="1">
                  <c:v>1.89853362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D6F-44E9-86FE-3B69B5BC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91584"/>
        <c:axId val="135893760"/>
      </c:scatterChart>
      <c:valAx>
        <c:axId val="135891584"/>
        <c:scaling>
          <c:orientation val="minMax"/>
          <c:max val="1700"/>
          <c:min val="-1000"/>
        </c:scaling>
        <c:delete val="0"/>
        <c:axPos val="b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minorGridlines>
          <c:spPr>
            <a:ln w="63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 # / HU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135893760"/>
        <c:crosses val="autoZero"/>
        <c:crossBetween val="midCat"/>
        <c:majorUnit val="200"/>
        <c:minorUnit val="25"/>
      </c:valAx>
      <c:valAx>
        <c:axId val="135893760"/>
        <c:scaling>
          <c:orientation val="minMax"/>
          <c:max val="1.8"/>
          <c:min val="0"/>
        </c:scaling>
        <c:delete val="0"/>
        <c:axPos val="l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RSP / au wrt</a:t>
                </a:r>
                <a:r>
                  <a:rPr lang="en-GB" baseline="0"/>
                  <a:t> to water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135891584"/>
        <c:crosses val="autoZero"/>
        <c:crossBetween val="midCat"/>
        <c:majorUnit val="0.2"/>
        <c:minorUnit val="5.000000000000001E-2"/>
      </c:valAx>
    </c:plotArea>
    <c:legend>
      <c:legendPos val="l"/>
      <c:layout>
        <c:manualLayout>
          <c:xMode val="edge"/>
          <c:yMode val="edge"/>
          <c:x val="7.9170079170079163E-2"/>
          <c:y val="1.484913070076767E-2"/>
          <c:w val="0.1620565663636627"/>
          <c:h val="0.22655266454448611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RSP stoichiometric calibration</a:t>
            </a:r>
            <a:r>
              <a:rPr lang="en-GB" baseline="0"/>
              <a:t> curve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Proposed Calibration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CurvePoints!$E$2:$E$7</c:f>
              <c:numCache>
                <c:formatCode>0.0</c:formatCode>
                <c:ptCount val="6"/>
                <c:pt idx="0">
                  <c:v>-1000</c:v>
                </c:pt>
                <c:pt idx="1">
                  <c:v>-350</c:v>
                </c:pt>
                <c:pt idx="2">
                  <c:v>-250</c:v>
                </c:pt>
                <c:pt idx="3">
                  <c:v>195</c:v>
                </c:pt>
                <c:pt idx="4">
                  <c:v>230</c:v>
                </c:pt>
                <c:pt idx="5">
                  <c:v>3600</c:v>
                </c:pt>
              </c:numCache>
            </c:numRef>
          </c:xVal>
          <c:yVal>
            <c:numRef>
              <c:f>CurvePoints!$F$2:$F$7</c:f>
              <c:numCache>
                <c:formatCode>0.0000</c:formatCode>
                <c:ptCount val="6"/>
                <c:pt idx="0">
                  <c:v>1.0815699999998651E-3</c:v>
                </c:pt>
                <c:pt idx="1">
                  <c:v>0.63736376849999998</c:v>
                </c:pt>
                <c:pt idx="2">
                  <c:v>0.85935556499999999</c:v>
                </c:pt>
                <c:pt idx="3">
                  <c:v>1.1275971773</c:v>
                </c:pt>
                <c:pt idx="4">
                  <c:v>1.1298813663</c:v>
                </c:pt>
                <c:pt idx="5">
                  <c:v>2.5933605159999997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3F-4410-8F92-59DDAEF336E3}"/>
            </c:ext>
          </c:extLst>
        </c:ser>
        <c:ser>
          <c:idx val="1"/>
          <c:order val="1"/>
          <c:tx>
            <c:v>CIRS</c:v>
          </c:tx>
          <c:spPr>
            <a:ln w="6350">
              <a:noFill/>
              <a:prstDash val="solid"/>
            </a:ln>
          </c:spPr>
          <c:marker>
            <c:symbol val="x"/>
            <c:size val="4"/>
            <c:spPr>
              <a:noFill/>
              <a:ln w="635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CurvePoints_Phantom!$L$27:$L$36</c:f>
              <c:numCache>
                <c:formatCode>0.00</c:formatCode>
                <c:ptCount val="10"/>
                <c:pt idx="0">
                  <c:v>-795.68145000000004</c:v>
                </c:pt>
                <c:pt idx="1">
                  <c:v>-498.12029999999993</c:v>
                </c:pt>
                <c:pt idx="2">
                  <c:v>-70.431689999999989</c:v>
                </c:pt>
                <c:pt idx="3">
                  <c:v>-34.105145000000007</c:v>
                </c:pt>
                <c:pt idx="4">
                  <c:v>52.250985</c:v>
                </c:pt>
                <c:pt idx="5">
                  <c:v>63.577547058823541</c:v>
                </c:pt>
                <c:pt idx="6">
                  <c:v>243.24045000000001</c:v>
                </c:pt>
                <c:pt idx="7">
                  <c:v>942.08399999999995</c:v>
                </c:pt>
                <c:pt idx="8">
                  <c:v>1492.9007692307694</c:v>
                </c:pt>
                <c:pt idx="9">
                  <c:v>2070.2111111111112</c:v>
                </c:pt>
              </c:numCache>
            </c:numRef>
          </c:xVal>
          <c:yVal>
            <c:numRef>
              <c:f>CurvePoints_Phantom!$M$27:$M$36</c:f>
              <c:numCache>
                <c:formatCode>0.0000</c:formatCode>
                <c:ptCount val="10"/>
                <c:pt idx="0">
                  <c:v>0.19797686347993301</c:v>
                </c:pt>
                <c:pt idx="1">
                  <c:v>0.49969879443755522</c:v>
                </c:pt>
                <c:pt idx="2">
                  <c:v>0.96941879850579815</c:v>
                </c:pt>
                <c:pt idx="3">
                  <c:v>0.9994970597809979</c:v>
                </c:pt>
                <c:pt idx="4">
                  <c:v>1.0617997533865049</c:v>
                </c:pt>
                <c:pt idx="5">
                  <c:v>1.0733158745089999</c:v>
                </c:pt>
                <c:pt idx="6">
                  <c:v>1.1025049144741681</c:v>
                </c:pt>
                <c:pt idx="7">
                  <c:v>1.3976597479822019</c:v>
                </c:pt>
                <c:pt idx="8">
                  <c:v>1.6200091241197621</c:v>
                </c:pt>
                <c:pt idx="9">
                  <c:v>1.856984805606372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3F-4410-8F92-59DDAEF336E3}"/>
            </c:ext>
          </c:extLst>
        </c:ser>
        <c:ser>
          <c:idx val="2"/>
          <c:order val="2"/>
          <c:tx>
            <c:v>GAMMEX</c:v>
          </c:tx>
          <c:spPr>
            <a:ln>
              <a:noFill/>
              <a:prstDash val="solid"/>
            </a:ln>
          </c:spPr>
          <c:marker>
            <c:symbol val="circle"/>
            <c:size val="3"/>
            <c:spPr>
              <a:noFill/>
              <a:ln w="12700"/>
            </c:spPr>
          </c:marker>
          <c:xVal>
            <c:numRef>
              <c:f>UCLHresults!$B$3:$B$13</c:f>
              <c:numCache>
                <c:formatCode>General</c:formatCode>
                <c:ptCount val="11"/>
                <c:pt idx="0">
                  <c:v>-713.26900000000001</c:v>
                </c:pt>
                <c:pt idx="1">
                  <c:v>-512.63</c:v>
                </c:pt>
                <c:pt idx="2">
                  <c:v>-96.254999999999995</c:v>
                </c:pt>
                <c:pt idx="3">
                  <c:v>-49.4908</c:v>
                </c:pt>
                <c:pt idx="4">
                  <c:v>22.59498</c:v>
                </c:pt>
                <c:pt idx="5">
                  <c:v>78.388480000000001</c:v>
                </c:pt>
                <c:pt idx="6">
                  <c:v>236.6524</c:v>
                </c:pt>
                <c:pt idx="7">
                  <c:v>247.3297</c:v>
                </c:pt>
                <c:pt idx="8">
                  <c:v>491.66590000000002</c:v>
                </c:pt>
                <c:pt idx="9">
                  <c:v>900.3587</c:v>
                </c:pt>
                <c:pt idx="10">
                  <c:v>1356.4780000000001</c:v>
                </c:pt>
              </c:numCache>
            </c:numRef>
          </c:xVal>
          <c:yVal>
            <c:numRef>
              <c:f>UCLHresults!$K$3:$K$13</c:f>
              <c:numCache>
                <c:formatCode>General</c:formatCode>
                <c:ptCount val="11"/>
                <c:pt idx="0">
                  <c:v>0.28243609324055502</c:v>
                </c:pt>
                <c:pt idx="1">
                  <c:v>0.47119241775663301</c:v>
                </c:pt>
                <c:pt idx="2">
                  <c:v>0.9470696284203437</c:v>
                </c:pt>
                <c:pt idx="3">
                  <c:v>0.9771789577932859</c:v>
                </c:pt>
                <c:pt idx="4">
                  <c:v>1.060329160696293</c:v>
                </c:pt>
                <c:pt idx="5">
                  <c:v>1.0811247173253939</c:v>
                </c:pt>
                <c:pt idx="6">
                  <c:v>1.0853936495901779</c:v>
                </c:pt>
                <c:pt idx="7">
                  <c:v>1.0984089566302899</c:v>
                </c:pt>
                <c:pt idx="8">
                  <c:v>1.2531676340671509</c:v>
                </c:pt>
                <c:pt idx="9">
                  <c:v>1.423628277144648</c:v>
                </c:pt>
                <c:pt idx="10">
                  <c:v>1.6155114528261469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3F-4410-8F92-59DDAEF336E3}"/>
            </c:ext>
          </c:extLst>
        </c:ser>
        <c:ser>
          <c:idx val="3"/>
          <c:order val="3"/>
          <c:tx>
            <c:v>tissues</c:v>
          </c:tx>
          <c:spPr>
            <a:ln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UCLHresults!$O$2:$O$71</c:f>
              <c:numCache>
                <c:formatCode>General</c:formatCode>
                <c:ptCount val="70"/>
                <c:pt idx="0">
                  <c:v>-850.5037732666666</c:v>
                </c:pt>
                <c:pt idx="1">
                  <c:v>-736.53536267576817</c:v>
                </c:pt>
                <c:pt idx="2">
                  <c:v>-594.07484943714508</c:v>
                </c:pt>
                <c:pt idx="3">
                  <c:v>-86.717395356998139</c:v>
                </c:pt>
                <c:pt idx="4">
                  <c:v>-63.286462135431933</c:v>
                </c:pt>
                <c:pt idx="5">
                  <c:v>-39.860262378323696</c:v>
                </c:pt>
                <c:pt idx="6">
                  <c:v>-35.994164517708349</c:v>
                </c:pt>
                <c:pt idx="7">
                  <c:v>-21.180465336221982</c:v>
                </c:pt>
                <c:pt idx="8">
                  <c:v>18.59858654389399</c:v>
                </c:pt>
                <c:pt idx="9">
                  <c:v>28.120470247768811</c:v>
                </c:pt>
                <c:pt idx="10">
                  <c:v>36.047737836076763</c:v>
                </c:pt>
                <c:pt idx="11">
                  <c:v>30.406607403960049</c:v>
                </c:pt>
                <c:pt idx="12">
                  <c:v>44.860400932289188</c:v>
                </c:pt>
                <c:pt idx="13">
                  <c:v>49.054535300498387</c:v>
                </c:pt>
                <c:pt idx="14">
                  <c:v>50.234210811950973</c:v>
                </c:pt>
                <c:pt idx="15">
                  <c:v>51.779416903712693</c:v>
                </c:pt>
                <c:pt idx="16">
                  <c:v>53.071283664881221</c:v>
                </c:pt>
                <c:pt idx="17">
                  <c:v>54.83424611976605</c:v>
                </c:pt>
                <c:pt idx="18">
                  <c:v>55.644065484700008</c:v>
                </c:pt>
                <c:pt idx="19">
                  <c:v>58.130728662056889</c:v>
                </c:pt>
                <c:pt idx="20">
                  <c:v>62.08360205576728</c:v>
                </c:pt>
                <c:pt idx="21">
                  <c:v>61.846225974444742</c:v>
                </c:pt>
                <c:pt idx="22">
                  <c:v>62.082412217377637</c:v>
                </c:pt>
                <c:pt idx="23">
                  <c:v>62.703649658073729</c:v>
                </c:pt>
                <c:pt idx="24">
                  <c:v>62.9178057954595</c:v>
                </c:pt>
                <c:pt idx="25">
                  <c:v>94.341205610298061</c:v>
                </c:pt>
                <c:pt idx="26">
                  <c:v>64.560745238504708</c:v>
                </c:pt>
                <c:pt idx="27">
                  <c:v>64.860719933281985</c:v>
                </c:pt>
                <c:pt idx="28">
                  <c:v>65.35120207641144</c:v>
                </c:pt>
                <c:pt idx="29">
                  <c:v>64.513648651638263</c:v>
                </c:pt>
                <c:pt idx="30">
                  <c:v>65.494636329622978</c:v>
                </c:pt>
                <c:pt idx="31">
                  <c:v>66.861478609007051</c:v>
                </c:pt>
                <c:pt idx="32">
                  <c:v>67.921887161283664</c:v>
                </c:pt>
                <c:pt idx="33">
                  <c:v>67.667958297017847</c:v>
                </c:pt>
                <c:pt idx="34">
                  <c:v>68.108821648683218</c:v>
                </c:pt>
                <c:pt idx="35">
                  <c:v>68.386127896207554</c:v>
                </c:pt>
                <c:pt idx="36">
                  <c:v>70.79137190287895</c:v>
                </c:pt>
                <c:pt idx="37">
                  <c:v>75.381268836721844</c:v>
                </c:pt>
                <c:pt idx="38">
                  <c:v>77.016510236491925</c:v>
                </c:pt>
                <c:pt idx="39">
                  <c:v>76.038835184362512</c:v>
                </c:pt>
                <c:pt idx="40">
                  <c:v>78.153747131354308</c:v>
                </c:pt>
                <c:pt idx="41">
                  <c:v>78.179776279539681</c:v>
                </c:pt>
                <c:pt idx="42">
                  <c:v>85.626356420415519</c:v>
                </c:pt>
                <c:pt idx="43">
                  <c:v>93.127455747979042</c:v>
                </c:pt>
                <c:pt idx="44">
                  <c:v>95.880955937690217</c:v>
                </c:pt>
                <c:pt idx="45">
                  <c:v>100.112573883636</c:v>
                </c:pt>
                <c:pt idx="46">
                  <c:v>122.221288104522</c:v>
                </c:pt>
                <c:pt idx="47">
                  <c:v>126.7623664125678</c:v>
                </c:pt>
                <c:pt idx="48">
                  <c:v>400.24892521447532</c:v>
                </c:pt>
                <c:pt idx="49">
                  <c:v>468.89816056221252</c:v>
                </c:pt>
                <c:pt idx="50">
                  <c:v>481.7115380220161</c:v>
                </c:pt>
                <c:pt idx="51">
                  <c:v>529.43233188563636</c:v>
                </c:pt>
                <c:pt idx="52">
                  <c:v>539.70371394768597</c:v>
                </c:pt>
                <c:pt idx="53">
                  <c:v>550.1144003686843</c:v>
                </c:pt>
                <c:pt idx="54">
                  <c:v>597.53952310798445</c:v>
                </c:pt>
                <c:pt idx="55">
                  <c:v>614.11371570232984</c:v>
                </c:pt>
                <c:pt idx="56">
                  <c:v>635.2764644176948</c:v>
                </c:pt>
                <c:pt idx="57">
                  <c:v>647.50621796174914</c:v>
                </c:pt>
                <c:pt idx="58">
                  <c:v>670.56953178374181</c:v>
                </c:pt>
                <c:pt idx="59">
                  <c:v>672.33289985568229</c:v>
                </c:pt>
                <c:pt idx="60">
                  <c:v>686.237226207508</c:v>
                </c:pt>
                <c:pt idx="61">
                  <c:v>699.31411536317501</c:v>
                </c:pt>
                <c:pt idx="62">
                  <c:v>713.43356613363869</c:v>
                </c:pt>
                <c:pt idx="63">
                  <c:v>755.40184093692937</c:v>
                </c:pt>
                <c:pt idx="64">
                  <c:v>766.81120770994721</c:v>
                </c:pt>
                <c:pt idx="65">
                  <c:v>766.90754521812084</c:v>
                </c:pt>
                <c:pt idx="66">
                  <c:v>816.36621578188897</c:v>
                </c:pt>
                <c:pt idx="67">
                  <c:v>856.41455012277106</c:v>
                </c:pt>
                <c:pt idx="68">
                  <c:v>1010.835026884612</c:v>
                </c:pt>
                <c:pt idx="69">
                  <c:v>1124.545891287951</c:v>
                </c:pt>
              </c:numCache>
            </c:numRef>
          </c:xVal>
          <c:yVal>
            <c:numRef>
              <c:f>UCLHresults!$P$2:$P$71</c:f>
              <c:numCache>
                <c:formatCode>General</c:formatCode>
                <c:ptCount val="70"/>
                <c:pt idx="0">
                  <c:v>0.14742278086046071</c:v>
                </c:pt>
                <c:pt idx="1">
                  <c:v>0.25898596637648502</c:v>
                </c:pt>
                <c:pt idx="2">
                  <c:v>0.39843994827151541</c:v>
                </c:pt>
                <c:pt idx="3">
                  <c:v>0.95659562873393955</c:v>
                </c:pt>
                <c:pt idx="4">
                  <c:v>0.97270248303795515</c:v>
                </c:pt>
                <c:pt idx="5">
                  <c:v>0.98870405757524704</c:v>
                </c:pt>
                <c:pt idx="6">
                  <c:v>1.0059173056006669</c:v>
                </c:pt>
                <c:pt idx="7">
                  <c:v>1.0053181705234879</c:v>
                </c:pt>
                <c:pt idx="8">
                  <c:v>1.0270504667125731</c:v>
                </c:pt>
                <c:pt idx="9">
                  <c:v>1.0380093316046819</c:v>
                </c:pt>
                <c:pt idx="10">
                  <c:v>1.01230708877511</c:v>
                </c:pt>
                <c:pt idx="11">
                  <c:v>1.037210025833305</c:v>
                </c:pt>
                <c:pt idx="12">
                  <c:v>1.0303424707204809</c:v>
                </c:pt>
                <c:pt idx="13">
                  <c:v>1.0211124676017349</c:v>
                </c:pt>
                <c:pt idx="14">
                  <c:v>1.030487694913254</c:v>
                </c:pt>
                <c:pt idx="15">
                  <c:v>1.030194585136416</c:v>
                </c:pt>
                <c:pt idx="16">
                  <c:v>1.0416710765670729</c:v>
                </c:pt>
                <c:pt idx="17">
                  <c:v>1.042037801023491</c:v>
                </c:pt>
                <c:pt idx="18">
                  <c:v>1.038317750614929</c:v>
                </c:pt>
                <c:pt idx="19">
                  <c:v>1.039539956365819</c:v>
                </c:pt>
                <c:pt idx="20">
                  <c:v>1.040246535063426</c:v>
                </c:pt>
                <c:pt idx="21">
                  <c:v>1.0455410153681901</c:v>
                </c:pt>
                <c:pt idx="22">
                  <c:v>1.0481768085286349</c:v>
                </c:pt>
                <c:pt idx="23">
                  <c:v>1.046454596292375</c:v>
                </c:pt>
                <c:pt idx="24">
                  <c:v>1.048617019858709</c:v>
                </c:pt>
                <c:pt idx="25">
                  <c:v>1.0475565640757589</c:v>
                </c:pt>
                <c:pt idx="26">
                  <c:v>1.045924832416274</c:v>
                </c:pt>
                <c:pt idx="27">
                  <c:v>1.047222027738425</c:v>
                </c:pt>
                <c:pt idx="28">
                  <c:v>1.048319092674014</c:v>
                </c:pt>
                <c:pt idx="29">
                  <c:v>1.042207178700985</c:v>
                </c:pt>
                <c:pt idx="30">
                  <c:v>1.0467800861181611</c:v>
                </c:pt>
                <c:pt idx="31">
                  <c:v>1.044872237973689</c:v>
                </c:pt>
                <c:pt idx="32">
                  <c:v>1.0471738673895361</c:v>
                </c:pt>
                <c:pt idx="33">
                  <c:v>1.057030586974923</c:v>
                </c:pt>
                <c:pt idx="34">
                  <c:v>1.0471951227807721</c:v>
                </c:pt>
                <c:pt idx="35">
                  <c:v>1.0480864123590861</c:v>
                </c:pt>
                <c:pt idx="36">
                  <c:v>1.060784668977597</c:v>
                </c:pt>
                <c:pt idx="37">
                  <c:v>1.0554659779306601</c:v>
                </c:pt>
                <c:pt idx="38">
                  <c:v>1.0562011379748559</c:v>
                </c:pt>
                <c:pt idx="39">
                  <c:v>1.054161089699921</c:v>
                </c:pt>
                <c:pt idx="40">
                  <c:v>1.056465652224331</c:v>
                </c:pt>
                <c:pt idx="41">
                  <c:v>1.0548600514876421</c:v>
                </c:pt>
                <c:pt idx="42">
                  <c:v>1.0638003610587561</c:v>
                </c:pt>
                <c:pt idx="43">
                  <c:v>1.0869474961984</c:v>
                </c:pt>
                <c:pt idx="44">
                  <c:v>1.08546459670172</c:v>
                </c:pt>
                <c:pt idx="45">
                  <c:v>1.0852080596827349</c:v>
                </c:pt>
                <c:pt idx="46">
                  <c:v>1.1073197710102001</c:v>
                </c:pt>
                <c:pt idx="47">
                  <c:v>1.083220219581513</c:v>
                </c:pt>
                <c:pt idx="48">
                  <c:v>1.2020891369799029</c:v>
                </c:pt>
                <c:pt idx="49">
                  <c:v>1.2317751376616171</c:v>
                </c:pt>
                <c:pt idx="50">
                  <c:v>1.237968672917048</c:v>
                </c:pt>
                <c:pt idx="51">
                  <c:v>1.261896061729137</c:v>
                </c:pt>
                <c:pt idx="52">
                  <c:v>1.2607922738577</c:v>
                </c:pt>
                <c:pt idx="53">
                  <c:v>1.264087161334372</c:v>
                </c:pt>
                <c:pt idx="54">
                  <c:v>1.287766233179799</c:v>
                </c:pt>
                <c:pt idx="55">
                  <c:v>1.298011062592753</c:v>
                </c:pt>
                <c:pt idx="56">
                  <c:v>1.307780777295507</c:v>
                </c:pt>
                <c:pt idx="57">
                  <c:v>1.311081179903498</c:v>
                </c:pt>
                <c:pt idx="58">
                  <c:v>1.3219189954002819</c:v>
                </c:pt>
                <c:pt idx="59">
                  <c:v>1.3199066181015759</c:v>
                </c:pt>
                <c:pt idx="60">
                  <c:v>1.329113549320047</c:v>
                </c:pt>
                <c:pt idx="61">
                  <c:v>1.330245167727977</c:v>
                </c:pt>
                <c:pt idx="62">
                  <c:v>1.3394167794448399</c:v>
                </c:pt>
                <c:pt idx="63">
                  <c:v>1.358880949755872</c:v>
                </c:pt>
                <c:pt idx="64">
                  <c:v>1.360041207871898</c:v>
                </c:pt>
                <c:pt idx="65">
                  <c:v>1.3599992271530941</c:v>
                </c:pt>
                <c:pt idx="66">
                  <c:v>1.382730237923818</c:v>
                </c:pt>
                <c:pt idx="67">
                  <c:v>1.4042368675304031</c:v>
                </c:pt>
                <c:pt idx="68">
                  <c:v>1.4707651290390029</c:v>
                </c:pt>
                <c:pt idx="69">
                  <c:v>1.523638917794286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3F-4410-8F92-59DDAEF3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0960"/>
        <c:axId val="151082880"/>
      </c:scatterChart>
      <c:scatterChart>
        <c:scatterStyle val="lineMarker"/>
        <c:varyColors val="0"/>
        <c:ser>
          <c:idx val="4"/>
          <c:order val="4"/>
          <c:tx>
            <c:v>histogram</c:v>
          </c:tx>
          <c:spPr>
            <a:ln w="158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Histogram_HN!$A$1:$A$147</c:f>
              <c:numCache>
                <c:formatCode>General</c:formatCode>
                <c:ptCount val="147"/>
                <c:pt idx="0">
                  <c:v>-896.5</c:v>
                </c:pt>
                <c:pt idx="1">
                  <c:v>-870.5</c:v>
                </c:pt>
                <c:pt idx="2">
                  <c:v>-844.25</c:v>
                </c:pt>
                <c:pt idx="3">
                  <c:v>-817.75</c:v>
                </c:pt>
                <c:pt idx="4">
                  <c:v>-791.5</c:v>
                </c:pt>
                <c:pt idx="5">
                  <c:v>-765.5</c:v>
                </c:pt>
                <c:pt idx="6">
                  <c:v>-739.5</c:v>
                </c:pt>
                <c:pt idx="7">
                  <c:v>-713.5</c:v>
                </c:pt>
                <c:pt idx="8">
                  <c:v>-687.5</c:v>
                </c:pt>
                <c:pt idx="9">
                  <c:v>-661.25</c:v>
                </c:pt>
                <c:pt idx="10">
                  <c:v>-634.75</c:v>
                </c:pt>
                <c:pt idx="11">
                  <c:v>-608.5</c:v>
                </c:pt>
                <c:pt idx="12">
                  <c:v>-582.5</c:v>
                </c:pt>
                <c:pt idx="13">
                  <c:v>-556.5</c:v>
                </c:pt>
                <c:pt idx="14">
                  <c:v>-530.5</c:v>
                </c:pt>
                <c:pt idx="15">
                  <c:v>-504.25</c:v>
                </c:pt>
                <c:pt idx="16">
                  <c:v>-477.75</c:v>
                </c:pt>
                <c:pt idx="17">
                  <c:v>-451.5</c:v>
                </c:pt>
                <c:pt idx="18">
                  <c:v>-425.5</c:v>
                </c:pt>
                <c:pt idx="19">
                  <c:v>-399.5</c:v>
                </c:pt>
                <c:pt idx="20">
                  <c:v>-373.5</c:v>
                </c:pt>
                <c:pt idx="21">
                  <c:v>-347.5</c:v>
                </c:pt>
                <c:pt idx="22">
                  <c:v>-321.25</c:v>
                </c:pt>
                <c:pt idx="23">
                  <c:v>-294.75</c:v>
                </c:pt>
                <c:pt idx="24">
                  <c:v>-268.5</c:v>
                </c:pt>
                <c:pt idx="25">
                  <c:v>-242.5</c:v>
                </c:pt>
                <c:pt idx="26">
                  <c:v>-216.5</c:v>
                </c:pt>
                <c:pt idx="27">
                  <c:v>-190.5</c:v>
                </c:pt>
                <c:pt idx="28">
                  <c:v>-164.25</c:v>
                </c:pt>
                <c:pt idx="29">
                  <c:v>-137.75</c:v>
                </c:pt>
                <c:pt idx="30">
                  <c:v>-111.5</c:v>
                </c:pt>
                <c:pt idx="31">
                  <c:v>-85.5</c:v>
                </c:pt>
                <c:pt idx="32">
                  <c:v>-59.5</c:v>
                </c:pt>
                <c:pt idx="33">
                  <c:v>-33.5</c:v>
                </c:pt>
                <c:pt idx="34">
                  <c:v>-7.5</c:v>
                </c:pt>
                <c:pt idx="35">
                  <c:v>18.75</c:v>
                </c:pt>
                <c:pt idx="36">
                  <c:v>45.25</c:v>
                </c:pt>
                <c:pt idx="37">
                  <c:v>71.5</c:v>
                </c:pt>
                <c:pt idx="38">
                  <c:v>97.5</c:v>
                </c:pt>
                <c:pt idx="39">
                  <c:v>123.5</c:v>
                </c:pt>
                <c:pt idx="40">
                  <c:v>149.5</c:v>
                </c:pt>
                <c:pt idx="41">
                  <c:v>175.75</c:v>
                </c:pt>
                <c:pt idx="42">
                  <c:v>202.25</c:v>
                </c:pt>
                <c:pt idx="43">
                  <c:v>228.5</c:v>
                </c:pt>
                <c:pt idx="44">
                  <c:v>254.5</c:v>
                </c:pt>
                <c:pt idx="45">
                  <c:v>280.5</c:v>
                </c:pt>
                <c:pt idx="46">
                  <c:v>306.5</c:v>
                </c:pt>
                <c:pt idx="47">
                  <c:v>332.5</c:v>
                </c:pt>
                <c:pt idx="48">
                  <c:v>358.75</c:v>
                </c:pt>
                <c:pt idx="49">
                  <c:v>385.25</c:v>
                </c:pt>
                <c:pt idx="50">
                  <c:v>411.5</c:v>
                </c:pt>
                <c:pt idx="51">
                  <c:v>437.5</c:v>
                </c:pt>
                <c:pt idx="52">
                  <c:v>463.5</c:v>
                </c:pt>
                <c:pt idx="53">
                  <c:v>489.5</c:v>
                </c:pt>
                <c:pt idx="54">
                  <c:v>515.75</c:v>
                </c:pt>
                <c:pt idx="55">
                  <c:v>542.25</c:v>
                </c:pt>
                <c:pt idx="56">
                  <c:v>568.5</c:v>
                </c:pt>
                <c:pt idx="57">
                  <c:v>594.5</c:v>
                </c:pt>
                <c:pt idx="58">
                  <c:v>620.5</c:v>
                </c:pt>
                <c:pt idx="59">
                  <c:v>646.5</c:v>
                </c:pt>
                <c:pt idx="60">
                  <c:v>672.5</c:v>
                </c:pt>
                <c:pt idx="61">
                  <c:v>698.75</c:v>
                </c:pt>
                <c:pt idx="62">
                  <c:v>725.25</c:v>
                </c:pt>
                <c:pt idx="63">
                  <c:v>751.5</c:v>
                </c:pt>
                <c:pt idx="64">
                  <c:v>777.5</c:v>
                </c:pt>
                <c:pt idx="65">
                  <c:v>803.5</c:v>
                </c:pt>
                <c:pt idx="66">
                  <c:v>829.5</c:v>
                </c:pt>
                <c:pt idx="67">
                  <c:v>855.75</c:v>
                </c:pt>
                <c:pt idx="68">
                  <c:v>882.25</c:v>
                </c:pt>
                <c:pt idx="69">
                  <c:v>908.5</c:v>
                </c:pt>
                <c:pt idx="70">
                  <c:v>934.5</c:v>
                </c:pt>
                <c:pt idx="71">
                  <c:v>960.5</c:v>
                </c:pt>
                <c:pt idx="72">
                  <c:v>986.5</c:v>
                </c:pt>
                <c:pt idx="73">
                  <c:v>1012.5</c:v>
                </c:pt>
                <c:pt idx="74">
                  <c:v>1038.75</c:v>
                </c:pt>
                <c:pt idx="75">
                  <c:v>1065.25</c:v>
                </c:pt>
                <c:pt idx="76">
                  <c:v>1091.5</c:v>
                </c:pt>
                <c:pt idx="77">
                  <c:v>1117.5</c:v>
                </c:pt>
                <c:pt idx="78">
                  <c:v>1143.5</c:v>
                </c:pt>
                <c:pt idx="79">
                  <c:v>1169.5</c:v>
                </c:pt>
                <c:pt idx="80">
                  <c:v>1195.75</c:v>
                </c:pt>
                <c:pt idx="81">
                  <c:v>1222.25</c:v>
                </c:pt>
                <c:pt idx="82">
                  <c:v>1248.5</c:v>
                </c:pt>
                <c:pt idx="83">
                  <c:v>1274.5</c:v>
                </c:pt>
                <c:pt idx="84">
                  <c:v>1300.5</c:v>
                </c:pt>
                <c:pt idx="85">
                  <c:v>1326.5</c:v>
                </c:pt>
                <c:pt idx="86">
                  <c:v>1352.5</c:v>
                </c:pt>
                <c:pt idx="87">
                  <c:v>1378.75</c:v>
                </c:pt>
                <c:pt idx="88">
                  <c:v>1405.25</c:v>
                </c:pt>
                <c:pt idx="89">
                  <c:v>1431.5</c:v>
                </c:pt>
                <c:pt idx="90">
                  <c:v>1457.5</c:v>
                </c:pt>
                <c:pt idx="91">
                  <c:v>1483.5</c:v>
                </c:pt>
                <c:pt idx="92">
                  <c:v>1509.5</c:v>
                </c:pt>
                <c:pt idx="93">
                  <c:v>1535.75</c:v>
                </c:pt>
                <c:pt idx="94">
                  <c:v>1562.25</c:v>
                </c:pt>
                <c:pt idx="95">
                  <c:v>1588.5</c:v>
                </c:pt>
                <c:pt idx="96">
                  <c:v>1614.5</c:v>
                </c:pt>
                <c:pt idx="97">
                  <c:v>1640.5</c:v>
                </c:pt>
                <c:pt idx="98">
                  <c:v>1666.5</c:v>
                </c:pt>
                <c:pt idx="99">
                  <c:v>1692.5</c:v>
                </c:pt>
                <c:pt idx="100">
                  <c:v>1718.75</c:v>
                </c:pt>
                <c:pt idx="101">
                  <c:v>1745.25</c:v>
                </c:pt>
                <c:pt idx="102">
                  <c:v>1771.5</c:v>
                </c:pt>
                <c:pt idx="103">
                  <c:v>1797.5</c:v>
                </c:pt>
                <c:pt idx="104">
                  <c:v>1823.5</c:v>
                </c:pt>
                <c:pt idx="105">
                  <c:v>1849.5</c:v>
                </c:pt>
                <c:pt idx="106">
                  <c:v>1875.75</c:v>
                </c:pt>
                <c:pt idx="107">
                  <c:v>1902.25</c:v>
                </c:pt>
                <c:pt idx="108">
                  <c:v>1928.5</c:v>
                </c:pt>
                <c:pt idx="109">
                  <c:v>1954.5</c:v>
                </c:pt>
                <c:pt idx="110">
                  <c:v>1980.5</c:v>
                </c:pt>
                <c:pt idx="111">
                  <c:v>2006.5</c:v>
                </c:pt>
                <c:pt idx="112">
                  <c:v>2032.5</c:v>
                </c:pt>
                <c:pt idx="113">
                  <c:v>2058.75</c:v>
                </c:pt>
                <c:pt idx="114">
                  <c:v>2085.25</c:v>
                </c:pt>
                <c:pt idx="115">
                  <c:v>2111.5</c:v>
                </c:pt>
                <c:pt idx="116">
                  <c:v>2137.5</c:v>
                </c:pt>
                <c:pt idx="117">
                  <c:v>2163.5</c:v>
                </c:pt>
                <c:pt idx="118">
                  <c:v>2189.5</c:v>
                </c:pt>
                <c:pt idx="119">
                  <c:v>2215.75</c:v>
                </c:pt>
                <c:pt idx="120">
                  <c:v>2242.25</c:v>
                </c:pt>
                <c:pt idx="121">
                  <c:v>2268.5</c:v>
                </c:pt>
                <c:pt idx="122">
                  <c:v>2294.5</c:v>
                </c:pt>
                <c:pt idx="123">
                  <c:v>2320.5</c:v>
                </c:pt>
                <c:pt idx="124">
                  <c:v>2346.5</c:v>
                </c:pt>
                <c:pt idx="125">
                  <c:v>2372.5</c:v>
                </c:pt>
                <c:pt idx="126">
                  <c:v>2398.75</c:v>
                </c:pt>
                <c:pt idx="127">
                  <c:v>2425.25</c:v>
                </c:pt>
                <c:pt idx="128">
                  <c:v>2451.5</c:v>
                </c:pt>
                <c:pt idx="129">
                  <c:v>2477.5</c:v>
                </c:pt>
                <c:pt idx="130">
                  <c:v>2503.5</c:v>
                </c:pt>
                <c:pt idx="131">
                  <c:v>2529.5</c:v>
                </c:pt>
                <c:pt idx="132">
                  <c:v>2555.75</c:v>
                </c:pt>
                <c:pt idx="133">
                  <c:v>2582.25</c:v>
                </c:pt>
                <c:pt idx="134">
                  <c:v>2608.5</c:v>
                </c:pt>
                <c:pt idx="135">
                  <c:v>2634.5</c:v>
                </c:pt>
                <c:pt idx="136">
                  <c:v>2660.5</c:v>
                </c:pt>
                <c:pt idx="137">
                  <c:v>2686.5</c:v>
                </c:pt>
                <c:pt idx="138">
                  <c:v>2712.5</c:v>
                </c:pt>
                <c:pt idx="139">
                  <c:v>2738.75</c:v>
                </c:pt>
                <c:pt idx="140">
                  <c:v>2765.25</c:v>
                </c:pt>
                <c:pt idx="141">
                  <c:v>2791.5</c:v>
                </c:pt>
                <c:pt idx="142">
                  <c:v>2817.5</c:v>
                </c:pt>
                <c:pt idx="143">
                  <c:v>2843.5</c:v>
                </c:pt>
                <c:pt idx="144">
                  <c:v>2869.5</c:v>
                </c:pt>
                <c:pt idx="145">
                  <c:v>2895.75</c:v>
                </c:pt>
                <c:pt idx="146">
                  <c:v>2922.0755033557002</c:v>
                </c:pt>
              </c:numCache>
            </c:numRef>
          </c:xVal>
          <c:yVal>
            <c:numRef>
              <c:f>Histogram_HN!$C$1:$C$147</c:f>
              <c:numCache>
                <c:formatCode>0.00%</c:formatCode>
                <c:ptCount val="147"/>
                <c:pt idx="0">
                  <c:v>2.6934259408819251E-2</c:v>
                </c:pt>
                <c:pt idx="1">
                  <c:v>3.8967856565982881E-2</c:v>
                </c:pt>
                <c:pt idx="2">
                  <c:v>2.7762073978355679E-2</c:v>
                </c:pt>
                <c:pt idx="3">
                  <c:v>1.5183330641253431E-2</c:v>
                </c:pt>
                <c:pt idx="4">
                  <c:v>9.8328218381521556E-3</c:v>
                </c:pt>
                <c:pt idx="5">
                  <c:v>7.4503311258278136E-3</c:v>
                </c:pt>
                <c:pt idx="6">
                  <c:v>5.5927959941851077E-3</c:v>
                </c:pt>
                <c:pt idx="7">
                  <c:v>4.886125020190599E-3</c:v>
                </c:pt>
                <c:pt idx="8">
                  <c:v>3.7958326603133581E-3</c:v>
                </c:pt>
                <c:pt idx="9">
                  <c:v>3.4525924729445971E-3</c:v>
                </c:pt>
                <c:pt idx="10">
                  <c:v>3.4727830722015829E-3</c:v>
                </c:pt>
                <c:pt idx="11">
                  <c:v>2.6449685026651592E-3</c:v>
                </c:pt>
                <c:pt idx="12">
                  <c:v>2.5843967048942008E-3</c:v>
                </c:pt>
                <c:pt idx="13">
                  <c:v>3.008399289290906E-3</c:v>
                </c:pt>
                <c:pt idx="14">
                  <c:v>2.665159101922145E-3</c:v>
                </c:pt>
                <c:pt idx="15">
                  <c:v>2.4228719108383141E-3</c:v>
                </c:pt>
                <c:pt idx="16">
                  <c:v>2.382490712324342E-3</c:v>
                </c:pt>
                <c:pt idx="17">
                  <c:v>2.3421095138103699E-3</c:v>
                </c:pt>
                <c:pt idx="18">
                  <c:v>2.6045873041511871E-3</c:v>
                </c:pt>
                <c:pt idx="19">
                  <c:v>2.6045873041511871E-3</c:v>
                </c:pt>
                <c:pt idx="20">
                  <c:v>2.160394120497496E-3</c:v>
                </c:pt>
                <c:pt idx="21">
                  <c:v>2.160394120497496E-3</c:v>
                </c:pt>
                <c:pt idx="22">
                  <c:v>2.4834437086092721E-3</c:v>
                </c:pt>
                <c:pt idx="23">
                  <c:v>2.4632531093522858E-3</c:v>
                </c:pt>
                <c:pt idx="24">
                  <c:v>2.3017283152963982E-3</c:v>
                </c:pt>
                <c:pt idx="25">
                  <c:v>2.564206105637215E-3</c:v>
                </c:pt>
                <c:pt idx="26">
                  <c:v>2.7661120982070751E-3</c:v>
                </c:pt>
                <c:pt idx="27">
                  <c:v>3.4929736714585692E-3</c:v>
                </c:pt>
                <c:pt idx="28">
                  <c:v>5.8956549830398971E-3</c:v>
                </c:pt>
                <c:pt idx="29">
                  <c:v>2.2896139557422059E-2</c:v>
                </c:pt>
                <c:pt idx="30">
                  <c:v>7.3251494104345019E-2</c:v>
                </c:pt>
                <c:pt idx="31">
                  <c:v>6.2913907284768214E-2</c:v>
                </c:pt>
                <c:pt idx="32">
                  <c:v>4.6821999676950408E-2</c:v>
                </c:pt>
                <c:pt idx="33">
                  <c:v>4.5327895331933453E-2</c:v>
                </c:pt>
                <c:pt idx="34">
                  <c:v>6.1662090130835082E-2</c:v>
                </c:pt>
                <c:pt idx="35">
                  <c:v>0.1439387821030528</c:v>
                </c:pt>
                <c:pt idx="36">
                  <c:v>0.1368922629623647</c:v>
                </c:pt>
                <c:pt idx="37">
                  <c:v>3.7271846228396063E-2</c:v>
                </c:pt>
                <c:pt idx="38">
                  <c:v>2.0897270230980459E-2</c:v>
                </c:pt>
                <c:pt idx="39">
                  <c:v>2.2472136973025358E-2</c:v>
                </c:pt>
                <c:pt idx="40">
                  <c:v>1.2821030528186081E-2</c:v>
                </c:pt>
                <c:pt idx="41">
                  <c:v>9.8328218381521556E-3</c:v>
                </c:pt>
                <c:pt idx="42">
                  <c:v>7.2282345340009694E-3</c:v>
                </c:pt>
                <c:pt idx="43">
                  <c:v>5.6735583912130511E-3</c:v>
                </c:pt>
                <c:pt idx="44">
                  <c:v>5.5322241964141494E-3</c:v>
                </c:pt>
                <c:pt idx="45">
                  <c:v>4.4419318365369088E-3</c:v>
                </c:pt>
                <c:pt idx="46">
                  <c:v>4.098691649168147E-3</c:v>
                </c:pt>
                <c:pt idx="47">
                  <c:v>3.412211274430625E-3</c:v>
                </c:pt>
                <c:pt idx="48">
                  <c:v>3.1901146826037799E-3</c:v>
                </c:pt>
                <c:pt idx="49">
                  <c:v>3.1497334840898082E-3</c:v>
                </c:pt>
                <c:pt idx="50">
                  <c:v>2.887255693748991E-3</c:v>
                </c:pt>
                <c:pt idx="51">
                  <c:v>2.2613471167824261E-3</c:v>
                </c:pt>
                <c:pt idx="52">
                  <c:v>2.4632531093522858E-3</c:v>
                </c:pt>
                <c:pt idx="53">
                  <c:v>2.382490712324342E-3</c:v>
                </c:pt>
                <c:pt idx="54">
                  <c:v>2.503634307866257E-3</c:v>
                </c:pt>
                <c:pt idx="55">
                  <c:v>2.5238249071232429E-3</c:v>
                </c:pt>
                <c:pt idx="56">
                  <c:v>2.2613471167824261E-3</c:v>
                </c:pt>
                <c:pt idx="57">
                  <c:v>1.736391536100791E-3</c:v>
                </c:pt>
                <c:pt idx="58">
                  <c:v>1.7767727346147629E-3</c:v>
                </c:pt>
                <c:pt idx="59">
                  <c:v>2.2411565175254398E-3</c:v>
                </c:pt>
                <c:pt idx="60">
                  <c:v>2.0190599256985952E-3</c:v>
                </c:pt>
                <c:pt idx="61">
                  <c:v>1.9181069294136651E-3</c:v>
                </c:pt>
                <c:pt idx="62">
                  <c:v>2.3623001130673562E-3</c:v>
                </c:pt>
                <c:pt idx="63">
                  <c:v>1.8373445323857211E-3</c:v>
                </c:pt>
                <c:pt idx="64">
                  <c:v>1.7162009368438061E-3</c:v>
                </c:pt>
                <c:pt idx="65">
                  <c:v>1.9181069294136651E-3</c:v>
                </c:pt>
                <c:pt idx="66">
                  <c:v>1.473913745759974E-3</c:v>
                </c:pt>
                <c:pt idx="67">
                  <c:v>1.453723146502988E-3</c:v>
                </c:pt>
                <c:pt idx="68">
                  <c:v>1.817153933128735E-3</c:v>
                </c:pt>
                <c:pt idx="69">
                  <c:v>1.756582135357778E-3</c:v>
                </c:pt>
                <c:pt idx="70">
                  <c:v>1.796963333871749E-3</c:v>
                </c:pt>
                <c:pt idx="71">
                  <c:v>1.897916330156679E-3</c:v>
                </c:pt>
                <c:pt idx="72">
                  <c:v>1.6354385398158621E-3</c:v>
                </c:pt>
                <c:pt idx="73">
                  <c:v>1.5546761427879181E-3</c:v>
                </c:pt>
                <c:pt idx="74">
                  <c:v>1.756582135357778E-3</c:v>
                </c:pt>
                <c:pt idx="75">
                  <c:v>1.817153933128735E-3</c:v>
                </c:pt>
                <c:pt idx="76">
                  <c:v>1.675819738329834E-3</c:v>
                </c:pt>
                <c:pt idx="77">
                  <c:v>1.332579550961073E-3</c:v>
                </c:pt>
                <c:pt idx="78">
                  <c:v>1.251817153933129E-3</c:v>
                </c:pt>
                <c:pt idx="79">
                  <c:v>1.372960749475044E-3</c:v>
                </c:pt>
                <c:pt idx="80">
                  <c:v>1.110482959134227E-3</c:v>
                </c:pt>
                <c:pt idx="81">
                  <c:v>1.3123889517040869E-3</c:v>
                </c:pt>
                <c:pt idx="82">
                  <c:v>1.110482959134227E-3</c:v>
                </c:pt>
                <c:pt idx="83">
                  <c:v>9.0857696656436763E-4</c:v>
                </c:pt>
                <c:pt idx="84">
                  <c:v>8.8838636730738168E-4</c:v>
                </c:pt>
                <c:pt idx="85">
                  <c:v>6.2590857696656437E-4</c:v>
                </c:pt>
                <c:pt idx="86">
                  <c:v>7.268615732514941E-4</c:v>
                </c:pt>
                <c:pt idx="87">
                  <c:v>8.4800516879340979E-4</c:v>
                </c:pt>
                <c:pt idx="88">
                  <c:v>8.8838636730738168E-4</c:v>
                </c:pt>
                <c:pt idx="89">
                  <c:v>8.2781456953642384E-4</c:v>
                </c:pt>
                <c:pt idx="90">
                  <c:v>8.8838636730738168E-4</c:v>
                </c:pt>
                <c:pt idx="91">
                  <c:v>4.4419318365369079E-4</c:v>
                </c:pt>
                <c:pt idx="92">
                  <c:v>4.8457438216766268E-4</c:v>
                </c:pt>
                <c:pt idx="93">
                  <c:v>2.422871910838314E-4</c:v>
                </c:pt>
                <c:pt idx="94">
                  <c:v>1.6152479405588761E-4</c:v>
                </c:pt>
                <c:pt idx="95">
                  <c:v>2.019059925698595E-4</c:v>
                </c:pt>
                <c:pt idx="96">
                  <c:v>6.0571797770957842E-5</c:v>
                </c:pt>
                <c:pt idx="97">
                  <c:v>6.0571797770957842E-5</c:v>
                </c:pt>
                <c:pt idx="98">
                  <c:v>4.0381198513971888E-5</c:v>
                </c:pt>
                <c:pt idx="99">
                  <c:v>2.0190599256985951E-5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2.0190599256985951E-5</c:v>
                </c:pt>
                <c:pt idx="105">
                  <c:v>2.0190599256985951E-5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2.0190599256985951E-5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2.0190599256985951E-5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2.0190599256985951E-5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2.0190599256985951E-5</c:v>
                </c:pt>
                <c:pt idx="145">
                  <c:v>2.0190599256985951E-5</c:v>
                </c:pt>
                <c:pt idx="14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3F-4410-8F92-59DDAEF3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5056"/>
        <c:axId val="151086592"/>
      </c:scatterChart>
      <c:valAx>
        <c:axId val="151080960"/>
        <c:scaling>
          <c:orientation val="minMax"/>
          <c:max val="1700"/>
          <c:min val="-1000"/>
        </c:scaling>
        <c:delete val="0"/>
        <c:axPos val="b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minorGridlines>
          <c:spPr>
            <a:ln w="63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 # / HU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151082880"/>
        <c:crossesAt val="0"/>
        <c:crossBetween val="midCat"/>
        <c:majorUnit val="200"/>
        <c:minorUnit val="25"/>
      </c:valAx>
      <c:valAx>
        <c:axId val="151082880"/>
        <c:scaling>
          <c:orientation val="minMax"/>
          <c:max val="1.8"/>
          <c:min val="0"/>
        </c:scaling>
        <c:delete val="0"/>
        <c:axPos val="l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RSP / au wrt</a:t>
                </a:r>
                <a:r>
                  <a:rPr lang="en-GB" baseline="0"/>
                  <a:t> to water</a:t>
                </a:r>
                <a:endParaRPr lang="en-GB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151080960"/>
        <c:crossesAt val="0"/>
        <c:crossBetween val="midCat"/>
        <c:majorUnit val="0.2"/>
        <c:minorUnit val="5.000000000000001E-2"/>
      </c:valAx>
      <c:valAx>
        <c:axId val="151085056"/>
        <c:scaling>
          <c:orientation val="minMax"/>
          <c:max val="1700"/>
          <c:min val="-1000"/>
        </c:scaling>
        <c:delete val="0"/>
        <c:axPos val="b"/>
        <c:majorGridlines>
          <c:spPr>
            <a:ln>
              <a:noFill/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51086592"/>
        <c:crosses val="autoZero"/>
        <c:crossBetween val="midCat"/>
      </c:valAx>
      <c:valAx>
        <c:axId val="15108659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15875">
            <a:solidFill>
              <a:schemeClr val="accent2">
                <a:lumMod val="50000"/>
              </a:schemeClr>
            </a:solidFill>
            <a:prstDash val="dash"/>
          </a:ln>
        </c:spPr>
        <c:crossAx val="151085056"/>
        <c:crossesAt val="1690"/>
        <c:crossBetween val="midCat"/>
      </c:valAx>
    </c:plotArea>
    <c:legend>
      <c:legendPos val="l"/>
      <c:layout>
        <c:manualLayout>
          <c:xMode val="edge"/>
          <c:yMode val="edge"/>
          <c:x val="0.79900202896041184"/>
          <c:y val="0.62821468437824102"/>
          <c:w val="0.16002082198440179"/>
          <c:h val="0.18927366017592454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73"/>
  <sheetViews>
    <sheetView zoomScaleNormal="100" workbookViewId="0">
      <selection activeCell="S8" sqref="S8"/>
    </sheetView>
  </sheetViews>
  <sheetFormatPr defaultRowHeight="15" x14ac:dyDescent="0.25"/>
  <cols>
    <col min="1" max="1" width="29.85546875" style="30" bestFit="1" customWidth="1"/>
    <col min="2" max="2" width="9.5703125" style="30" bestFit="1" customWidth="1"/>
    <col min="3" max="3" width="12.7109375" style="30" bestFit="1" customWidth="1"/>
    <col min="4" max="4" width="9.140625" style="30" customWidth="1"/>
    <col min="7" max="7" width="10.28515625" style="30" customWidth="1"/>
    <col min="12" max="12" width="9.140625" style="30" customWidth="1"/>
    <col min="14" max="14" width="22" style="30" bestFit="1" customWidth="1"/>
    <col min="17" max="17" width="9.140625" style="30" customWidth="1"/>
    <col min="23" max="23" width="11" style="30" bestFit="1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/>
      <c r="H1" s="2" t="s">
        <v>5</v>
      </c>
      <c r="I1" s="2"/>
      <c r="J1" s="48"/>
      <c r="K1" s="2" t="s">
        <v>6</v>
      </c>
      <c r="L1" s="2" t="s">
        <v>7</v>
      </c>
      <c r="M1" s="48"/>
      <c r="N1" s="2" t="s">
        <v>8</v>
      </c>
      <c r="O1" s="2" t="s">
        <v>1</v>
      </c>
      <c r="P1" s="2" t="s">
        <v>9</v>
      </c>
      <c r="Q1" s="2" t="s">
        <v>7</v>
      </c>
      <c r="R1" s="48"/>
      <c r="S1" s="48"/>
      <c r="T1" s="2"/>
      <c r="U1" s="48"/>
      <c r="V1" s="48"/>
      <c r="W1" s="48"/>
      <c r="X1" s="48"/>
    </row>
    <row r="2" spans="1:24" x14ac:dyDescent="0.25">
      <c r="A2" s="1" t="s">
        <v>10</v>
      </c>
      <c r="B2" s="48">
        <v>3.8250000000000002</v>
      </c>
      <c r="C2" s="48"/>
      <c r="D2" s="48"/>
      <c r="E2" s="48"/>
      <c r="F2" s="48"/>
      <c r="G2" s="48"/>
      <c r="H2" s="22">
        <v>2.0297009288760081E-5</v>
      </c>
      <c r="I2" s="48"/>
      <c r="J2" s="48"/>
      <c r="K2" s="48">
        <v>1.004306500746061</v>
      </c>
      <c r="L2" s="48">
        <v>1</v>
      </c>
      <c r="M2" s="48"/>
      <c r="N2" s="48" t="s">
        <v>11</v>
      </c>
      <c r="O2" s="48">
        <v>-850.5037732666666</v>
      </c>
      <c r="P2" s="48">
        <v>0.14742278086046071</v>
      </c>
      <c r="Q2" s="48">
        <v>0.14675941957321331</v>
      </c>
      <c r="R2" s="48"/>
      <c r="S2" s="48"/>
      <c r="T2" s="3"/>
      <c r="U2" s="48"/>
      <c r="V2" s="48"/>
      <c r="W2" s="48"/>
      <c r="X2" s="3"/>
    </row>
    <row r="3" spans="1:24" x14ac:dyDescent="0.25">
      <c r="A3" s="1" t="s">
        <v>12</v>
      </c>
      <c r="B3" s="48">
        <v>-713.26900000000001</v>
      </c>
      <c r="C3" s="48">
        <v>-712.60281935044088</v>
      </c>
      <c r="D3" s="48"/>
      <c r="E3" s="48">
        <v>7.7898798357866097</v>
      </c>
      <c r="F3" s="48">
        <v>6.9465799410016933</v>
      </c>
      <c r="G3" s="48"/>
      <c r="H3" s="22">
        <v>2.4143801112196592E-3</v>
      </c>
      <c r="I3" s="48"/>
      <c r="J3" s="48"/>
      <c r="K3" s="48">
        <v>0.28243609324055502</v>
      </c>
      <c r="L3" s="48">
        <v>0.28171147273671221</v>
      </c>
      <c r="M3" s="48"/>
      <c r="N3" s="48" t="s">
        <v>11</v>
      </c>
      <c r="O3" s="48">
        <v>-736.53536267576817</v>
      </c>
      <c r="P3" s="48">
        <v>0.25898596637648502</v>
      </c>
      <c r="Q3" s="48">
        <v>0.25782060195294237</v>
      </c>
      <c r="R3" s="48"/>
      <c r="S3" s="48"/>
      <c r="T3" s="3"/>
      <c r="U3" s="48"/>
      <c r="V3" s="48"/>
      <c r="W3" s="48"/>
      <c r="X3" s="3"/>
    </row>
    <row r="4" spans="1:24" x14ac:dyDescent="0.25">
      <c r="A4" s="1" t="s">
        <v>13</v>
      </c>
      <c r="B4" s="48">
        <v>-512.63</v>
      </c>
      <c r="C4" s="48">
        <v>-520.33101590371962</v>
      </c>
      <c r="D4" s="48"/>
      <c r="E4" s="48">
        <v>7.7599532425770379</v>
      </c>
      <c r="F4" s="48">
        <v>6.9274448952374614</v>
      </c>
      <c r="G4" s="48"/>
      <c r="H4" s="22">
        <v>0.89989786568697772</v>
      </c>
      <c r="I4" s="48"/>
      <c r="J4" s="48"/>
      <c r="K4" s="48">
        <v>0.47119241775663301</v>
      </c>
      <c r="L4" s="48">
        <v>0.46988421519560009</v>
      </c>
      <c r="M4" s="48"/>
      <c r="N4" s="48" t="s">
        <v>11</v>
      </c>
      <c r="O4" s="48">
        <v>-594.07484943714508</v>
      </c>
      <c r="P4" s="48">
        <v>0.39843994827151541</v>
      </c>
      <c r="Q4" s="48">
        <v>0.39664707992760362</v>
      </c>
      <c r="R4" s="48"/>
      <c r="S4" s="48"/>
      <c r="T4" s="3"/>
      <c r="U4" s="48"/>
      <c r="V4" s="48"/>
      <c r="W4" s="48"/>
      <c r="X4" s="3"/>
    </row>
    <row r="5" spans="1:24" x14ac:dyDescent="0.25">
      <c r="A5" s="1" t="s">
        <v>14</v>
      </c>
      <c r="B5" s="48">
        <v>-96.254999999999995</v>
      </c>
      <c r="C5" s="48">
        <v>-91.993992556795831</v>
      </c>
      <c r="D5" s="48"/>
      <c r="E5" s="48">
        <v>6.222229240911842</v>
      </c>
      <c r="F5" s="48">
        <v>5.8168213615460216</v>
      </c>
      <c r="G5" s="48"/>
      <c r="H5" s="48"/>
      <c r="I5" s="48"/>
      <c r="J5" s="48"/>
      <c r="K5" s="48">
        <v>0.9470696284203437</v>
      </c>
      <c r="L5" s="48">
        <v>0.92765264739650488</v>
      </c>
      <c r="M5" s="48"/>
      <c r="N5" s="48" t="s">
        <v>15</v>
      </c>
      <c r="O5" s="48">
        <v>-86.717395356998139</v>
      </c>
      <c r="P5" s="48">
        <v>0.95659562873393955</v>
      </c>
      <c r="Q5" s="48">
        <v>0.93269525362214767</v>
      </c>
      <c r="R5" s="48"/>
      <c r="S5" s="48"/>
      <c r="T5" s="3"/>
      <c r="U5" s="48"/>
      <c r="V5" s="48"/>
      <c r="W5" s="48"/>
      <c r="X5" s="3"/>
    </row>
    <row r="6" spans="1:24" x14ac:dyDescent="0.25">
      <c r="A6" s="1" t="s">
        <v>16</v>
      </c>
      <c r="B6" s="48">
        <v>-49.4908</v>
      </c>
      <c r="C6" s="48">
        <v>-45.632955822192088</v>
      </c>
      <c r="D6" s="48"/>
      <c r="E6" s="48">
        <v>7.09706316888518</v>
      </c>
      <c r="F6" s="48">
        <v>6.1100241360238776</v>
      </c>
      <c r="G6" s="48"/>
      <c r="H6" s="48"/>
      <c r="I6" s="48"/>
      <c r="J6" s="48"/>
      <c r="K6" s="48">
        <v>0.9771789577932859</v>
      </c>
      <c r="L6" s="48">
        <v>0.95987870016966748</v>
      </c>
      <c r="M6" s="48"/>
      <c r="N6" s="48" t="s">
        <v>17</v>
      </c>
      <c r="O6" s="48">
        <v>-63.286462135431933</v>
      </c>
      <c r="P6" s="48">
        <v>0.97270248303795515</v>
      </c>
      <c r="Q6" s="48">
        <v>0.95113254742921027</v>
      </c>
      <c r="R6" s="48"/>
      <c r="S6" s="48"/>
      <c r="T6" s="3"/>
      <c r="U6" s="48"/>
      <c r="V6" s="48"/>
      <c r="W6" s="48"/>
      <c r="X6" s="3"/>
    </row>
    <row r="7" spans="1:24" x14ac:dyDescent="0.25">
      <c r="A7" s="1" t="s">
        <v>18</v>
      </c>
      <c r="B7" s="48">
        <v>22.59498</v>
      </c>
      <c r="C7" s="48">
        <v>16.03029995189317</v>
      </c>
      <c r="D7" s="48"/>
      <c r="E7" s="48">
        <v>6.2124516392343692</v>
      </c>
      <c r="F7" s="48">
        <v>5.8158058941131348</v>
      </c>
      <c r="G7" s="48"/>
      <c r="H7" s="48"/>
      <c r="I7" s="48"/>
      <c r="J7" s="48"/>
      <c r="K7" s="48">
        <v>1.060329160696293</v>
      </c>
      <c r="L7" s="48">
        <v>1.037993550968507</v>
      </c>
      <c r="M7" s="48"/>
      <c r="N7" s="48" t="s">
        <v>19</v>
      </c>
      <c r="O7" s="48">
        <v>-39.860262378323696</v>
      </c>
      <c r="P7" s="48">
        <v>0.98870405757524704</v>
      </c>
      <c r="Q7" s="48">
        <v>0.96949952972960174</v>
      </c>
      <c r="R7" s="48"/>
      <c r="S7" s="48"/>
      <c r="T7" s="3"/>
      <c r="U7" s="48"/>
      <c r="V7" s="48"/>
      <c r="W7" s="48"/>
      <c r="X7" s="3"/>
    </row>
    <row r="8" spans="1:24" x14ac:dyDescent="0.25">
      <c r="A8" s="1" t="s">
        <v>20</v>
      </c>
      <c r="B8" s="48">
        <v>78.388480000000001</v>
      </c>
      <c r="C8" s="48">
        <v>83.482831363850664</v>
      </c>
      <c r="D8" s="48"/>
      <c r="E8" s="48">
        <v>8.0045088574347325</v>
      </c>
      <c r="F8" s="48">
        <v>6.5053243075662976</v>
      </c>
      <c r="G8" s="48"/>
      <c r="H8" s="48"/>
      <c r="I8" s="48"/>
      <c r="J8" s="48"/>
      <c r="K8" s="48">
        <v>1.0811247173253939</v>
      </c>
      <c r="L8" s="48">
        <v>1.0660037872694801</v>
      </c>
      <c r="M8" s="48"/>
      <c r="N8" s="48" t="s">
        <v>21</v>
      </c>
      <c r="O8" s="48">
        <v>-35.994164517708349</v>
      </c>
      <c r="P8" s="48">
        <v>1.0059173056006669</v>
      </c>
      <c r="Q8" s="48">
        <v>0.9819994101365509</v>
      </c>
      <c r="R8" s="48"/>
      <c r="S8" s="48"/>
      <c r="T8" s="3"/>
      <c r="U8" s="48"/>
      <c r="V8" s="48"/>
      <c r="W8" s="48"/>
      <c r="X8" s="3"/>
    </row>
    <row r="9" spans="1:24" x14ac:dyDescent="0.25">
      <c r="A9" s="1" t="s">
        <v>22</v>
      </c>
      <c r="B9" s="48">
        <v>236.6524</v>
      </c>
      <c r="C9" s="48">
        <v>231.29214458547031</v>
      </c>
      <c r="D9" s="48"/>
      <c r="E9" s="48">
        <v>10.612484518487991</v>
      </c>
      <c r="F9" s="48">
        <v>8.3714152664903221</v>
      </c>
      <c r="G9" s="48"/>
      <c r="H9" s="48"/>
      <c r="I9" s="48"/>
      <c r="J9" s="48"/>
      <c r="K9" s="48">
        <v>1.0853936495901779</v>
      </c>
      <c r="L9" s="48">
        <v>1.088941265483828</v>
      </c>
      <c r="M9" s="48"/>
      <c r="N9" s="48" t="s">
        <v>23</v>
      </c>
      <c r="O9" s="48">
        <v>-21.180465336221982</v>
      </c>
      <c r="P9" s="48">
        <v>1.0053181705234879</v>
      </c>
      <c r="Q9" s="48">
        <v>0.98683267731005297</v>
      </c>
      <c r="R9" s="48"/>
      <c r="S9" s="48"/>
      <c r="T9" s="3"/>
      <c r="U9" s="48"/>
      <c r="V9" s="48"/>
      <c r="W9" s="48"/>
      <c r="X9" s="3"/>
    </row>
    <row r="10" spans="1:24" x14ac:dyDescent="0.25">
      <c r="A10" s="1" t="s">
        <v>24</v>
      </c>
      <c r="B10" s="48">
        <v>247.3297</v>
      </c>
      <c r="C10" s="48">
        <v>246.66098556954901</v>
      </c>
      <c r="D10" s="48"/>
      <c r="E10" s="48">
        <v>10.61750882935552</v>
      </c>
      <c r="F10" s="48">
        <v>8.3779208061785759</v>
      </c>
      <c r="G10" s="48"/>
      <c r="H10" s="48"/>
      <c r="I10" s="48"/>
      <c r="J10" s="48"/>
      <c r="K10" s="48">
        <v>1.0984089566302899</v>
      </c>
      <c r="L10" s="48">
        <v>1.10216853453705</v>
      </c>
      <c r="M10" s="48"/>
      <c r="N10" s="48" t="s">
        <v>25</v>
      </c>
      <c r="O10" s="48">
        <v>18.59858654389399</v>
      </c>
      <c r="P10" s="48">
        <v>1.0270504667125731</v>
      </c>
      <c r="Q10" s="48">
        <v>1.0141671321595249</v>
      </c>
      <c r="R10" s="48"/>
      <c r="S10" s="48"/>
      <c r="T10" s="3"/>
      <c r="U10" s="48"/>
      <c r="V10" s="48"/>
      <c r="W10" s="48"/>
      <c r="X10" s="3"/>
    </row>
    <row r="11" spans="1:24" x14ac:dyDescent="0.25">
      <c r="A11" s="1" t="s">
        <v>26</v>
      </c>
      <c r="B11" s="48">
        <v>491.66590000000002</v>
      </c>
      <c r="C11" s="48">
        <v>481.54555967980008</v>
      </c>
      <c r="D11" s="48"/>
      <c r="E11" s="48">
        <v>11.35050849215652</v>
      </c>
      <c r="F11" s="48">
        <v>8.8025300320377138</v>
      </c>
      <c r="G11" s="48"/>
      <c r="H11" s="48"/>
      <c r="I11" s="48"/>
      <c r="J11" s="48"/>
      <c r="K11" s="48">
        <v>1.2531676340671509</v>
      </c>
      <c r="L11" s="48">
        <v>1.2639815384307329</v>
      </c>
      <c r="M11" s="48"/>
      <c r="N11" s="48" t="s">
        <v>27</v>
      </c>
      <c r="O11" s="48">
        <v>28.120470247768811</v>
      </c>
      <c r="P11" s="48">
        <v>1.0380093316046819</v>
      </c>
      <c r="Q11" s="48">
        <v>1.0230101157866609</v>
      </c>
      <c r="R11" s="48"/>
      <c r="S11" s="48"/>
      <c r="T11" s="3"/>
      <c r="U11" s="48"/>
      <c r="V11" s="48"/>
      <c r="W11" s="48"/>
      <c r="X11" s="3"/>
    </row>
    <row r="12" spans="1:24" x14ac:dyDescent="0.25">
      <c r="A12" s="1" t="s">
        <v>28</v>
      </c>
      <c r="B12" s="48">
        <v>900.3587</v>
      </c>
      <c r="C12" s="48">
        <v>900.28400521247067</v>
      </c>
      <c r="D12" s="48"/>
      <c r="E12" s="48">
        <v>12.9352332933471</v>
      </c>
      <c r="F12" s="48">
        <v>10.346622671511581</v>
      </c>
      <c r="G12" s="48"/>
      <c r="H12" s="48"/>
      <c r="I12" s="48"/>
      <c r="J12" s="48"/>
      <c r="K12" s="48">
        <v>1.423628277144648</v>
      </c>
      <c r="L12" s="48">
        <v>1.4598036804937879</v>
      </c>
      <c r="M12" s="48"/>
      <c r="N12" s="48" t="s">
        <v>29</v>
      </c>
      <c r="O12" s="48">
        <v>36.047737836076763</v>
      </c>
      <c r="P12" s="48">
        <v>1.01230708877511</v>
      </c>
      <c r="Q12" s="48">
        <v>1.008759349098417</v>
      </c>
      <c r="R12" s="48"/>
      <c r="S12" s="48"/>
      <c r="T12" s="3"/>
      <c r="U12" s="48"/>
      <c r="V12" s="48"/>
      <c r="W12" s="48"/>
      <c r="X12" s="3"/>
    </row>
    <row r="13" spans="1:24" x14ac:dyDescent="0.25">
      <c r="A13" s="1" t="s">
        <v>30</v>
      </c>
      <c r="B13" s="48">
        <v>1356.4780000000001</v>
      </c>
      <c r="C13" s="48">
        <v>1384.9065780498049</v>
      </c>
      <c r="D13" s="48"/>
      <c r="E13" s="48">
        <v>14.020413391791219</v>
      </c>
      <c r="F13" s="48">
        <v>11.580891333853639</v>
      </c>
      <c r="G13" s="48"/>
      <c r="H13" s="48"/>
      <c r="I13" s="48"/>
      <c r="J13" s="48"/>
      <c r="K13" s="48">
        <v>1.6155114528261469</v>
      </c>
      <c r="L13" s="48">
        <v>1.681690368380055</v>
      </c>
      <c r="M13" s="48"/>
      <c r="N13" s="48" t="s">
        <v>31</v>
      </c>
      <c r="O13" s="48">
        <v>30.406607403960049</v>
      </c>
      <c r="P13" s="48">
        <v>1.037210025833305</v>
      </c>
      <c r="Q13" s="48">
        <v>1.025147308674015</v>
      </c>
      <c r="R13" s="48"/>
      <c r="S13" s="48"/>
      <c r="T13" s="3"/>
      <c r="U13" s="48"/>
      <c r="V13" s="48"/>
      <c r="W13" s="48"/>
      <c r="X13" s="3"/>
    </row>
    <row r="14" spans="1:24" x14ac:dyDescent="0.25">
      <c r="A14" s="1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 t="s">
        <v>32</v>
      </c>
      <c r="O14" s="48">
        <v>44.860400932289188</v>
      </c>
      <c r="P14" s="48">
        <v>1.0303424707204809</v>
      </c>
      <c r="Q14" s="48">
        <v>1.024238426278113</v>
      </c>
      <c r="R14" s="48"/>
      <c r="S14" s="48"/>
      <c r="T14" s="3"/>
      <c r="U14" s="48"/>
      <c r="V14" s="48"/>
      <c r="W14" s="48"/>
      <c r="X14" s="3"/>
    </row>
    <row r="15" spans="1:24" x14ac:dyDescent="0.25">
      <c r="A15" s="1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 t="s">
        <v>33</v>
      </c>
      <c r="O15" s="48">
        <v>49.054535300498387</v>
      </c>
      <c r="P15" s="48">
        <v>1.0211124676017349</v>
      </c>
      <c r="Q15" s="48">
        <v>1.0177174248607621</v>
      </c>
      <c r="R15" s="48"/>
      <c r="S15" s="48"/>
      <c r="T15" s="3"/>
      <c r="U15" s="48"/>
      <c r="V15" s="48"/>
      <c r="W15" s="48"/>
      <c r="X15" s="3"/>
    </row>
    <row r="16" spans="1:24" x14ac:dyDescent="0.25">
      <c r="A16" s="1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 t="s">
        <v>34</v>
      </c>
      <c r="O16" s="48">
        <v>50.234210811950973</v>
      </c>
      <c r="P16" s="48">
        <v>1.030487694913254</v>
      </c>
      <c r="Q16" s="48">
        <v>1.025982387406229</v>
      </c>
      <c r="R16" s="48"/>
      <c r="S16" s="48"/>
      <c r="T16" s="3"/>
      <c r="U16" s="48"/>
      <c r="V16" s="48"/>
      <c r="W16" s="48"/>
      <c r="X16" s="3"/>
    </row>
    <row r="17" spans="1:24" x14ac:dyDescent="0.25">
      <c r="A17" s="1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 t="s">
        <v>35</v>
      </c>
      <c r="O17" s="48">
        <v>51.779416903712693</v>
      </c>
      <c r="P17" s="48">
        <v>1.030194585136416</v>
      </c>
      <c r="Q17" s="48">
        <v>1.026032893032071</v>
      </c>
      <c r="R17" s="48"/>
      <c r="S17" s="48"/>
      <c r="T17" s="3"/>
      <c r="U17" s="48"/>
      <c r="V17" s="48"/>
      <c r="W17" s="48"/>
      <c r="X17" s="3"/>
    </row>
    <row r="18" spans="1:24" x14ac:dyDescent="0.25">
      <c r="A18" s="1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 t="s">
        <v>36</v>
      </c>
      <c r="O18" s="48">
        <v>53.071283664881221</v>
      </c>
      <c r="P18" s="48">
        <v>1.0416710765670729</v>
      </c>
      <c r="Q18" s="48">
        <v>1.0340393335467959</v>
      </c>
      <c r="R18" s="48"/>
      <c r="S18" s="48"/>
      <c r="T18" s="3"/>
      <c r="U18" s="48"/>
      <c r="V18" s="48"/>
      <c r="W18" s="48"/>
      <c r="X18" s="3"/>
    </row>
    <row r="19" spans="1:24" x14ac:dyDescent="0.25">
      <c r="A19" s="1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 t="s">
        <v>37</v>
      </c>
      <c r="O19" s="48">
        <v>54.83424611976605</v>
      </c>
      <c r="P19" s="48">
        <v>1.042037801023491</v>
      </c>
      <c r="Q19" s="48">
        <v>1.033890473866655</v>
      </c>
      <c r="R19" s="48"/>
      <c r="S19" s="48"/>
      <c r="T19" s="3"/>
      <c r="U19" s="48"/>
      <c r="V19" s="48"/>
      <c r="W19" s="48"/>
      <c r="X19" s="3"/>
    </row>
    <row r="20" spans="1:24" x14ac:dyDescent="0.25">
      <c r="A20" s="1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 t="s">
        <v>38</v>
      </c>
      <c r="O20" s="48">
        <v>55.644065484700008</v>
      </c>
      <c r="P20" s="48">
        <v>1.038317750614929</v>
      </c>
      <c r="Q20" s="48">
        <v>1.033265721151261</v>
      </c>
      <c r="R20" s="48"/>
      <c r="S20" s="48"/>
      <c r="T20" s="3"/>
      <c r="U20" s="48"/>
      <c r="V20" s="48"/>
      <c r="W20" s="48"/>
      <c r="X20" s="3"/>
    </row>
    <row r="21" spans="1:24" x14ac:dyDescent="0.25">
      <c r="A21" s="1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 t="s">
        <v>39</v>
      </c>
      <c r="O21" s="48">
        <v>58.130728662056889</v>
      </c>
      <c r="P21" s="48">
        <v>1.039539956365819</v>
      </c>
      <c r="Q21" s="48">
        <v>1.034128729094161</v>
      </c>
      <c r="R21" s="48"/>
      <c r="S21" s="48"/>
      <c r="T21" s="3"/>
      <c r="U21" s="48"/>
      <c r="V21" s="48"/>
      <c r="W21" s="48"/>
      <c r="X21" s="3"/>
    </row>
    <row r="22" spans="1:24" x14ac:dyDescent="0.25">
      <c r="A22" s="1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 t="s">
        <v>40</v>
      </c>
      <c r="O22" s="48">
        <v>62.08360205576728</v>
      </c>
      <c r="P22" s="48">
        <v>1.040246535063426</v>
      </c>
      <c r="Q22" s="48">
        <v>1.0349314158614049</v>
      </c>
      <c r="R22" s="48"/>
      <c r="S22" s="48"/>
      <c r="T22" s="3"/>
      <c r="U22" s="48"/>
      <c r="V22" s="48"/>
      <c r="W22" s="48"/>
      <c r="X22" s="3"/>
    </row>
    <row r="23" spans="1:24" x14ac:dyDescent="0.25">
      <c r="A23" s="1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 t="s">
        <v>41</v>
      </c>
      <c r="O23" s="48">
        <v>61.846225974444742</v>
      </c>
      <c r="P23" s="48">
        <v>1.0455410153681901</v>
      </c>
      <c r="Q23" s="48">
        <v>1.039341639857726</v>
      </c>
      <c r="R23" s="48"/>
      <c r="S23" s="48"/>
      <c r="T23" s="3"/>
      <c r="U23" s="48"/>
      <c r="V23" s="48"/>
      <c r="W23" s="48"/>
      <c r="X23" s="3"/>
    </row>
    <row r="24" spans="1:24" x14ac:dyDescent="0.25">
      <c r="A24" s="1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 t="s">
        <v>42</v>
      </c>
      <c r="O24" s="48">
        <v>62.082412217377637</v>
      </c>
      <c r="P24" s="48">
        <v>1.0481768085286349</v>
      </c>
      <c r="Q24" s="48">
        <v>1.041192018492971</v>
      </c>
      <c r="R24" s="48"/>
      <c r="S24" s="48"/>
      <c r="T24" s="3"/>
      <c r="U24" s="48"/>
      <c r="V24" s="48"/>
      <c r="W24" s="48"/>
      <c r="X24" s="3"/>
    </row>
    <row r="25" spans="1:24" x14ac:dyDescent="0.25">
      <c r="A25" s="1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 t="s">
        <v>43</v>
      </c>
      <c r="O25" s="48">
        <v>62.703649658073729</v>
      </c>
      <c r="P25" s="48">
        <v>1.046454596292375</v>
      </c>
      <c r="Q25" s="48">
        <v>1.040256848860095</v>
      </c>
      <c r="R25" s="48"/>
      <c r="S25" s="48"/>
      <c r="T25" s="3"/>
      <c r="U25" s="48"/>
      <c r="V25" s="48"/>
      <c r="W25" s="48"/>
      <c r="X25" s="3"/>
    </row>
    <row r="26" spans="1:24" x14ac:dyDescent="0.25">
      <c r="A26" s="1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 t="s">
        <v>44</v>
      </c>
      <c r="O26" s="48">
        <v>62.9178057954595</v>
      </c>
      <c r="P26" s="48">
        <v>1.048617019858709</v>
      </c>
      <c r="Q26" s="48">
        <v>1.0422506135376439</v>
      </c>
      <c r="R26" s="48"/>
      <c r="S26" s="48"/>
      <c r="T26" s="3"/>
      <c r="U26" s="48"/>
      <c r="V26" s="48"/>
      <c r="W26" s="48"/>
      <c r="X26" s="3"/>
    </row>
    <row r="27" spans="1:24" x14ac:dyDescent="0.25">
      <c r="A27" s="1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 t="s">
        <v>45</v>
      </c>
      <c r="O27" s="48">
        <v>94.341205610298061</v>
      </c>
      <c r="P27" s="48">
        <v>1.0475565640757589</v>
      </c>
      <c r="Q27" s="48">
        <v>1.0420637951506939</v>
      </c>
      <c r="R27" s="48"/>
      <c r="S27" s="48"/>
      <c r="T27" s="3"/>
      <c r="U27" s="48"/>
      <c r="V27" s="48"/>
      <c r="W27" s="48"/>
      <c r="X27" s="3"/>
    </row>
    <row r="28" spans="1:24" x14ac:dyDescent="0.25">
      <c r="A28" s="1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 t="s">
        <v>46</v>
      </c>
      <c r="O28" s="48">
        <v>64.560745238504708</v>
      </c>
      <c r="P28" s="48">
        <v>1.045924832416274</v>
      </c>
      <c r="Q28" s="48">
        <v>1.0402980476460559</v>
      </c>
      <c r="R28" s="48"/>
      <c r="S28" s="48"/>
      <c r="T28" s="3"/>
      <c r="U28" s="48"/>
      <c r="V28" s="48"/>
      <c r="W28" s="48"/>
      <c r="X28" s="3"/>
    </row>
    <row r="29" spans="1:24" x14ac:dyDescent="0.25">
      <c r="A29" s="1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 t="s">
        <v>47</v>
      </c>
      <c r="O29" s="48">
        <v>64.860719933281985</v>
      </c>
      <c r="P29" s="48">
        <v>1.047222027738425</v>
      </c>
      <c r="Q29" s="48">
        <v>1.041138184656933</v>
      </c>
      <c r="R29" s="48"/>
      <c r="S29" s="48"/>
      <c r="T29" s="3"/>
      <c r="U29" s="48"/>
      <c r="V29" s="48"/>
      <c r="W29" s="48"/>
      <c r="X29" s="3"/>
    </row>
    <row r="30" spans="1:24" x14ac:dyDescent="0.25">
      <c r="A30" s="1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 t="s">
        <v>48</v>
      </c>
      <c r="O30" s="48">
        <v>65.35120207641144</v>
      </c>
      <c r="P30" s="48">
        <v>1.048319092674014</v>
      </c>
      <c r="Q30" s="48">
        <v>1.042155450055698</v>
      </c>
      <c r="R30" s="48"/>
      <c r="S30" s="48"/>
      <c r="T30" s="3"/>
      <c r="U30" s="48"/>
      <c r="V30" s="48"/>
      <c r="W30" s="48"/>
      <c r="X30" s="3"/>
    </row>
    <row r="31" spans="1:24" x14ac:dyDescent="0.25">
      <c r="A31" s="1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 t="s">
        <v>49</v>
      </c>
      <c r="O31" s="48">
        <v>64.513648651638263</v>
      </c>
      <c r="P31" s="48">
        <v>1.042207178700985</v>
      </c>
      <c r="Q31" s="48">
        <v>1.0375088919248401</v>
      </c>
      <c r="R31" s="48"/>
      <c r="S31" s="48"/>
      <c r="T31" s="3"/>
      <c r="U31" s="48"/>
      <c r="V31" s="48"/>
      <c r="W31" s="48"/>
      <c r="X31" s="3"/>
    </row>
    <row r="32" spans="1:24" x14ac:dyDescent="0.25">
      <c r="A32" s="1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 t="s">
        <v>50</v>
      </c>
      <c r="O32" s="48">
        <v>65.494636329622978</v>
      </c>
      <c r="P32" s="48">
        <v>1.0467800861181611</v>
      </c>
      <c r="Q32" s="48">
        <v>1.041214232325361</v>
      </c>
      <c r="R32" s="48"/>
      <c r="S32" s="48"/>
      <c r="T32" s="3"/>
      <c r="U32" s="48"/>
      <c r="V32" s="48"/>
      <c r="W32" s="48"/>
      <c r="X32" s="3"/>
    </row>
    <row r="33" spans="1:24" x14ac:dyDescent="0.25">
      <c r="A33" s="1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 t="s">
        <v>51</v>
      </c>
      <c r="O33" s="48">
        <v>66.861478609007051</v>
      </c>
      <c r="P33" s="48">
        <v>1.044872237973689</v>
      </c>
      <c r="Q33" s="48">
        <v>1.040327216125712</v>
      </c>
      <c r="R33" s="48"/>
      <c r="S33" s="48"/>
      <c r="T33" s="3"/>
      <c r="U33" s="48"/>
      <c r="V33" s="48"/>
      <c r="W33" s="48"/>
      <c r="X33" s="3"/>
    </row>
    <row r="34" spans="1:24" x14ac:dyDescent="0.25">
      <c r="A34" s="1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 t="s">
        <v>52</v>
      </c>
      <c r="O34" s="48">
        <v>67.921887161283664</v>
      </c>
      <c r="P34" s="48">
        <v>1.0471738673895361</v>
      </c>
      <c r="Q34" s="48">
        <v>1.042188032717416</v>
      </c>
      <c r="R34" s="48"/>
      <c r="S34" s="48"/>
      <c r="T34" s="3"/>
      <c r="U34" s="48"/>
      <c r="V34" s="48"/>
      <c r="W34" s="48"/>
      <c r="X34" s="3"/>
    </row>
    <row r="35" spans="1:24" x14ac:dyDescent="0.25">
      <c r="A35" s="1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 t="s">
        <v>53</v>
      </c>
      <c r="O35" s="48">
        <v>67.667958297017847</v>
      </c>
      <c r="P35" s="48">
        <v>1.057030586974923</v>
      </c>
      <c r="Q35" s="48">
        <v>1.050330310355639</v>
      </c>
      <c r="R35" s="48"/>
      <c r="S35" s="48"/>
      <c r="T35" s="3"/>
      <c r="U35" s="48"/>
      <c r="V35" s="48"/>
      <c r="W35" s="48"/>
      <c r="X35" s="3"/>
    </row>
    <row r="36" spans="1:24" x14ac:dyDescent="0.25">
      <c r="A36" s="1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 t="s">
        <v>54</v>
      </c>
      <c r="O36" s="48">
        <v>68.108821648683218</v>
      </c>
      <c r="P36" s="48">
        <v>1.0471951227807721</v>
      </c>
      <c r="Q36" s="48">
        <v>1.0421693720085601</v>
      </c>
      <c r="R36" s="48"/>
      <c r="S36" s="48"/>
      <c r="T36" s="3"/>
      <c r="U36" s="48"/>
      <c r="V36" s="48"/>
      <c r="W36" s="48"/>
      <c r="X36" s="3"/>
    </row>
    <row r="37" spans="1:24" x14ac:dyDescent="0.25">
      <c r="A37" s="1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 t="s">
        <v>55</v>
      </c>
      <c r="O37" s="48">
        <v>68.386127896207554</v>
      </c>
      <c r="P37" s="48">
        <v>1.0480864123590861</v>
      </c>
      <c r="Q37" s="48">
        <v>1.04311497406818</v>
      </c>
      <c r="R37" s="48"/>
      <c r="S37" s="48"/>
      <c r="T37" s="3"/>
      <c r="U37" s="48"/>
      <c r="V37" s="48"/>
      <c r="W37" s="48"/>
      <c r="X37" s="3"/>
    </row>
    <row r="38" spans="1:24" x14ac:dyDescent="0.25">
      <c r="A38" s="1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 t="s">
        <v>56</v>
      </c>
      <c r="O38" s="48">
        <v>70.79137190287895</v>
      </c>
      <c r="P38" s="48">
        <v>1.060784668977597</v>
      </c>
      <c r="Q38" s="48">
        <v>1.054502580664491</v>
      </c>
      <c r="R38" s="48"/>
      <c r="S38" s="48"/>
      <c r="T38" s="3"/>
      <c r="U38" s="48"/>
      <c r="V38" s="48"/>
      <c r="W38" s="48"/>
      <c r="X38" s="3"/>
    </row>
    <row r="39" spans="1:24" x14ac:dyDescent="0.2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 t="s">
        <v>57</v>
      </c>
      <c r="O39" s="48">
        <v>75.381268836721844</v>
      </c>
      <c r="P39" s="48">
        <v>1.0554659779306601</v>
      </c>
      <c r="Q39" s="48">
        <v>1.050127662501696</v>
      </c>
      <c r="R39" s="48"/>
      <c r="S39" s="48"/>
      <c r="T39" s="3"/>
      <c r="U39" s="48"/>
      <c r="V39" s="48"/>
      <c r="W39" s="48"/>
      <c r="X39" s="3"/>
    </row>
    <row r="40" spans="1:24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 t="s">
        <v>58</v>
      </c>
      <c r="O40" s="48">
        <v>77.016510236491925</v>
      </c>
      <c r="P40" s="48">
        <v>1.0562011379748559</v>
      </c>
      <c r="Q40" s="48">
        <v>1.0511325415638499</v>
      </c>
      <c r="R40" s="48"/>
      <c r="S40" s="48"/>
      <c r="T40" s="3"/>
      <c r="U40" s="48"/>
      <c r="V40" s="48"/>
      <c r="W40" s="48"/>
      <c r="X40" s="3"/>
    </row>
    <row r="41" spans="1:24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 t="s">
        <v>59</v>
      </c>
      <c r="O41" s="48">
        <v>76.038835184362512</v>
      </c>
      <c r="P41" s="48">
        <v>1.054161089699921</v>
      </c>
      <c r="Q41" s="48">
        <v>1.049207903434122</v>
      </c>
      <c r="R41" s="48"/>
      <c r="S41" s="48"/>
      <c r="T41" s="3"/>
      <c r="U41" s="48"/>
      <c r="V41" s="48"/>
      <c r="W41" s="48"/>
      <c r="X41" s="3"/>
    </row>
    <row r="42" spans="1:24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 t="s">
        <v>60</v>
      </c>
      <c r="O42" s="48">
        <v>78.153747131354308</v>
      </c>
      <c r="P42" s="48">
        <v>1.056465652224331</v>
      </c>
      <c r="Q42" s="48">
        <v>1.0511074755601539</v>
      </c>
      <c r="R42" s="48"/>
      <c r="S42" s="48"/>
      <c r="T42" s="3"/>
      <c r="U42" s="48"/>
      <c r="V42" s="48"/>
      <c r="W42" s="48"/>
      <c r="X42" s="3"/>
    </row>
    <row r="43" spans="1:24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 t="s">
        <v>61</v>
      </c>
      <c r="O43" s="48">
        <v>78.179776279539681</v>
      </c>
      <c r="P43" s="48">
        <v>1.0548600514876421</v>
      </c>
      <c r="Q43" s="48">
        <v>1.0501770186147621</v>
      </c>
      <c r="R43" s="48"/>
      <c r="S43" s="48"/>
      <c r="T43" s="3"/>
      <c r="U43" s="48"/>
      <c r="V43" s="48"/>
      <c r="W43" s="48"/>
      <c r="X43" s="3"/>
    </row>
    <row r="44" spans="1:24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 t="s">
        <v>62</v>
      </c>
      <c r="O44" s="48">
        <v>85.626356420415519</v>
      </c>
      <c r="P44" s="48">
        <v>1.0638003610587561</v>
      </c>
      <c r="Q44" s="48">
        <v>1.0590960875300599</v>
      </c>
      <c r="R44" s="48"/>
      <c r="S44" s="48"/>
      <c r="T44" s="3"/>
      <c r="U44" s="48"/>
      <c r="V44" s="48"/>
      <c r="W44" s="48"/>
      <c r="X44" s="3"/>
    </row>
    <row r="45" spans="1:24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 t="s">
        <v>63</v>
      </c>
      <c r="O45" s="48">
        <v>93.127455747979042</v>
      </c>
      <c r="P45" s="48">
        <v>1.0869474961984</v>
      </c>
      <c r="Q45" s="48">
        <v>1.077883127978523</v>
      </c>
      <c r="R45" s="48"/>
      <c r="S45" s="48"/>
      <c r="T45" s="3"/>
      <c r="U45" s="48"/>
      <c r="V45" s="48"/>
      <c r="W45" s="48"/>
      <c r="X45" s="3"/>
    </row>
    <row r="46" spans="1:24" x14ac:dyDescent="0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 t="s">
        <v>64</v>
      </c>
      <c r="O46" s="48">
        <v>95.880955937690217</v>
      </c>
      <c r="P46" s="48">
        <v>1.08546459670172</v>
      </c>
      <c r="Q46" s="48">
        <v>1.077929099728804</v>
      </c>
      <c r="R46" s="48"/>
      <c r="S46" s="48"/>
      <c r="T46" s="3"/>
      <c r="U46" s="48"/>
      <c r="V46" s="48"/>
      <c r="W46" s="48"/>
      <c r="X46" s="3"/>
    </row>
    <row r="47" spans="1:24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 t="s">
        <v>65</v>
      </c>
      <c r="O47" s="48">
        <v>100.112573883636</v>
      </c>
      <c r="P47" s="48">
        <v>1.0852080596827349</v>
      </c>
      <c r="Q47" s="48">
        <v>1.0789398668981141</v>
      </c>
      <c r="R47" s="48"/>
      <c r="S47" s="48"/>
      <c r="T47" s="3"/>
      <c r="U47" s="48"/>
      <c r="V47" s="48"/>
      <c r="W47" s="48"/>
      <c r="X47" s="3"/>
    </row>
    <row r="48" spans="1:24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 t="s">
        <v>66</v>
      </c>
      <c r="O48" s="48">
        <v>122.221288104522</v>
      </c>
      <c r="P48" s="48">
        <v>1.1073197710102001</v>
      </c>
      <c r="Q48" s="48">
        <v>1.1015041699714709</v>
      </c>
      <c r="R48" s="48"/>
      <c r="S48" s="48"/>
      <c r="T48" s="3"/>
      <c r="U48" s="48"/>
      <c r="V48" s="48"/>
      <c r="W48" s="48"/>
      <c r="X48" s="3"/>
    </row>
    <row r="49" spans="14:24" x14ac:dyDescent="0.25">
      <c r="N49" s="48" t="s">
        <v>67</v>
      </c>
      <c r="O49" s="48">
        <v>126.7623664125678</v>
      </c>
      <c r="P49" s="48">
        <v>1.083220219581513</v>
      </c>
      <c r="Q49" s="48">
        <v>1.083255072919614</v>
      </c>
      <c r="R49" s="48"/>
      <c r="S49" s="48"/>
      <c r="T49" s="3"/>
      <c r="U49" s="48"/>
      <c r="V49" s="48"/>
      <c r="W49" s="48"/>
      <c r="X49" s="3"/>
    </row>
    <row r="50" spans="14:24" x14ac:dyDescent="0.25">
      <c r="N50" s="48" t="s">
        <v>68</v>
      </c>
      <c r="O50" s="48">
        <v>400.24892521447532</v>
      </c>
      <c r="P50" s="48">
        <v>1.2020891369799029</v>
      </c>
      <c r="Q50" s="48">
        <v>1.2101894286680319</v>
      </c>
      <c r="R50" s="48"/>
      <c r="S50" s="48"/>
      <c r="T50" s="3"/>
      <c r="U50" s="48"/>
      <c r="V50" s="48"/>
      <c r="W50" s="48"/>
      <c r="X50" s="3"/>
    </row>
    <row r="51" spans="14:24" x14ac:dyDescent="0.25">
      <c r="N51" s="48" t="s">
        <v>69</v>
      </c>
      <c r="O51" s="48">
        <v>468.89816056221252</v>
      </c>
      <c r="P51" s="48">
        <v>1.2317751376616171</v>
      </c>
      <c r="Q51" s="48">
        <v>1.244143310461475</v>
      </c>
      <c r="R51" s="48"/>
      <c r="S51" s="48"/>
      <c r="T51" s="3"/>
      <c r="U51" s="48"/>
      <c r="V51" s="48"/>
      <c r="W51" s="48"/>
      <c r="X51" s="3"/>
    </row>
    <row r="52" spans="14:24" x14ac:dyDescent="0.25">
      <c r="N52" s="48" t="s">
        <v>70</v>
      </c>
      <c r="O52" s="48">
        <v>481.7115380220161</v>
      </c>
      <c r="P52" s="48">
        <v>1.237968672917048</v>
      </c>
      <c r="Q52" s="48">
        <v>1.2525934044663569</v>
      </c>
      <c r="R52" s="48"/>
      <c r="S52" s="48"/>
      <c r="T52" s="3"/>
      <c r="U52" s="48"/>
      <c r="V52" s="48"/>
      <c r="W52" s="48"/>
      <c r="X52" s="3"/>
    </row>
    <row r="53" spans="14:24" x14ac:dyDescent="0.25">
      <c r="N53" s="48" t="s">
        <v>71</v>
      </c>
      <c r="O53" s="48">
        <v>529.43233188563636</v>
      </c>
      <c r="P53" s="48">
        <v>1.261896061729137</v>
      </c>
      <c r="Q53" s="48">
        <v>1.2790192876072231</v>
      </c>
      <c r="R53" s="48"/>
      <c r="S53" s="48"/>
      <c r="T53" s="3"/>
      <c r="U53" s="48"/>
      <c r="V53" s="48"/>
      <c r="W53" s="48"/>
      <c r="X53" s="3"/>
    </row>
    <row r="54" spans="14:24" x14ac:dyDescent="0.25">
      <c r="N54" s="48" t="s">
        <v>72</v>
      </c>
      <c r="O54" s="48">
        <v>539.70371394768597</v>
      </c>
      <c r="P54" s="48">
        <v>1.2607922738577</v>
      </c>
      <c r="Q54" s="48">
        <v>1.2777640310542231</v>
      </c>
      <c r="R54" s="48"/>
      <c r="S54" s="48"/>
      <c r="T54" s="3"/>
      <c r="U54" s="48"/>
      <c r="V54" s="48"/>
      <c r="W54" s="48"/>
      <c r="X54" s="3"/>
    </row>
    <row r="55" spans="14:24" x14ac:dyDescent="0.25">
      <c r="N55" s="48" t="s">
        <v>73</v>
      </c>
      <c r="O55" s="48">
        <v>550.1144003686843</v>
      </c>
      <c r="P55" s="48">
        <v>1.264087161334372</v>
      </c>
      <c r="Q55" s="48">
        <v>1.278747275152478</v>
      </c>
      <c r="R55" s="48"/>
      <c r="S55" s="48"/>
      <c r="T55" s="3"/>
      <c r="U55" s="48"/>
      <c r="V55" s="48"/>
      <c r="W55" s="48"/>
      <c r="X55" s="3"/>
    </row>
    <row r="56" spans="14:24" x14ac:dyDescent="0.25">
      <c r="N56" s="48" t="s">
        <v>74</v>
      </c>
      <c r="O56" s="48">
        <v>597.53952310798445</v>
      </c>
      <c r="P56" s="48">
        <v>1.287766233179799</v>
      </c>
      <c r="Q56" s="48">
        <v>1.305063758736462</v>
      </c>
      <c r="R56" s="48"/>
      <c r="S56" s="48"/>
      <c r="T56" s="3"/>
      <c r="U56" s="48"/>
      <c r="V56" s="48"/>
      <c r="W56" s="48"/>
      <c r="X56" s="3"/>
    </row>
    <row r="57" spans="14:24" x14ac:dyDescent="0.25">
      <c r="N57" s="48" t="s">
        <v>75</v>
      </c>
      <c r="O57" s="48">
        <v>614.11371570232984</v>
      </c>
      <c r="P57" s="48">
        <v>1.298011062592753</v>
      </c>
      <c r="Q57" s="48">
        <v>1.3207331187294991</v>
      </c>
      <c r="R57" s="48"/>
      <c r="S57" s="48"/>
      <c r="T57" s="3"/>
      <c r="U57" s="48"/>
      <c r="V57" s="48"/>
      <c r="W57" s="48"/>
      <c r="X57" s="3"/>
    </row>
    <row r="58" spans="14:24" x14ac:dyDescent="0.25">
      <c r="N58" s="48" t="s">
        <v>76</v>
      </c>
      <c r="O58" s="48">
        <v>635.2764644176948</v>
      </c>
      <c r="P58" s="48">
        <v>1.307780777295507</v>
      </c>
      <c r="Q58" s="48">
        <v>1.330216151144346</v>
      </c>
      <c r="R58" s="48"/>
      <c r="S58" s="48"/>
      <c r="T58" s="3"/>
      <c r="U58" s="48"/>
      <c r="V58" s="48"/>
      <c r="W58" s="48"/>
      <c r="X58" s="3"/>
    </row>
    <row r="59" spans="14:24" x14ac:dyDescent="0.25">
      <c r="N59" s="48" t="s">
        <v>77</v>
      </c>
      <c r="O59" s="48">
        <v>647.50621796174914</v>
      </c>
      <c r="P59" s="48">
        <v>1.311081179903498</v>
      </c>
      <c r="Q59" s="48">
        <v>1.3312674164060501</v>
      </c>
      <c r="R59" s="48"/>
      <c r="S59" s="48"/>
      <c r="T59" s="3"/>
      <c r="U59" s="48"/>
      <c r="V59" s="48"/>
      <c r="W59" s="48"/>
      <c r="X59" s="3"/>
    </row>
    <row r="60" spans="14:24" x14ac:dyDescent="0.25">
      <c r="N60" s="48" t="s">
        <v>78</v>
      </c>
      <c r="O60" s="48">
        <v>670.56953178374181</v>
      </c>
      <c r="P60" s="48">
        <v>1.3219189954002819</v>
      </c>
      <c r="Q60" s="48">
        <v>1.3467696706966339</v>
      </c>
      <c r="R60" s="48"/>
      <c r="S60" s="48"/>
      <c r="T60" s="3"/>
      <c r="U60" s="48"/>
      <c r="V60" s="48"/>
      <c r="W60" s="48"/>
      <c r="X60" s="3"/>
    </row>
    <row r="61" spans="14:24" x14ac:dyDescent="0.25">
      <c r="N61" s="48" t="s">
        <v>79</v>
      </c>
      <c r="O61" s="48">
        <v>672.33289985568229</v>
      </c>
      <c r="P61" s="48">
        <v>1.3199066181015759</v>
      </c>
      <c r="Q61" s="48">
        <v>1.3454783591077739</v>
      </c>
      <c r="R61" s="48"/>
      <c r="S61" s="48"/>
      <c r="T61" s="3"/>
      <c r="U61" s="48"/>
      <c r="V61" s="48"/>
      <c r="W61" s="48"/>
      <c r="X61" s="3"/>
    </row>
    <row r="62" spans="14:24" x14ac:dyDescent="0.25">
      <c r="N62" s="48" t="s">
        <v>80</v>
      </c>
      <c r="O62" s="48">
        <v>686.237226207508</v>
      </c>
      <c r="P62" s="48">
        <v>1.329113549320047</v>
      </c>
      <c r="Q62" s="48">
        <v>1.3550194090901559</v>
      </c>
      <c r="R62" s="48"/>
      <c r="S62" s="48"/>
      <c r="T62" s="3"/>
      <c r="U62" s="48"/>
      <c r="V62" s="48"/>
      <c r="W62" s="48"/>
      <c r="X62" s="3"/>
    </row>
    <row r="63" spans="14:24" x14ac:dyDescent="0.25">
      <c r="N63" s="48" t="s">
        <v>81</v>
      </c>
      <c r="O63" s="48">
        <v>699.31411536317501</v>
      </c>
      <c r="P63" s="48">
        <v>1.330245167727977</v>
      </c>
      <c r="Q63" s="48">
        <v>1.354804929601739</v>
      </c>
      <c r="R63" s="48"/>
      <c r="S63" s="48"/>
      <c r="T63" s="3"/>
      <c r="U63" s="48"/>
      <c r="V63" s="48"/>
      <c r="W63" s="48"/>
      <c r="X63" s="3"/>
    </row>
    <row r="64" spans="14:24" x14ac:dyDescent="0.25">
      <c r="N64" s="48" t="s">
        <v>82</v>
      </c>
      <c r="O64" s="48">
        <v>713.43356613363869</v>
      </c>
      <c r="P64" s="48">
        <v>1.3394167794448399</v>
      </c>
      <c r="Q64" s="48">
        <v>1.3643456458689149</v>
      </c>
      <c r="R64" s="48"/>
      <c r="S64" s="48"/>
      <c r="T64" s="3"/>
      <c r="U64" s="48"/>
      <c r="V64" s="48"/>
      <c r="W64" s="48"/>
      <c r="X64" s="3"/>
    </row>
    <row r="65" spans="14:24" x14ac:dyDescent="0.25">
      <c r="N65" s="48" t="s">
        <v>83</v>
      </c>
      <c r="O65" s="48">
        <v>755.40184093692937</v>
      </c>
      <c r="P65" s="48">
        <v>1.358880949755872</v>
      </c>
      <c r="Q65" s="48">
        <v>1.3890863845357799</v>
      </c>
      <c r="R65" s="48"/>
      <c r="S65" s="48"/>
      <c r="T65" s="3"/>
      <c r="U65" s="48"/>
      <c r="V65" s="48"/>
      <c r="W65" s="48"/>
      <c r="X65" s="3"/>
    </row>
    <row r="66" spans="14:24" x14ac:dyDescent="0.25">
      <c r="N66" s="48" t="s">
        <v>84</v>
      </c>
      <c r="O66" s="48">
        <v>766.81120770994721</v>
      </c>
      <c r="P66" s="48">
        <v>1.360041207871898</v>
      </c>
      <c r="Q66" s="48">
        <v>1.388918273452205</v>
      </c>
      <c r="R66" s="48"/>
      <c r="S66" s="48"/>
      <c r="T66" s="3"/>
      <c r="U66" s="48"/>
      <c r="V66" s="48"/>
      <c r="W66" s="48"/>
      <c r="X66" s="3"/>
    </row>
    <row r="67" spans="14:24" x14ac:dyDescent="0.25">
      <c r="N67" s="48" t="s">
        <v>85</v>
      </c>
      <c r="O67" s="48">
        <v>766.90754521812084</v>
      </c>
      <c r="P67" s="48">
        <v>1.3599992271530941</v>
      </c>
      <c r="Q67" s="48">
        <v>1.3889194942510881</v>
      </c>
      <c r="R67" s="48"/>
      <c r="S67" s="48"/>
      <c r="T67" s="3"/>
      <c r="U67" s="48"/>
      <c r="V67" s="48"/>
      <c r="W67" s="48"/>
      <c r="X67" s="3"/>
    </row>
    <row r="68" spans="14:24" x14ac:dyDescent="0.25">
      <c r="N68" s="48" t="s">
        <v>86</v>
      </c>
      <c r="O68" s="48">
        <v>816.36621578188897</v>
      </c>
      <c r="P68" s="48">
        <v>1.382730237923818</v>
      </c>
      <c r="Q68" s="48">
        <v>1.414714002475516</v>
      </c>
      <c r="R68" s="48"/>
      <c r="S68" s="48"/>
      <c r="T68" s="3"/>
      <c r="U68" s="48"/>
      <c r="V68" s="48"/>
      <c r="W68" s="48"/>
      <c r="X68" s="3"/>
    </row>
    <row r="69" spans="14:24" x14ac:dyDescent="0.25">
      <c r="N69" s="48" t="s">
        <v>87</v>
      </c>
      <c r="O69" s="48">
        <v>856.41455012277106</v>
      </c>
      <c r="P69" s="48">
        <v>1.4042368675304031</v>
      </c>
      <c r="Q69" s="48">
        <v>1.440506564590766</v>
      </c>
      <c r="R69" s="48"/>
      <c r="S69" s="48"/>
      <c r="T69" s="3"/>
      <c r="U69" s="48"/>
      <c r="V69" s="48"/>
      <c r="W69" s="48"/>
      <c r="X69" s="3"/>
    </row>
    <row r="70" spans="14:24" x14ac:dyDescent="0.25">
      <c r="N70" s="48" t="s">
        <v>88</v>
      </c>
      <c r="O70" s="48">
        <v>1010.835026884612</v>
      </c>
      <c r="P70" s="48">
        <v>1.4707651290390029</v>
      </c>
      <c r="Q70" s="48">
        <v>1.516880555043334</v>
      </c>
      <c r="R70" s="48"/>
      <c r="S70" s="48"/>
      <c r="T70" s="3"/>
      <c r="U70" s="48"/>
      <c r="V70" s="48"/>
      <c r="W70" s="48"/>
      <c r="X70" s="3"/>
    </row>
    <row r="71" spans="14:24" x14ac:dyDescent="0.25">
      <c r="N71" s="48" t="s">
        <v>89</v>
      </c>
      <c r="O71" s="48">
        <v>1124.545891287951</v>
      </c>
      <c r="P71" s="48">
        <v>1.523638917794286</v>
      </c>
      <c r="Q71" s="48">
        <v>1.5766207694645009</v>
      </c>
      <c r="R71" s="48"/>
      <c r="S71" s="48"/>
      <c r="T71" s="3"/>
      <c r="U71" s="48"/>
      <c r="V71" s="48"/>
      <c r="W71" s="48"/>
      <c r="X71" s="3"/>
    </row>
    <row r="72" spans="14:24" x14ac:dyDescent="0.25">
      <c r="N72" s="48" t="s">
        <v>90</v>
      </c>
      <c r="O72" s="48">
        <v>1249.8799227854311</v>
      </c>
      <c r="P72" s="48">
        <v>1.575419188274904</v>
      </c>
      <c r="Q72" s="48">
        <v>1.635708570504592</v>
      </c>
      <c r="R72" s="48"/>
      <c r="S72" s="48"/>
      <c r="T72" s="48"/>
      <c r="U72" s="48"/>
      <c r="V72" s="48"/>
      <c r="W72" s="48"/>
      <c r="X72" s="48"/>
    </row>
    <row r="73" spans="14:24" x14ac:dyDescent="0.25">
      <c r="N73" s="48" t="s">
        <v>91</v>
      </c>
      <c r="O73" s="48">
        <v>1533.913454934938</v>
      </c>
      <c r="P73" s="48">
        <v>1.701835007340778</v>
      </c>
      <c r="Q73" s="48">
        <v>1.7804408528341371</v>
      </c>
      <c r="R73" s="48"/>
      <c r="S73" s="48"/>
      <c r="T73" s="48"/>
      <c r="U73" s="48"/>
      <c r="V73" s="48"/>
      <c r="W73" s="48"/>
      <c r="X73" s="48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workbookViewId="0">
      <selection activeCell="S22" sqref="S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activeCell="Y19" sqref="Y19"/>
    </sheetView>
  </sheetViews>
  <sheetFormatPr defaultRowHeight="15" x14ac:dyDescent="0.25"/>
  <cols>
    <col min="1" max="1" width="9.140625" style="30" customWidth="1"/>
    <col min="2" max="2" width="14.42578125" style="30" bestFit="1" customWidth="1"/>
    <col min="3" max="3" width="11.5703125" style="30" bestFit="1" customWidth="1"/>
    <col min="4" max="5" width="9.140625" style="30" customWidth="1"/>
    <col min="6" max="6" width="9.5703125" style="30" bestFit="1" customWidth="1"/>
    <col min="7" max="10" width="9.140625" style="30" customWidth="1"/>
    <col min="11" max="11" width="16.28515625" style="30" customWidth="1"/>
    <col min="12" max="13" width="9.140625" style="30" customWidth="1"/>
    <col min="14" max="14" width="9.85546875" style="30" customWidth="1"/>
    <col min="15" max="15" width="9.140625" style="17" customWidth="1"/>
    <col min="16" max="17" width="9.140625" style="30" customWidth="1"/>
    <col min="18" max="18" width="11.85546875" style="30" customWidth="1"/>
    <col min="19" max="20" width="9.140625" style="30" customWidth="1"/>
    <col min="21" max="16384" width="9.140625" style="30"/>
  </cols>
  <sheetData>
    <row r="1" spans="1:27" ht="15.75" customHeight="1" thickTop="1" x14ac:dyDescent="0.25">
      <c r="A1" s="48"/>
      <c r="B1" s="8" t="s">
        <v>92</v>
      </c>
      <c r="C1" s="8" t="s">
        <v>93</v>
      </c>
      <c r="D1" s="48"/>
      <c r="E1" s="6" t="s">
        <v>1</v>
      </c>
      <c r="F1" s="7" t="s">
        <v>6</v>
      </c>
      <c r="G1" s="48"/>
      <c r="H1" s="48"/>
      <c r="I1" s="48"/>
      <c r="J1" s="48"/>
      <c r="K1" s="48"/>
      <c r="L1" s="11" t="s">
        <v>1</v>
      </c>
      <c r="M1" s="12" t="s">
        <v>94</v>
      </c>
      <c r="N1" s="12" t="s">
        <v>95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s="37" customFormat="1" ht="15.75" customHeight="1" x14ac:dyDescent="0.25">
      <c r="A2" s="48"/>
      <c r="B2" s="8"/>
      <c r="C2" s="8"/>
      <c r="D2" s="48"/>
      <c r="E2" s="4">
        <v>-1050</v>
      </c>
      <c r="F2" s="33">
        <v>1E-4</v>
      </c>
      <c r="G2" s="48"/>
      <c r="H2" s="48"/>
      <c r="I2" s="48"/>
      <c r="J2" s="48"/>
      <c r="K2" s="48"/>
      <c r="L2" s="11"/>
      <c r="M2" s="12"/>
      <c r="N2" s="12"/>
      <c r="O2" s="17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x14ac:dyDescent="0.25">
      <c r="A3" s="9" t="s">
        <v>96</v>
      </c>
      <c r="B3" s="31">
        <f xml:space="preserve"> 0.00097889569</f>
        <v>9.7889569000000009E-4</v>
      </c>
      <c r="C3" s="32">
        <f>0.97997726</f>
        <v>0.97997725999999996</v>
      </c>
      <c r="D3" s="48"/>
      <c r="E3" s="4">
        <v>-1000</v>
      </c>
      <c r="F3" s="33">
        <f>B3*E3+C3</f>
        <v>1.0815699999998651E-3</v>
      </c>
      <c r="G3" s="48"/>
      <c r="H3" s="48"/>
      <c r="I3" s="48"/>
      <c r="J3" s="48"/>
      <c r="K3" s="48"/>
      <c r="L3" s="12" t="s">
        <v>97</v>
      </c>
      <c r="M3" s="12"/>
      <c r="N3" s="12"/>
      <c r="P3" s="48"/>
      <c r="Q3" s="9" t="s">
        <v>98</v>
      </c>
      <c r="R3" s="48" t="s">
        <v>99</v>
      </c>
      <c r="S3" s="48" t="s">
        <v>100</v>
      </c>
      <c r="T3" s="48"/>
      <c r="U3" s="48"/>
      <c r="V3" s="48"/>
      <c r="W3" s="48"/>
      <c r="X3" s="48"/>
      <c r="Y3" s="48"/>
      <c r="Z3" s="48"/>
      <c r="AA3" s="48"/>
    </row>
    <row r="4" spans="1:27" x14ac:dyDescent="0.25">
      <c r="A4" s="9" t="s">
        <v>101</v>
      </c>
      <c r="B4" s="31">
        <f>0.00060279014</f>
        <v>6.0279013999999995E-4</v>
      </c>
      <c r="C4" s="32">
        <v>1.0100530999999999</v>
      </c>
      <c r="D4" s="48"/>
      <c r="E4" s="4">
        <v>-350</v>
      </c>
      <c r="F4" s="33">
        <f>B3*E4+C3</f>
        <v>0.63736376849999998</v>
      </c>
      <c r="G4" s="48"/>
      <c r="H4" s="48"/>
      <c r="I4" s="49" t="s">
        <v>102</v>
      </c>
      <c r="J4" s="48"/>
      <c r="K4" s="1" t="s">
        <v>103</v>
      </c>
      <c r="L4" s="14">
        <v>-803.93638892021897</v>
      </c>
      <c r="M4" s="14">
        <v>0.20273439973686899</v>
      </c>
      <c r="N4" s="13">
        <f>$F$3-($E$3-L4)*($F$3-$F$4)/($E$3-$E$4)</f>
        <v>0.1930073938518338</v>
      </c>
      <c r="O4" s="18">
        <f t="shared" ref="O4:O12" si="0">IF(N4="","",1-M4/N4)</f>
        <v>-5.0397063505775996E-2</v>
      </c>
      <c r="P4" s="48"/>
      <c r="Q4" s="48">
        <v>0.20200000000000001</v>
      </c>
      <c r="R4" s="21">
        <f>IF(N4="","",1-N4/Q4)</f>
        <v>4.4517852218644682E-2</v>
      </c>
      <c r="S4" s="19">
        <f>1-Q4/M4</f>
        <v>3.6224722485289629E-3</v>
      </c>
      <c r="T4" s="48"/>
      <c r="U4" s="48"/>
      <c r="V4" s="48"/>
      <c r="W4" s="9" t="s">
        <v>104</v>
      </c>
      <c r="X4" s="47">
        <v>0.19883907620106206</v>
      </c>
      <c r="Y4" s="46">
        <f>(X4/N4)-1</f>
        <v>3.0214813188478518E-2</v>
      </c>
      <c r="Z4" s="48"/>
      <c r="AA4" s="48"/>
    </row>
    <row r="5" spans="1:27" x14ac:dyDescent="0.25">
      <c r="A5" s="9" t="s">
        <v>105</v>
      </c>
      <c r="B5" s="31">
        <f xml:space="preserve"> 0.00043426681</f>
        <v>4.3426681000000001E-4</v>
      </c>
      <c r="C5" s="32">
        <f>1.03</f>
        <v>1.03</v>
      </c>
      <c r="D5" s="48"/>
      <c r="E5" s="4">
        <v>-250</v>
      </c>
      <c r="F5" s="33">
        <f>B4*E5+C4</f>
        <v>0.85935556499999999</v>
      </c>
      <c r="G5" s="48"/>
      <c r="H5" s="48"/>
      <c r="I5" s="50"/>
      <c r="J5" s="48"/>
      <c r="K5" s="1" t="s">
        <v>106</v>
      </c>
      <c r="L5" s="14">
        <v>-509.098945246781</v>
      </c>
      <c r="M5" s="14">
        <v>0.50087507872365999</v>
      </c>
      <c r="N5" s="13">
        <f>$F$3-($E$3-L5)*($F$3-$F$4)/($E$3-$E$4)</f>
        <v>0.48162249671438007</v>
      </c>
      <c r="O5" s="18">
        <f t="shared" si="0"/>
        <v>-3.9974424244342277E-2</v>
      </c>
      <c r="P5" s="48"/>
      <c r="Q5" s="48">
        <v>0.49</v>
      </c>
      <c r="R5" s="21">
        <f>IF(N5="","",1-N5/Q5)</f>
        <v>1.709694548085694E-2</v>
      </c>
      <c r="S5" s="19">
        <f>1-Q5/M5</f>
        <v>2.171215775273172E-2</v>
      </c>
      <c r="T5" s="48"/>
      <c r="U5" s="48"/>
      <c r="V5" s="48"/>
      <c r="W5" s="9" t="s">
        <v>107</v>
      </c>
      <c r="X5" s="47">
        <v>0.4908051689860834</v>
      </c>
      <c r="Y5" s="46">
        <f t="shared" ref="Y5:Y12" si="1">(X5/N5)-1</f>
        <v>1.9066119905833512E-2</v>
      </c>
      <c r="Z5" s="48"/>
      <c r="AA5" s="48"/>
    </row>
    <row r="6" spans="1:27" x14ac:dyDescent="0.25">
      <c r="A6" s="48"/>
      <c r="B6" s="48"/>
      <c r="C6" s="48"/>
      <c r="D6" s="48"/>
      <c r="E6" s="4">
        <v>195</v>
      </c>
      <c r="F6" s="33">
        <f>B4*E6+C4</f>
        <v>1.1275971773</v>
      </c>
      <c r="G6" s="48"/>
      <c r="H6" s="48"/>
      <c r="I6" s="50"/>
      <c r="J6" s="48"/>
      <c r="K6" s="1" t="s">
        <v>108</v>
      </c>
      <c r="L6" s="14">
        <v>-77.644094956134694</v>
      </c>
      <c r="M6" s="14">
        <v>0.96914003250948599</v>
      </c>
      <c r="N6" s="13">
        <f>$F$5-($E$5-L6)*($F$5-$F$6)/($E$5-$E$6)</f>
        <v>0.96325000513121828</v>
      </c>
      <c r="O6" s="18">
        <f t="shared" si="0"/>
        <v>-6.114744196098254E-3</v>
      </c>
      <c r="P6" s="48"/>
      <c r="Q6" s="48">
        <v>0.97699999999999998</v>
      </c>
      <c r="R6" s="21">
        <f>IF(N6="","",1-N6/Q6)</f>
        <v>1.4073689732632233E-2</v>
      </c>
      <c r="S6" s="19">
        <f>1-Q6/M6</f>
        <v>-8.1102495272653563E-3</v>
      </c>
      <c r="T6" s="48"/>
      <c r="U6" s="48"/>
      <c r="V6" s="48"/>
      <c r="W6" s="9" t="s">
        <v>109</v>
      </c>
      <c r="X6" s="47">
        <v>0.96985421299728169</v>
      </c>
      <c r="Y6" s="46">
        <f t="shared" si="1"/>
        <v>6.8561721576776424E-3</v>
      </c>
      <c r="Z6" s="48"/>
      <c r="AA6" s="34"/>
    </row>
    <row r="7" spans="1:27" x14ac:dyDescent="0.25">
      <c r="A7" s="48"/>
      <c r="B7" s="48"/>
      <c r="C7" s="48"/>
      <c r="D7" s="48"/>
      <c r="E7" s="20">
        <v>230</v>
      </c>
      <c r="F7" s="33">
        <f>B5*E7+C5</f>
        <v>1.1298813663</v>
      </c>
      <c r="G7" s="48"/>
      <c r="H7" s="48"/>
      <c r="I7" s="50"/>
      <c r="J7" s="48"/>
      <c r="K7" s="1" t="s">
        <v>110</v>
      </c>
      <c r="L7" s="14">
        <v>-34.268183102201</v>
      </c>
      <c r="M7" s="14">
        <v>0.998642965780276</v>
      </c>
      <c r="N7" s="13">
        <f>$F$5-($E$5-L7)*($F$5-$F$6)/($E$5-$E$6)</f>
        <v>0.98939657711027862</v>
      </c>
      <c r="O7" s="18">
        <f t="shared" si="0"/>
        <v>-9.3454827759797965E-3</v>
      </c>
      <c r="P7" s="48"/>
      <c r="Q7" s="48">
        <v>1.006</v>
      </c>
      <c r="R7" s="21">
        <f>IF(N7="","",1-N7/Q7)</f>
        <v>1.6504396510657493E-2</v>
      </c>
      <c r="S7" s="19">
        <f>1-Q7/M7</f>
        <v>-7.3670315336129555E-3</v>
      </c>
      <c r="T7" s="48"/>
      <c r="U7" s="48"/>
      <c r="V7" s="48"/>
      <c r="W7" s="9" t="s">
        <v>111</v>
      </c>
      <c r="X7" s="47">
        <v>0.99606008372322086</v>
      </c>
      <c r="Y7" s="46">
        <f t="shared" si="1"/>
        <v>6.7349198158783707E-3</v>
      </c>
      <c r="Z7" s="48"/>
      <c r="AA7" s="48"/>
    </row>
    <row r="8" spans="1:27" ht="15.75" customHeight="1" thickBot="1" x14ac:dyDescent="0.3">
      <c r="A8" s="48"/>
      <c r="B8" s="48"/>
      <c r="C8" s="48"/>
      <c r="D8" s="48"/>
      <c r="E8" s="5">
        <v>3600</v>
      </c>
      <c r="F8" s="35">
        <f>B5*E8+C5</f>
        <v>2.5933605159999997</v>
      </c>
      <c r="G8" s="48"/>
      <c r="H8" s="48"/>
      <c r="I8" s="50"/>
      <c r="J8" s="48"/>
      <c r="K8" s="1" t="s">
        <v>112</v>
      </c>
      <c r="L8" s="14">
        <v>-2.74694735057854</v>
      </c>
      <c r="M8" s="14">
        <v>1.01200514971248</v>
      </c>
      <c r="N8" s="13">
        <f>$F$5-($E$5-L8)*($F$5-$F$6)/($E$5-$E$6)</f>
        <v>1.0083972672219721</v>
      </c>
      <c r="O8" s="18">
        <f t="shared" si="0"/>
        <v>-3.5778384251747841E-3</v>
      </c>
      <c r="P8" s="48"/>
      <c r="Q8" s="48"/>
      <c r="R8" s="21"/>
      <c r="S8" s="19"/>
      <c r="T8" s="48"/>
      <c r="U8" s="48"/>
      <c r="V8" s="48"/>
      <c r="W8" s="9" t="s">
        <v>113</v>
      </c>
      <c r="X8" s="47">
        <v>0.99888737792063265</v>
      </c>
      <c r="Y8" s="46">
        <f t="shared" si="1"/>
        <v>-9.4306972167211844E-3</v>
      </c>
      <c r="Z8" s="48"/>
      <c r="AA8" s="48"/>
    </row>
    <row r="9" spans="1:27" ht="15.75" customHeight="1" thickTop="1" x14ac:dyDescent="0.25">
      <c r="A9" s="48"/>
      <c r="B9" s="48"/>
      <c r="C9" s="48"/>
      <c r="D9" s="48"/>
      <c r="E9" s="48"/>
      <c r="F9" s="48"/>
      <c r="G9" s="48"/>
      <c r="H9" s="48"/>
      <c r="I9" s="50"/>
      <c r="J9" s="48"/>
      <c r="K9" s="1" t="s">
        <v>114</v>
      </c>
      <c r="L9" s="14">
        <v>42.090811762075802</v>
      </c>
      <c r="M9" s="14">
        <v>1.0561773798115801</v>
      </c>
      <c r="N9" s="13">
        <f>$F$5-($E$5-L9)*($F$5-$F$6)/($E$5-$E$6)</f>
        <v>1.0354250263147753</v>
      </c>
      <c r="O9" s="18">
        <f t="shared" si="0"/>
        <v>-2.0042352627563487E-2</v>
      </c>
      <c r="P9" s="48"/>
      <c r="Q9" s="48">
        <v>1.0620000000000001</v>
      </c>
      <c r="R9" s="21">
        <f>IF(N9="","",1-N9/Q9)</f>
        <v>2.5023515711134481E-2</v>
      </c>
      <c r="S9" s="19">
        <f>1-Q9/M9</f>
        <v>-5.512918852190074E-3</v>
      </c>
      <c r="T9" s="48"/>
      <c r="U9" s="48"/>
      <c r="V9" s="48"/>
      <c r="W9" s="9" t="s">
        <v>115</v>
      </c>
      <c r="X9" s="47">
        <v>1.0533515731874143</v>
      </c>
      <c r="Y9" s="46">
        <f t="shared" si="1"/>
        <v>1.7313225407002308E-2</v>
      </c>
      <c r="Z9" s="48"/>
      <c r="AA9" s="48"/>
    </row>
    <row r="10" spans="1:27" ht="15.75" customHeight="1" x14ac:dyDescent="0.25">
      <c r="A10" s="48"/>
      <c r="B10" s="48"/>
      <c r="C10" s="48"/>
      <c r="D10" s="48"/>
      <c r="E10" s="48"/>
      <c r="F10" s="48"/>
      <c r="G10" s="48"/>
      <c r="H10" s="48"/>
      <c r="I10" s="50"/>
      <c r="J10" s="48"/>
      <c r="K10" s="1" t="s">
        <v>116</v>
      </c>
      <c r="L10" s="14">
        <v>51.940850725565497</v>
      </c>
      <c r="M10" s="14">
        <v>1.0667882928044901</v>
      </c>
      <c r="N10" s="13">
        <f>$F$5-($E$5-L10)*($F$5-$F$6)/($E$5-$E$6)</f>
        <v>1.0413625326805827</v>
      </c>
      <c r="O10" s="18">
        <f t="shared" si="0"/>
        <v>-2.4415858383591615E-2</v>
      </c>
      <c r="P10" s="48"/>
      <c r="Q10" s="48">
        <v>1.073</v>
      </c>
      <c r="R10" s="21">
        <f>IF(N10="","",1-N10/Q10)</f>
        <v>2.9485058079606108E-2</v>
      </c>
      <c r="S10" s="19">
        <f>1-Q10/M10</f>
        <v>-5.8228115525902346E-3</v>
      </c>
      <c r="T10" s="48"/>
      <c r="U10" s="48"/>
      <c r="V10" s="48"/>
      <c r="W10" s="9" t="s">
        <v>117</v>
      </c>
      <c r="X10" s="47">
        <v>1.0626770102204162</v>
      </c>
      <c r="Y10" s="46">
        <f t="shared" si="1"/>
        <v>2.0467874415423415E-2</v>
      </c>
      <c r="Z10" s="48"/>
      <c r="AA10" s="48"/>
    </row>
    <row r="11" spans="1:27" ht="15.75" customHeight="1" x14ac:dyDescent="0.25">
      <c r="A11" s="48"/>
      <c r="B11" s="48"/>
      <c r="C11" s="48"/>
      <c r="D11" s="48"/>
      <c r="E11" s="48"/>
      <c r="F11" s="48"/>
      <c r="G11" s="48"/>
      <c r="H11" s="48"/>
      <c r="I11" s="50"/>
      <c r="J11" s="48"/>
      <c r="K11" s="1" t="s">
        <v>118</v>
      </c>
      <c r="L11" s="14">
        <v>244.16870447174301</v>
      </c>
      <c r="M11" s="14">
        <v>1.1140193261484801</v>
      </c>
      <c r="N11" s="13">
        <f>$F$7-($E$7-L11)*($F$7-$F$8)/($E$7-$E$8)</f>
        <v>1.1360343643927766</v>
      </c>
      <c r="O11" s="18">
        <f t="shared" si="0"/>
        <v>1.9378848857326436E-2</v>
      </c>
      <c r="P11" s="48"/>
      <c r="Q11" s="48">
        <v>1.1180000000000001</v>
      </c>
      <c r="R11" s="21">
        <f>IF(N11="","",1-N11/Q11)</f>
        <v>-1.6130916272608653E-2</v>
      </c>
      <c r="S11" s="19">
        <f>1-Q11/M11</f>
        <v>-3.5732538548343129E-3</v>
      </c>
      <c r="T11" s="48"/>
      <c r="U11" s="48"/>
      <c r="V11" s="48"/>
      <c r="W11" s="9" t="s">
        <v>119</v>
      </c>
      <c r="X11" s="47">
        <v>1.1093326766806204</v>
      </c>
      <c r="Y11" s="46">
        <f t="shared" si="1"/>
        <v>-2.3504295775795936E-2</v>
      </c>
      <c r="Z11" s="48"/>
      <c r="AA11" s="48"/>
    </row>
    <row r="12" spans="1:27" x14ac:dyDescent="0.25">
      <c r="A12" s="48"/>
      <c r="B12" s="48"/>
      <c r="C12" s="48"/>
      <c r="D12" s="48"/>
      <c r="E12" s="48"/>
      <c r="F12" s="48"/>
      <c r="G12" s="48"/>
      <c r="H12" s="48"/>
      <c r="I12" s="50"/>
      <c r="J12" s="48"/>
      <c r="K12" s="1" t="s">
        <v>120</v>
      </c>
      <c r="L12" s="14">
        <v>965.91274417925297</v>
      </c>
      <c r="M12" s="14">
        <v>1.4810409802233999</v>
      </c>
      <c r="N12" s="13">
        <f>$F$7-($E$7-L12)*($F$7-$F$8)/($E$7-$E$8)</f>
        <v>1.4494638461530702</v>
      </c>
      <c r="O12" s="18">
        <f t="shared" si="0"/>
        <v>-2.178538923487916E-2</v>
      </c>
      <c r="P12" s="48"/>
      <c r="Q12" s="48">
        <v>1.474</v>
      </c>
      <c r="R12" s="21">
        <f>IF(N12="","",1-N12/Q12)</f>
        <v>1.6645965974850574E-2</v>
      </c>
      <c r="S12" s="19">
        <f>1-Q12/M12</f>
        <v>4.7540752196727487E-3</v>
      </c>
      <c r="T12" s="48"/>
      <c r="U12" s="48"/>
      <c r="V12" s="48"/>
      <c r="W12" s="9" t="s">
        <v>121</v>
      </c>
      <c r="X12" s="47">
        <v>1.4494549058473738</v>
      </c>
      <c r="Y12" s="46">
        <f t="shared" si="1"/>
        <v>-6.1680087573012798E-6</v>
      </c>
      <c r="Z12" s="48"/>
      <c r="AA12" s="48"/>
    </row>
    <row r="13" spans="1:27" ht="15.75" customHeight="1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12" t="s">
        <v>122</v>
      </c>
      <c r="M13" s="48"/>
      <c r="N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ht="15.75" customHeight="1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10"/>
      <c r="L14" s="15"/>
      <c r="M14" s="36"/>
      <c r="N14" s="13"/>
      <c r="O14" s="1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10" t="str">
        <f>IF(UCLHresults!A3="","",UCLHresults!A3)</f>
        <v>Gammex_LN-300 Lung</v>
      </c>
      <c r="L15" s="15">
        <f>IF(UCLHresults!B3="","",UCLHresults!B3)</f>
        <v>-713.26900000000001</v>
      </c>
      <c r="M15" s="36">
        <f>IF(UCLHresults!K3="","",UCLHresults!K3)</f>
        <v>0.28243609324055502</v>
      </c>
      <c r="N15" s="13">
        <f>IF(M15="","",$F$3-($E$3-L15)*($F$3-$F$4)/($E$3-$E$4))</f>
        <v>0.28176131008938993</v>
      </c>
      <c r="O15" s="18">
        <f>1-M15/N15</f>
        <v>-2.3948751194797779E-3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10" t="str">
        <f>IF(UCLHresults!A4="","",UCLHresults!A4)</f>
        <v>Gammex_LN-450 Lung</v>
      </c>
      <c r="L16" s="15">
        <f>IF(UCLHresults!B4="","",UCLHresults!B4)</f>
        <v>-512.63</v>
      </c>
      <c r="M16" s="36">
        <f>IF(UCLHresults!K4="","",UCLHresults!K4)</f>
        <v>0.47119241775663301</v>
      </c>
      <c r="N16" s="13">
        <f>IF(M16="","",$F$3-($E$3-L16)*($F$3-$F$4)/($E$3-$E$4))</f>
        <v>0.47816596243529996</v>
      </c>
      <c r="O16" s="18">
        <f t="shared" ref="O16:O25" si="2">1-M16/N16</f>
        <v>1.4583942033746355E-2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9:18" ht="15" customHeight="1" x14ac:dyDescent="0.25">
      <c r="I17" s="51" t="s">
        <v>123</v>
      </c>
      <c r="J17" s="48"/>
      <c r="K17" s="10" t="str">
        <f>IF(UCLHresults!A5="","",UCLHresults!A5)</f>
        <v>Gammex_AP6 Adipose</v>
      </c>
      <c r="L17" s="15">
        <f>IF(UCLHresults!B5="","",UCLHresults!B5)</f>
        <v>-96.254999999999995</v>
      </c>
      <c r="M17" s="36">
        <f>IF(UCLHresults!K5="","",UCLHresults!K5)</f>
        <v>0.9470696284203437</v>
      </c>
      <c r="N17" s="13">
        <f>IF(M17="","",$F$5-($E$5-L17)*($F$5-$F$6)/($E$5-$E$6))</f>
        <v>0.95203153507429994</v>
      </c>
      <c r="O17" s="18">
        <f t="shared" si="2"/>
        <v>5.2119141763187216E-3</v>
      </c>
      <c r="P17" s="34"/>
      <c r="Q17" s="48"/>
      <c r="R17" s="48"/>
    </row>
    <row r="18" spans="9:18" x14ac:dyDescent="0.25">
      <c r="I18" s="50"/>
      <c r="J18" s="48"/>
      <c r="K18" s="10" t="str">
        <f>IF(UCLHresults!A6="","",UCLHresults!A6)</f>
        <v>Gammex_BR12-Breast</v>
      </c>
      <c r="L18" s="15">
        <f>IF(UCLHresults!B6="","",UCLHresults!B6)</f>
        <v>-49.4908</v>
      </c>
      <c r="M18" s="36">
        <f>IF(UCLHresults!K6="","",UCLHresults!K6)</f>
        <v>0.9771789577932859</v>
      </c>
      <c r="N18" s="13">
        <f>IF(M18="","",$F$5-($E$5-L18)*($F$5-$F$6)/($E$5-$E$6))</f>
        <v>0.98022053373928797</v>
      </c>
      <c r="O18" s="18">
        <f t="shared" si="2"/>
        <v>3.1029506537668672E-3</v>
      </c>
      <c r="P18" s="48"/>
      <c r="Q18" s="48"/>
      <c r="R18" s="48"/>
    </row>
    <row r="19" spans="9:18" x14ac:dyDescent="0.25">
      <c r="I19" s="50"/>
      <c r="J19" s="48"/>
      <c r="K19" s="10" t="str">
        <f>IF(UCLHresults!A7="","",UCLHresults!A7)</f>
        <v>Gammex_SR2 Brain</v>
      </c>
      <c r="L19" s="15">
        <f>IF(UCLHresults!B7="","",UCLHresults!B7)</f>
        <v>22.59498</v>
      </c>
      <c r="M19" s="36">
        <f>IF(UCLHresults!K7="","",UCLHresults!K7)</f>
        <v>1.060329160696293</v>
      </c>
      <c r="N19" s="13">
        <f>IF(M19="","",$F$5-($E$5-L19)*($F$5-$F$6)/($E$5-$E$6))</f>
        <v>1.0236731311574971</v>
      </c>
      <c r="O19" s="18">
        <f t="shared" si="2"/>
        <v>-3.5808334147979348E-2</v>
      </c>
      <c r="P19" s="48"/>
      <c r="Q19" s="48"/>
      <c r="R19" s="48"/>
    </row>
    <row r="20" spans="9:18" x14ac:dyDescent="0.25">
      <c r="I20" s="50"/>
      <c r="J20" s="48"/>
      <c r="K20" s="10" t="str">
        <f>IF(UCLHresults!A8="","",UCLHresults!A8)</f>
        <v>Gammex_LV1 Liver</v>
      </c>
      <c r="L20" s="15">
        <f>IF(UCLHresults!B8="","",UCLHresults!B8)</f>
        <v>78.388480000000001</v>
      </c>
      <c r="M20" s="36">
        <f>IF(UCLHresults!K8="","",UCLHresults!K8)</f>
        <v>1.0811247173253939</v>
      </c>
      <c r="N20" s="13">
        <f>IF(M20="","",$F$5-($E$5-L20)*($F$5-$F$6)/($E$5-$E$6))</f>
        <v>1.0573049028335872</v>
      </c>
      <c r="O20" s="18">
        <f t="shared" si="2"/>
        <v>-2.2528803591063795E-2</v>
      </c>
      <c r="P20" s="48"/>
      <c r="Q20" s="48"/>
      <c r="R20" s="48"/>
    </row>
    <row r="21" spans="9:18" x14ac:dyDescent="0.25">
      <c r="I21" s="50"/>
      <c r="J21" s="48"/>
      <c r="K21" s="10" t="str">
        <f>IF(UCLHresults!A9="","",UCLHresults!A9)</f>
        <v>Gammex_Inner Bone</v>
      </c>
      <c r="L21" s="15">
        <f>IF(UCLHresults!B9="","",UCLHresults!B9)</f>
        <v>236.6524</v>
      </c>
      <c r="M21" s="36">
        <f>IF(UCLHresults!K9="","",UCLHresults!K9)</f>
        <v>1.0853936495901779</v>
      </c>
      <c r="N21" s="13">
        <f>IF(M21="","",$F$7-($E$7-L21)*($F$7-$F$8)/($E$7-$E$8))</f>
        <v>1.132770282826844</v>
      </c>
      <c r="O21" s="18">
        <f t="shared" si="2"/>
        <v>4.1823690076364883E-2</v>
      </c>
      <c r="P21" s="48"/>
      <c r="Q21" s="48"/>
      <c r="R21" s="48"/>
    </row>
    <row r="22" spans="9:18" ht="15.75" customHeight="1" x14ac:dyDescent="0.25">
      <c r="I22" s="50"/>
      <c r="J22" s="48"/>
      <c r="K22" s="10" t="str">
        <f>IF(UCLHresults!A10="","",UCLHresults!A10)</f>
        <v>Gammex_B-200 Bone</v>
      </c>
      <c r="L22" s="15">
        <f>IF(UCLHresults!B10="","",UCLHresults!B10)</f>
        <v>247.3297</v>
      </c>
      <c r="M22" s="36">
        <f>IF(UCLHresults!K10="","",UCLHresults!K10)</f>
        <v>1.0984089566302899</v>
      </c>
      <c r="N22" s="13">
        <f>IF(M22="","",$F$7-($E$7-L22)*($F$7-$F$8)/($E$7-$E$8))</f>
        <v>1.1374070798372571</v>
      </c>
      <c r="O22" s="18">
        <f t="shared" si="2"/>
        <v>3.4286865185107818E-2</v>
      </c>
      <c r="P22" s="48"/>
      <c r="Q22" s="48"/>
      <c r="R22" s="48"/>
    </row>
    <row r="23" spans="9:18" ht="15.75" customHeight="1" x14ac:dyDescent="0.25">
      <c r="I23" s="50"/>
      <c r="J23" s="48"/>
      <c r="K23" s="10" t="str">
        <f>IF(UCLHresults!A11="","",UCLHresults!A11)</f>
        <v>Gammex_CB2-30</v>
      </c>
      <c r="L23" s="15">
        <f>IF(UCLHresults!B11="","",UCLHresults!B11)</f>
        <v>491.66590000000002</v>
      </c>
      <c r="M23" s="36">
        <f>IF(UCLHresults!K11="","",UCLHresults!K11)</f>
        <v>1.2531676340671509</v>
      </c>
      <c r="N23" s="13">
        <f>IF(M23="","",$F$7-($E$7-L23)*($F$7-$F$8)/($E$7-$E$8))</f>
        <v>1.2435141819787789</v>
      </c>
      <c r="O23" s="18">
        <f t="shared" si="2"/>
        <v>-7.7630414097977773E-3</v>
      </c>
      <c r="P23" s="48"/>
      <c r="Q23" s="48"/>
      <c r="R23" s="48"/>
    </row>
    <row r="24" spans="9:18" x14ac:dyDescent="0.25">
      <c r="I24" s="50"/>
      <c r="J24" s="48"/>
      <c r="K24" s="10" t="str">
        <f>IF(UCLHresults!A12="","",UCLHresults!A12)</f>
        <v>Gammex_CB2-50</v>
      </c>
      <c r="L24" s="15">
        <f>IF(UCLHresults!B12="","",UCLHresults!B12)</f>
        <v>900.3587</v>
      </c>
      <c r="M24" s="36">
        <f>IF(UCLHresults!K12="","",UCLHresults!K12)</f>
        <v>1.423628277144648</v>
      </c>
      <c r="N24" s="13">
        <f>IF(M24="","",$F$7-($E$7-L24)*($F$7-$F$8)/($E$7-$E$8))</f>
        <v>1.420995900504747</v>
      </c>
      <c r="O24" s="18">
        <f t="shared" si="2"/>
        <v>-1.8524871457870073E-3</v>
      </c>
      <c r="P24" s="48"/>
      <c r="Q24" s="48"/>
      <c r="R24" s="48"/>
    </row>
    <row r="25" spans="9:18" x14ac:dyDescent="0.25">
      <c r="I25" s="50"/>
      <c r="J25" s="48"/>
      <c r="K25" s="10" t="str">
        <f>IF(UCLHresults!A13="","",UCLHresults!A13)</f>
        <v>Gammex_Cortical Bone</v>
      </c>
      <c r="L25" s="15">
        <f>IF(UCLHresults!B13="","",UCLHresults!B13)</f>
        <v>1356.4780000000001</v>
      </c>
      <c r="M25" s="36">
        <f>IF(UCLHresults!K13="","",UCLHresults!K13)</f>
        <v>1.6155114528261469</v>
      </c>
      <c r="N25" s="13">
        <f>IF(M25="","",$F$7-($E$7-L25)*($F$7-$F$8)/($E$7-$E$8))</f>
        <v>1.6190733738951799</v>
      </c>
      <c r="O25" s="18">
        <f t="shared" si="2"/>
        <v>2.1999750761534376E-3</v>
      </c>
      <c r="P25" s="48"/>
      <c r="Q25" s="48"/>
      <c r="R25" s="48"/>
    </row>
    <row r="26" spans="9:18" x14ac:dyDescent="0.25">
      <c r="I26" s="50"/>
      <c r="J26" s="48"/>
      <c r="K26" s="10" t="str">
        <f>IF(UCLHresults!A14="","",UCLHresults!A14)</f>
        <v/>
      </c>
      <c r="L26" s="15" t="str">
        <f>IF(UCLHresults!B14="","",UCLHresults!B14)</f>
        <v/>
      </c>
      <c r="M26" s="36" t="str">
        <f>IF(UCLHresults!K14="","",UCLHresults!K14)</f>
        <v/>
      </c>
      <c r="N26" s="13"/>
      <c r="O26" s="18"/>
      <c r="P26" s="48"/>
      <c r="Q26" s="48"/>
      <c r="R26" s="43"/>
    </row>
    <row r="27" spans="9:18" x14ac:dyDescent="0.25">
      <c r="I27" s="50"/>
      <c r="J27" s="48"/>
      <c r="K27" s="10" t="s">
        <v>124</v>
      </c>
      <c r="L27" s="15">
        <v>-795.68145000000004</v>
      </c>
      <c r="M27" s="36">
        <v>0.19797686347993301</v>
      </c>
      <c r="N27" s="13">
        <f>IF(M27="","",$F$3-($E$3-L27)*($F$3-$F$4)/($E$3-$E$4))</f>
        <v>0.20108811798204934</v>
      </c>
      <c r="O27" s="18">
        <f>1-M27/N27</f>
        <v>1.5472095185624313E-2</v>
      </c>
      <c r="P27" s="48"/>
      <c r="Q27" s="44">
        <v>0.21065</v>
      </c>
      <c r="R27" s="45">
        <f t="shared" ref="R27:R28" si="3">1-Q27/N27</f>
        <v>-4.7550706197390769E-2</v>
      </c>
    </row>
    <row r="28" spans="9:18" x14ac:dyDescent="0.25">
      <c r="I28" s="50"/>
      <c r="J28" s="48"/>
      <c r="K28" s="10" t="s">
        <v>125</v>
      </c>
      <c r="L28" s="15">
        <v>-498.12029999999993</v>
      </c>
      <c r="M28" s="36">
        <v>0.49969879443755522</v>
      </c>
      <c r="N28" s="13">
        <f>IF(M28="","",$F$3-($E$3-L28)*($F$3-$F$4)/($E$3-$E$4))</f>
        <v>0.49236944522849302</v>
      </c>
      <c r="O28" s="18">
        <f t="shared" ref="O28:O35" si="4">1-M28/N28</f>
        <v>-1.4885873362147528E-2</v>
      </c>
      <c r="P28" s="48"/>
      <c r="Q28" s="44">
        <v>0.51482300000000003</v>
      </c>
      <c r="R28" s="45">
        <f t="shared" si="3"/>
        <v>-4.5603062881140133E-2</v>
      </c>
    </row>
    <row r="29" spans="9:18" x14ac:dyDescent="0.25">
      <c r="I29" s="50"/>
      <c r="J29" s="48"/>
      <c r="K29" s="10" t="s">
        <v>126</v>
      </c>
      <c r="L29" s="15">
        <v>-70.431689999999989</v>
      </c>
      <c r="M29" s="36">
        <v>0.96941879850579815</v>
      </c>
      <c r="N29" s="13">
        <f>IF(M29="","",$F$5-($E$5-L29)*($F$5-$F$6)/($E$5-$E$6))</f>
        <v>0.96759757172446337</v>
      </c>
      <c r="O29" s="18">
        <f t="shared" si="4"/>
        <v>-1.8822151218187422E-3</v>
      </c>
      <c r="P29" s="48"/>
      <c r="Q29" s="48">
        <v>0.97619523904780925</v>
      </c>
      <c r="R29" s="46">
        <f t="shared" ref="R29:R32" si="5">1-Q29/N29</f>
        <v>-8.8855817486426236E-3</v>
      </c>
    </row>
    <row r="30" spans="9:18" x14ac:dyDescent="0.25">
      <c r="I30" s="50"/>
      <c r="J30" s="48"/>
      <c r="K30" s="10" t="s">
        <v>127</v>
      </c>
      <c r="L30" s="15">
        <v>-34.105145000000007</v>
      </c>
      <c r="M30" s="36">
        <v>0.9994970597809979</v>
      </c>
      <c r="N30" s="13">
        <f>IF(M30="","",$F$5-($E$5-L30)*($F$5-$F$6)/($E$5-$E$6))</f>
        <v>0.98949485487072963</v>
      </c>
      <c r="O30" s="18">
        <f t="shared" si="4"/>
        <v>-1.0108395067476073E-2</v>
      </c>
      <c r="P30" s="48"/>
      <c r="Q30" s="48">
        <v>1.0035985605757696</v>
      </c>
      <c r="R30" s="46">
        <f t="shared" si="5"/>
        <v>-1.4253440162538711E-2</v>
      </c>
    </row>
    <row r="31" spans="9:18" x14ac:dyDescent="0.25">
      <c r="I31" s="50"/>
      <c r="J31" s="48"/>
      <c r="K31" s="10" t="s">
        <v>128</v>
      </c>
      <c r="L31" s="15">
        <v>52.250985</v>
      </c>
      <c r="M31" s="36">
        <v>1.0617997533865049</v>
      </c>
      <c r="N31" s="13">
        <f>IF(M31="","",$F$5-($E$5-L31)*($F$5-$F$6)/($E$5-$E$6))</f>
        <v>1.0415494785632879</v>
      </c>
      <c r="O31" s="18">
        <f t="shared" si="4"/>
        <v>-1.9442451117300807E-2</v>
      </c>
      <c r="P31" s="48"/>
      <c r="Q31" s="48">
        <v>1.0631494804156676</v>
      </c>
      <c r="R31" s="46">
        <f t="shared" si="5"/>
        <v>-2.0738334852967943E-2</v>
      </c>
    </row>
    <row r="32" spans="9:18" x14ac:dyDescent="0.25">
      <c r="I32" s="50"/>
      <c r="J32" s="48"/>
      <c r="K32" s="10" t="s">
        <v>129</v>
      </c>
      <c r="L32" s="15">
        <v>63.577547058823541</v>
      </c>
      <c r="M32" s="36">
        <v>1.0733158745089999</v>
      </c>
      <c r="N32" s="13">
        <f>IF(M32="","",$F$5-($E$5-L32)*($F$5-$F$6)/($E$5-$E$6))</f>
        <v>1.0483770184924448</v>
      </c>
      <c r="O32" s="18">
        <f t="shared" si="4"/>
        <v>-2.3788060570439473E-2</v>
      </c>
      <c r="P32" s="48"/>
      <c r="Q32" s="48">
        <v>1.0713571856885866</v>
      </c>
      <c r="R32" s="46">
        <f t="shared" si="5"/>
        <v>-2.1919754812240289E-2</v>
      </c>
    </row>
    <row r="33" spans="9:18" x14ac:dyDescent="0.25">
      <c r="I33" s="50"/>
      <c r="J33" s="48"/>
      <c r="K33" s="10" t="s">
        <v>130</v>
      </c>
      <c r="L33" s="15">
        <v>243.24045000000001</v>
      </c>
      <c r="M33" s="36">
        <v>1.1025049144741681</v>
      </c>
      <c r="N33" s="13">
        <f>IF(M33="","",$F$7-($E$7-L33)*($F$7-$F$8)/($E$7-$E$8))</f>
        <v>1.1356312542844644</v>
      </c>
      <c r="O33" s="18">
        <f t="shared" si="4"/>
        <v>2.9169978974529442E-2</v>
      </c>
      <c r="P33" s="48"/>
      <c r="Q33" s="48">
        <v>1.0995809219716619</v>
      </c>
      <c r="R33" s="46">
        <f t="shared" ref="R33:R34" si="6">1-Q33/N33</f>
        <v>3.1744751808118421E-2</v>
      </c>
    </row>
    <row r="34" spans="9:18" x14ac:dyDescent="0.25">
      <c r="I34" s="50"/>
      <c r="J34" s="48"/>
      <c r="K34" s="10" t="s">
        <v>131</v>
      </c>
      <c r="L34" s="15">
        <v>942.08399999999995</v>
      </c>
      <c r="M34" s="36">
        <v>1.3976597479822019</v>
      </c>
      <c r="N34" s="13">
        <f>IF(M34="","",$F$7-($E$7-L34)*($F$7-$F$8)/($E$7-$E$8))</f>
        <v>1.4391158134320399</v>
      </c>
      <c r="O34" s="18">
        <f t="shared" si="4"/>
        <v>2.8806622137639071E-2</v>
      </c>
      <c r="P34" s="48"/>
      <c r="Q34" s="48">
        <v>1.3988393035821489</v>
      </c>
      <c r="R34" s="46">
        <f t="shared" si="6"/>
        <v>2.798698303080871E-2</v>
      </c>
    </row>
    <row r="35" spans="9:18" x14ac:dyDescent="0.25">
      <c r="I35" s="50"/>
      <c r="J35" s="48"/>
      <c r="K35" s="10" t="s">
        <v>132</v>
      </c>
      <c r="L35" s="15">
        <v>1492.9007692307694</v>
      </c>
      <c r="M35" s="36">
        <v>1.6200091241197621</v>
      </c>
      <c r="N35" s="13">
        <f>IF(M35="","",$F$7-($E$7-L35)*($F$7-$F$8)/($E$7-$E$8))</f>
        <v>1.6783172547003922</v>
      </c>
      <c r="O35" s="18">
        <f t="shared" si="4"/>
        <v>3.474201937525756E-2</v>
      </c>
      <c r="P35" s="48"/>
      <c r="Q35" s="48">
        <v>1.6213514594162333</v>
      </c>
      <c r="R35" s="46">
        <f>1-Q35/N35</f>
        <v>3.3942209153017489E-2</v>
      </c>
    </row>
    <row r="36" spans="9:18" x14ac:dyDescent="0.25">
      <c r="I36" s="50"/>
      <c r="J36" s="48"/>
      <c r="K36" s="10" t="s">
        <v>133</v>
      </c>
      <c r="L36" s="15">
        <v>2070.2111111111112</v>
      </c>
      <c r="M36" s="36">
        <v>1.856984805606372</v>
      </c>
      <c r="N36" s="13">
        <f>IF(M36="","",$F$7-($E$7-L36)*($F$7-$F$8)/($E$7-$E$8))</f>
        <v>1.9290239752487777</v>
      </c>
      <c r="O36" s="18">
        <f>1-M36/N36</f>
        <v>3.7344880398967106E-2</v>
      </c>
      <c r="P36" s="48"/>
      <c r="Q36" s="48"/>
      <c r="R36" s="48"/>
    </row>
    <row r="37" spans="9:18" x14ac:dyDescent="0.25">
      <c r="I37" s="50"/>
      <c r="J37" s="48"/>
      <c r="K37" s="10" t="str">
        <f>IF(UCLHresults!A26="","",UCLHresults!A26)</f>
        <v/>
      </c>
      <c r="L37" s="15" t="str">
        <f>IF(UCLHresults!B26="","",UCLHresults!B26)</f>
        <v/>
      </c>
      <c r="M37" s="36" t="str">
        <f>IF(UCLHresults!K26="","",UCLHresults!K26)</f>
        <v/>
      </c>
      <c r="N37" s="13"/>
      <c r="O37" s="18"/>
      <c r="P37" s="48"/>
      <c r="Q37" s="48"/>
      <c r="R37" s="48"/>
    </row>
    <row r="38" spans="9:18" x14ac:dyDescent="0.25">
      <c r="I38" s="50"/>
      <c r="J38" s="48"/>
      <c r="K38" s="10" t="s">
        <v>134</v>
      </c>
      <c r="L38" s="38" t="s">
        <v>1</v>
      </c>
      <c r="M38" s="39" t="s">
        <v>135</v>
      </c>
      <c r="N38" s="40" t="s">
        <v>136</v>
      </c>
      <c r="O38" s="18"/>
      <c r="P38" s="48"/>
      <c r="Q38" s="48"/>
      <c r="R38" s="48"/>
    </row>
    <row r="39" spans="9:18" x14ac:dyDescent="0.25">
      <c r="I39" s="50"/>
      <c r="J39" s="48"/>
      <c r="K39" s="10">
        <v>1</v>
      </c>
      <c r="L39" s="15">
        <v>0.6</v>
      </c>
      <c r="M39" s="36">
        <v>1</v>
      </c>
      <c r="N39" s="13">
        <f>IF(M39="","",$F$5-($E$5-L39)*($F$5-$F$6)/($E$5-$E$6))</f>
        <v>1.0104147740839999</v>
      </c>
      <c r="O39" s="18">
        <f t="shared" ref="O39:O44" si="7">1-M39/N39</f>
        <v>1.030742458555356E-2</v>
      </c>
      <c r="P39" s="48"/>
      <c r="Q39" s="48"/>
      <c r="R39" s="48"/>
    </row>
    <row r="40" spans="9:18" x14ac:dyDescent="0.25">
      <c r="I40" s="50"/>
      <c r="J40" s="48"/>
      <c r="K40" s="10">
        <v>2</v>
      </c>
      <c r="L40" s="15">
        <v>120.5</v>
      </c>
      <c r="M40" s="36">
        <v>1.07</v>
      </c>
      <c r="N40" s="13">
        <f>IF(M40="","",$F$5-($E$5-L40)*($F$5-$F$6)/($E$5-$E$6))</f>
        <v>1.0826893118700001</v>
      </c>
      <c r="O40" s="18">
        <f t="shared" si="7"/>
        <v>1.1720178384400315E-2</v>
      </c>
      <c r="P40" s="48"/>
      <c r="Q40" s="48"/>
      <c r="R40" s="48"/>
    </row>
    <row r="41" spans="9:18" x14ac:dyDescent="0.25">
      <c r="I41" s="50"/>
      <c r="J41" s="48"/>
      <c r="K41" s="10">
        <v>3</v>
      </c>
      <c r="L41" s="15">
        <v>-740</v>
      </c>
      <c r="M41" s="36">
        <v>0.26200000000000001</v>
      </c>
      <c r="N41" s="13">
        <f>IF(M41="","",$F$3-($E$3-L41)*($F$3-$F$4)/($E$3-$E$4))</f>
        <v>0.25559444939999992</v>
      </c>
      <c r="O41" s="18">
        <f t="shared" si="7"/>
        <v>-2.5061383825184524E-2</v>
      </c>
      <c r="P41" s="48"/>
      <c r="Q41" s="48"/>
      <c r="R41" s="48"/>
    </row>
    <row r="42" spans="9:18" x14ac:dyDescent="0.25">
      <c r="I42" s="50"/>
      <c r="J42" s="48"/>
      <c r="K42" s="10">
        <v>4</v>
      </c>
      <c r="L42" s="15">
        <v>-56.6</v>
      </c>
      <c r="M42" s="36">
        <v>1.0189999999999999</v>
      </c>
      <c r="N42" s="13">
        <f>IF(M42="","",$F$5-($E$5-L42)*($F$5-$F$6)/($E$5-$E$6))</f>
        <v>0.97593517807599994</v>
      </c>
      <c r="O42" s="18">
        <f t="shared" si="7"/>
        <v>-4.4126723671237933E-2</v>
      </c>
      <c r="P42" s="48"/>
      <c r="Q42" s="48"/>
      <c r="R42" s="48"/>
    </row>
    <row r="43" spans="9:18" x14ac:dyDescent="0.25">
      <c r="I43" s="50"/>
      <c r="J43" s="48"/>
      <c r="K43" s="10">
        <v>5</v>
      </c>
      <c r="L43" s="15">
        <v>582.6</v>
      </c>
      <c r="M43" s="36">
        <v>1.274</v>
      </c>
      <c r="N43" s="13">
        <f>IF(M43="","",$F$7-($E$7-L43)*($F$7-$F$8)/($E$7-$E$8))</f>
        <v>1.2830038435060001</v>
      </c>
      <c r="O43" s="18">
        <f t="shared" si="7"/>
        <v>7.0177837358582629E-3</v>
      </c>
      <c r="P43" s="48"/>
      <c r="Q43" s="48"/>
      <c r="R43" s="48"/>
    </row>
    <row r="44" spans="9:18" x14ac:dyDescent="0.25">
      <c r="I44" s="50"/>
      <c r="J44" s="48"/>
      <c r="K44" s="10">
        <v>6</v>
      </c>
      <c r="L44" s="15">
        <v>155</v>
      </c>
      <c r="M44" s="36">
        <v>1.073</v>
      </c>
      <c r="N44" s="13">
        <f>IF(M44="","",$F$5-($E$5-L44)*($F$5-$F$6)/($E$5-$E$6))</f>
        <v>1.1034855717000001</v>
      </c>
      <c r="O44" s="18">
        <f t="shared" si="7"/>
        <v>2.7626615591389014E-2</v>
      </c>
      <c r="P44" s="48"/>
      <c r="Q44" s="48"/>
      <c r="R44" s="48"/>
    </row>
    <row r="45" spans="9:18" x14ac:dyDescent="0.25">
      <c r="I45" s="50"/>
      <c r="J45" s="48"/>
      <c r="K45" s="10" t="str">
        <f>IF(UCLHresults!A34="","",UCLHresults!A34)</f>
        <v/>
      </c>
      <c r="L45" s="15" t="str">
        <f>IF(UCLHresults!B34="","",UCLHresults!B34)</f>
        <v/>
      </c>
      <c r="M45" s="36" t="str">
        <f>IF(UCLHresults!K34="","",UCLHresults!K34)</f>
        <v/>
      </c>
      <c r="N45" s="13"/>
      <c r="O45" s="18"/>
      <c r="P45" s="48"/>
      <c r="Q45" s="48"/>
      <c r="R45" s="48"/>
    </row>
    <row r="46" spans="9:18" x14ac:dyDescent="0.25">
      <c r="I46" s="50"/>
      <c r="J46" s="48"/>
      <c r="K46" s="10" t="str">
        <f>IF(UCLHresults!A35="","",UCLHresults!A35)</f>
        <v/>
      </c>
      <c r="L46" s="15" t="str">
        <f>IF(UCLHresults!B35="","",UCLHresults!B35)</f>
        <v/>
      </c>
      <c r="M46" s="36" t="str">
        <f>IF(UCLHresults!K35="","",UCLHresults!K35)</f>
        <v/>
      </c>
      <c r="N46" s="13"/>
      <c r="O46" s="18"/>
      <c r="P46" s="48"/>
      <c r="Q46" s="48"/>
      <c r="R46" s="48"/>
    </row>
    <row r="47" spans="9:18" ht="15.75" thickBot="1" x14ac:dyDescent="0.3">
      <c r="I47" s="50"/>
      <c r="J47" s="48"/>
      <c r="K47" s="10" t="str">
        <f>IF(UCLHresults!A36="","",UCLHresults!A36)</f>
        <v/>
      </c>
      <c r="L47" s="15" t="str">
        <f>IF(UCLHresults!B36="","",UCLHresults!B36)</f>
        <v/>
      </c>
      <c r="M47" s="36" t="str">
        <f>IF(UCLHresults!K36="","",UCLHresults!K36)</f>
        <v/>
      </c>
      <c r="N47" s="13"/>
      <c r="O47" s="18"/>
      <c r="P47" s="48"/>
      <c r="Q47" s="48"/>
      <c r="R47" s="48"/>
    </row>
    <row r="48" spans="9:18" ht="15.75" customHeight="1" thickTop="1" thickBot="1" x14ac:dyDescent="0.3">
      <c r="I48" s="50"/>
      <c r="J48" s="48"/>
      <c r="K48" s="25"/>
      <c r="L48" s="26"/>
      <c r="M48" s="27"/>
      <c r="N48" s="28"/>
      <c r="O48" s="18"/>
      <c r="P48" s="48"/>
      <c r="Q48" s="48"/>
      <c r="R48" s="48"/>
    </row>
    <row r="49" spans="9:15" ht="15.75" customHeight="1" thickTop="1" x14ac:dyDescent="0.25">
      <c r="I49" s="50"/>
      <c r="J49" s="24"/>
      <c r="K49" s="10"/>
      <c r="L49" s="15"/>
      <c r="M49" s="16"/>
      <c r="N49" s="13"/>
      <c r="O49" s="29"/>
    </row>
    <row r="50" spans="9:15" x14ac:dyDescent="0.25">
      <c r="I50" s="50"/>
      <c r="J50" s="48"/>
      <c r="K50" s="10"/>
      <c r="L50" s="15"/>
      <c r="M50" s="16"/>
      <c r="N50" s="13"/>
      <c r="O50" s="18"/>
    </row>
    <row r="51" spans="9:15" x14ac:dyDescent="0.25">
      <c r="I51" s="50"/>
      <c r="J51" s="48"/>
      <c r="K51" s="10"/>
      <c r="L51" s="15"/>
      <c r="M51" s="16"/>
      <c r="N51" s="13"/>
      <c r="O51" s="18"/>
    </row>
    <row r="52" spans="9:15" x14ac:dyDescent="0.25">
      <c r="I52" s="50"/>
      <c r="J52" s="48"/>
      <c r="K52" s="10"/>
      <c r="L52" s="15"/>
      <c r="M52" s="16"/>
      <c r="N52" s="13"/>
      <c r="O52" s="18"/>
    </row>
    <row r="53" spans="9:15" x14ac:dyDescent="0.25">
      <c r="I53" s="50"/>
      <c r="J53" s="48"/>
      <c r="K53" s="10"/>
      <c r="L53" s="15"/>
      <c r="M53" s="16"/>
      <c r="N53" s="13"/>
      <c r="O53" s="18"/>
    </row>
    <row r="54" spans="9:15" x14ac:dyDescent="0.25">
      <c r="I54" s="50"/>
      <c r="J54" s="48"/>
      <c r="K54" s="10"/>
      <c r="L54" s="15"/>
      <c r="M54" s="16"/>
      <c r="N54" s="13"/>
      <c r="O54" s="18"/>
    </row>
    <row r="55" spans="9:15" x14ac:dyDescent="0.25">
      <c r="I55" s="50"/>
      <c r="J55" s="48"/>
      <c r="K55" s="10"/>
      <c r="L55" s="15"/>
      <c r="M55" s="16"/>
      <c r="N55" s="13"/>
      <c r="O55" s="18"/>
    </row>
    <row r="56" spans="9:15" x14ac:dyDescent="0.25">
      <c r="I56" s="50"/>
      <c r="J56" s="48"/>
      <c r="K56" s="10"/>
      <c r="L56" s="15"/>
      <c r="M56" s="16"/>
      <c r="N56" s="13"/>
      <c r="O56" s="18"/>
    </row>
    <row r="57" spans="9:15" x14ac:dyDescent="0.25">
      <c r="I57" s="50"/>
      <c r="J57" s="48"/>
      <c r="K57" s="10"/>
      <c r="L57" s="15"/>
      <c r="M57" s="16"/>
      <c r="N57" s="13"/>
      <c r="O57" s="18"/>
    </row>
    <row r="58" spans="9:15" x14ac:dyDescent="0.25">
      <c r="I58" s="50"/>
      <c r="J58" s="48"/>
      <c r="K58" s="10"/>
      <c r="L58" s="15"/>
      <c r="M58" s="16"/>
      <c r="N58" s="13"/>
      <c r="O58" s="18"/>
    </row>
    <row r="59" spans="9:15" x14ac:dyDescent="0.25">
      <c r="I59" s="50"/>
      <c r="J59" s="48"/>
      <c r="K59" s="10"/>
      <c r="L59" s="15"/>
      <c r="M59" s="16"/>
      <c r="N59" s="13"/>
      <c r="O59" s="18"/>
    </row>
    <row r="60" spans="9:15" x14ac:dyDescent="0.25">
      <c r="I60" s="50"/>
      <c r="J60" s="48"/>
      <c r="K60" s="10"/>
      <c r="L60" s="15"/>
      <c r="M60" s="16"/>
      <c r="N60" s="13"/>
      <c r="O60" s="18"/>
    </row>
    <row r="61" spans="9:15" x14ac:dyDescent="0.25">
      <c r="I61" s="50"/>
      <c r="J61" s="48"/>
      <c r="K61" s="10"/>
      <c r="L61" s="15"/>
      <c r="M61" s="16"/>
      <c r="N61" s="13"/>
      <c r="O61" s="18"/>
    </row>
    <row r="62" spans="9:15" x14ac:dyDescent="0.25">
      <c r="I62" s="50"/>
      <c r="J62" s="48"/>
      <c r="K62" s="10"/>
      <c r="L62" s="15"/>
      <c r="M62" s="16"/>
      <c r="N62" s="13"/>
      <c r="O62" s="18"/>
    </row>
    <row r="63" spans="9:15" x14ac:dyDescent="0.25">
      <c r="I63" s="50"/>
      <c r="J63" s="48"/>
      <c r="K63" s="10"/>
      <c r="L63" s="15"/>
      <c r="M63" s="16"/>
      <c r="N63" s="13"/>
      <c r="O63" s="18"/>
    </row>
    <row r="64" spans="9:15" x14ac:dyDescent="0.25">
      <c r="I64" s="50"/>
      <c r="J64" s="48"/>
      <c r="K64" s="10"/>
      <c r="L64" s="15"/>
      <c r="M64" s="16"/>
      <c r="N64" s="13"/>
      <c r="O64" s="18"/>
    </row>
    <row r="65" spans="9:15" x14ac:dyDescent="0.25">
      <c r="I65" s="50"/>
      <c r="J65" s="48"/>
      <c r="K65" s="10"/>
      <c r="L65" s="15"/>
      <c r="M65" s="16"/>
      <c r="N65" s="13"/>
      <c r="O65" s="18"/>
    </row>
    <row r="66" spans="9:15" x14ac:dyDescent="0.25">
      <c r="I66" s="50"/>
      <c r="J66" s="48"/>
      <c r="K66" s="10"/>
      <c r="L66" s="15"/>
      <c r="M66" s="16"/>
      <c r="N66" s="13"/>
      <c r="O66" s="18"/>
    </row>
    <row r="67" spans="9:15" x14ac:dyDescent="0.25">
      <c r="I67" s="50"/>
      <c r="J67" s="48"/>
      <c r="K67" s="10"/>
      <c r="L67" s="15"/>
      <c r="M67" s="16"/>
      <c r="N67" s="13"/>
      <c r="O67" s="18"/>
    </row>
    <row r="68" spans="9:15" x14ac:dyDescent="0.25">
      <c r="I68" s="50"/>
      <c r="J68" s="48"/>
      <c r="K68" s="10"/>
      <c r="L68" s="15"/>
      <c r="M68" s="16"/>
      <c r="N68" s="13"/>
      <c r="O68" s="18"/>
    </row>
    <row r="69" spans="9:15" x14ac:dyDescent="0.25">
      <c r="I69" s="50"/>
      <c r="J69" s="48"/>
      <c r="K69" s="10"/>
      <c r="L69" s="15"/>
      <c r="M69" s="16"/>
      <c r="N69" s="13"/>
      <c r="O69" s="18"/>
    </row>
    <row r="70" spans="9:15" x14ac:dyDescent="0.25">
      <c r="I70" s="50"/>
      <c r="J70" s="48"/>
      <c r="K70" s="10"/>
      <c r="L70" s="15"/>
      <c r="M70" s="16"/>
      <c r="N70" s="13"/>
      <c r="O70" s="18"/>
    </row>
    <row r="71" spans="9:15" x14ac:dyDescent="0.25">
      <c r="I71" s="50"/>
      <c r="J71" s="48"/>
      <c r="K71" s="10"/>
      <c r="L71" s="15"/>
      <c r="M71" s="16"/>
      <c r="N71" s="13"/>
      <c r="O71" s="18"/>
    </row>
    <row r="72" spans="9:15" x14ac:dyDescent="0.25">
      <c r="I72" s="50"/>
      <c r="J72" s="48"/>
      <c r="K72" s="10"/>
      <c r="L72" s="15"/>
      <c r="M72" s="16"/>
      <c r="N72" s="13"/>
      <c r="O72" s="18"/>
    </row>
    <row r="73" spans="9:15" x14ac:dyDescent="0.25">
      <c r="I73" s="50"/>
      <c r="J73" s="48"/>
      <c r="K73" s="10"/>
      <c r="L73" s="15"/>
      <c r="M73" s="16"/>
      <c r="N73" s="13"/>
      <c r="O73" s="18"/>
    </row>
    <row r="74" spans="9:15" x14ac:dyDescent="0.25">
      <c r="I74" s="50"/>
      <c r="J74" s="48"/>
      <c r="K74" s="10"/>
      <c r="L74" s="15"/>
      <c r="M74" s="16"/>
      <c r="N74" s="13"/>
      <c r="O74" s="18"/>
    </row>
    <row r="75" spans="9:15" x14ac:dyDescent="0.25">
      <c r="I75" s="50"/>
      <c r="J75" s="48"/>
      <c r="K75" s="10"/>
      <c r="L75" s="15"/>
      <c r="M75" s="16"/>
      <c r="N75" s="13"/>
      <c r="O75" s="18"/>
    </row>
    <row r="76" spans="9:15" x14ac:dyDescent="0.25">
      <c r="I76" s="50"/>
      <c r="J76" s="48"/>
      <c r="K76" s="10"/>
      <c r="L76" s="15"/>
      <c r="M76" s="16"/>
      <c r="N76" s="13"/>
      <c r="O76" s="18"/>
    </row>
    <row r="77" spans="9:15" x14ac:dyDescent="0.25">
      <c r="I77" s="50"/>
      <c r="J77" s="48"/>
      <c r="K77" s="10"/>
      <c r="L77" s="15"/>
      <c r="M77" s="16"/>
      <c r="N77" s="13"/>
      <c r="O77" s="18"/>
    </row>
    <row r="78" spans="9:15" x14ac:dyDescent="0.25">
      <c r="I78" s="50"/>
      <c r="J78" s="48"/>
      <c r="K78" s="10"/>
      <c r="L78" s="15"/>
      <c r="M78" s="16"/>
      <c r="N78" s="13"/>
      <c r="O78" s="18"/>
    </row>
    <row r="79" spans="9:15" x14ac:dyDescent="0.25">
      <c r="I79" s="50"/>
      <c r="J79" s="48"/>
      <c r="K79" s="10"/>
      <c r="L79" s="15"/>
      <c r="M79" s="16"/>
      <c r="N79" s="13"/>
      <c r="O79" s="18"/>
    </row>
    <row r="80" spans="9:15" x14ac:dyDescent="0.25">
      <c r="I80" s="50"/>
      <c r="J80" s="48"/>
      <c r="K80" s="10"/>
      <c r="L80" s="15"/>
      <c r="M80" s="16"/>
      <c r="N80" s="13"/>
      <c r="O80" s="18"/>
    </row>
    <row r="81" spans="9:15" x14ac:dyDescent="0.25">
      <c r="I81" s="50"/>
      <c r="J81" s="48"/>
      <c r="K81" s="10"/>
      <c r="L81" s="15"/>
      <c r="M81" s="16"/>
      <c r="N81" s="13"/>
      <c r="O81" s="18"/>
    </row>
    <row r="82" spans="9:15" x14ac:dyDescent="0.25">
      <c r="I82" s="50"/>
      <c r="J82" s="48"/>
      <c r="K82" s="10"/>
      <c r="L82" s="15"/>
      <c r="M82" s="16"/>
      <c r="N82" s="13"/>
      <c r="O82" s="18"/>
    </row>
    <row r="83" spans="9:15" x14ac:dyDescent="0.25">
      <c r="I83" s="50"/>
      <c r="J83" s="48"/>
      <c r="K83" s="10"/>
      <c r="L83" s="15"/>
      <c r="M83" s="16"/>
      <c r="N83" s="13"/>
      <c r="O83" s="18"/>
    </row>
    <row r="84" spans="9:15" x14ac:dyDescent="0.25">
      <c r="I84" s="50"/>
      <c r="J84" s="48"/>
      <c r="K84" s="10"/>
      <c r="L84" s="15"/>
      <c r="M84" s="16"/>
      <c r="N84" s="13"/>
      <c r="O84" s="18"/>
    </row>
    <row r="85" spans="9:15" x14ac:dyDescent="0.25">
      <c r="I85" s="50"/>
      <c r="J85" s="48"/>
      <c r="K85" s="10"/>
      <c r="L85" s="15"/>
      <c r="M85" s="16"/>
      <c r="N85" s="13"/>
      <c r="O85" s="18"/>
    </row>
    <row r="86" spans="9:15" x14ac:dyDescent="0.25">
      <c r="I86" s="50"/>
      <c r="J86" s="48"/>
      <c r="K86" s="48"/>
      <c r="L86" s="48"/>
      <c r="M86" s="48"/>
      <c r="N86" s="48"/>
      <c r="O86" s="18"/>
    </row>
  </sheetData>
  <mergeCells count="2">
    <mergeCell ref="I4:I12"/>
    <mergeCell ref="I17:I86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abSelected="1" topLeftCell="A4" workbookViewId="0">
      <selection activeCell="N11" sqref="N11"/>
    </sheetView>
  </sheetViews>
  <sheetFormatPr defaultRowHeight="15" x14ac:dyDescent="0.25"/>
  <cols>
    <col min="2" max="2" width="14.42578125" style="30" bestFit="1" customWidth="1"/>
    <col min="3" max="3" width="11.5703125" style="30" bestFit="1" customWidth="1"/>
    <col min="6" max="6" width="9.5703125" style="30" bestFit="1" customWidth="1"/>
    <col min="11" max="11" width="19.7109375" style="30" customWidth="1"/>
    <col min="14" max="14" width="9.85546875" style="30" customWidth="1"/>
    <col min="15" max="15" width="9.140625" style="17" customWidth="1"/>
    <col min="18" max="18" width="11.85546875" style="30" customWidth="1"/>
  </cols>
  <sheetData>
    <row r="1" spans="1:27" ht="15.75" customHeight="1" thickTop="1" x14ac:dyDescent="0.25">
      <c r="A1" s="48"/>
      <c r="B1" s="8" t="s">
        <v>92</v>
      </c>
      <c r="C1" s="8" t="s">
        <v>93</v>
      </c>
      <c r="D1" s="48"/>
      <c r="E1" s="6" t="s">
        <v>1</v>
      </c>
      <c r="F1" s="7" t="s">
        <v>6</v>
      </c>
      <c r="G1" s="48"/>
      <c r="H1" s="48"/>
      <c r="I1" s="48"/>
      <c r="J1" s="48"/>
      <c r="K1" s="48"/>
      <c r="L1" s="11" t="s">
        <v>1</v>
      </c>
      <c r="M1" s="12" t="s">
        <v>94</v>
      </c>
      <c r="N1" s="12" t="s">
        <v>95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x14ac:dyDescent="0.25">
      <c r="A2" s="9" t="s">
        <v>96</v>
      </c>
      <c r="B2" s="31">
        <f xml:space="preserve"> 0.00097889569</f>
        <v>9.7889569000000009E-4</v>
      </c>
      <c r="C2" s="32">
        <f>0.97997726</f>
        <v>0.97997725999999996</v>
      </c>
      <c r="D2" s="48"/>
      <c r="E2" s="4">
        <v>-1000</v>
      </c>
      <c r="F2" s="33">
        <f>B2*E2+C2</f>
        <v>1.0815699999998651E-3</v>
      </c>
      <c r="G2" s="48"/>
      <c r="H2" s="48"/>
      <c r="I2" s="48"/>
      <c r="J2" s="48"/>
      <c r="K2" s="48"/>
      <c r="L2" s="48"/>
      <c r="M2" s="48"/>
      <c r="N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5" customHeight="1" x14ac:dyDescent="0.25">
      <c r="A3" s="9" t="s">
        <v>101</v>
      </c>
      <c r="B3" s="31">
        <f>0.00060279014</f>
        <v>6.0279013999999995E-4</v>
      </c>
      <c r="C3" s="32">
        <v>1.0100530999999999</v>
      </c>
      <c r="D3" s="48"/>
      <c r="E3" s="4">
        <v>-350</v>
      </c>
      <c r="F3" s="33">
        <f>B2*E3+C2</f>
        <v>0.63736376849999998</v>
      </c>
      <c r="G3" s="48"/>
      <c r="H3" s="48"/>
      <c r="I3" s="48"/>
      <c r="J3" s="48"/>
      <c r="K3" s="48"/>
      <c r="L3" s="48"/>
      <c r="M3" s="48"/>
      <c r="N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 x14ac:dyDescent="0.25">
      <c r="A4" s="9" t="s">
        <v>105</v>
      </c>
      <c r="B4" s="31">
        <f xml:space="preserve"> 0.00043426681</f>
        <v>4.3426681000000001E-4</v>
      </c>
      <c r="C4" s="32">
        <f>1.03</f>
        <v>1.03</v>
      </c>
      <c r="D4" s="48"/>
      <c r="E4" s="4">
        <v>-250</v>
      </c>
      <c r="F4" s="33">
        <f>B3*E4+C3</f>
        <v>0.85935556499999999</v>
      </c>
      <c r="G4" s="48"/>
      <c r="H4" s="48"/>
      <c r="I4" s="48"/>
      <c r="J4" s="48"/>
      <c r="K4" s="48"/>
      <c r="L4" s="48"/>
      <c r="M4" s="48"/>
      <c r="N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27" x14ac:dyDescent="0.25">
      <c r="A5" s="48"/>
      <c r="B5" s="48"/>
      <c r="C5" s="48"/>
      <c r="D5" s="48"/>
      <c r="E5" s="4">
        <v>195</v>
      </c>
      <c r="F5" s="33">
        <f>B3*E5+C3</f>
        <v>1.1275971773</v>
      </c>
      <c r="G5" s="48"/>
      <c r="H5" s="48"/>
      <c r="I5" s="48"/>
      <c r="J5" s="48"/>
      <c r="K5" s="48"/>
      <c r="L5" s="48"/>
      <c r="M5" s="48"/>
      <c r="N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x14ac:dyDescent="0.25">
      <c r="A6" s="48"/>
      <c r="B6" s="48"/>
      <c r="C6" s="48"/>
      <c r="D6" s="48"/>
      <c r="E6" s="20">
        <v>230</v>
      </c>
      <c r="F6" s="33">
        <f>B4*E6+C4</f>
        <v>1.1298813663</v>
      </c>
      <c r="G6" s="48"/>
      <c r="H6" s="48"/>
      <c r="I6" s="48"/>
      <c r="J6" s="48"/>
      <c r="K6" s="48"/>
      <c r="L6" s="48"/>
      <c r="M6" s="48"/>
      <c r="N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 ht="15.75" customHeight="1" thickBot="1" x14ac:dyDescent="0.3">
      <c r="A7" s="48"/>
      <c r="B7" s="48"/>
      <c r="C7" s="48"/>
      <c r="D7" s="48"/>
      <c r="E7" s="5">
        <v>3600</v>
      </c>
      <c r="F7" s="35">
        <f>B4*E7+C4</f>
        <v>2.5933605159999997</v>
      </c>
      <c r="G7" s="48"/>
      <c r="H7" s="48"/>
      <c r="I7" s="48"/>
      <c r="J7" s="48"/>
      <c r="K7" s="48"/>
      <c r="L7" s="48"/>
      <c r="M7" s="48"/>
      <c r="N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 ht="15.75" customHeight="1" thickTop="1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 ht="15.75" customHeight="1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 ht="15.75" customHeight="1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2" spans="1:27" ht="15.75" customHeight="1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12" t="s">
        <v>122</v>
      </c>
      <c r="M12" s="48"/>
      <c r="N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 ht="15.75" customHeight="1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10"/>
      <c r="L13" s="15"/>
      <c r="M13" s="36"/>
      <c r="N13" s="13"/>
      <c r="O13" s="1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10" t="str">
        <f>IF(UCLHresults!N2="","",UCLHresults!N2)</f>
        <v>Lungdeflated</v>
      </c>
      <c r="L14" s="15">
        <f>IF(UCLHresults!O2="","",UCLHresults!O2)</f>
        <v>-850.5037732666666</v>
      </c>
      <c r="M14" s="36">
        <f>IF(UCLHresults!P2="","",UCLHresults!P2)</f>
        <v>0.14742278086046071</v>
      </c>
      <c r="N14" s="13">
        <f>$F$2-($E$2-L14)*($F$2-$F$3)/($E$2-$E$3)</f>
        <v>0.14742278202052272</v>
      </c>
      <c r="O14" s="18">
        <f t="shared" ref="O14:O45" si="0">1-M14/N14</f>
        <v>7.8689467164494431E-9</v>
      </c>
      <c r="P14" s="48"/>
      <c r="Q14" s="48"/>
      <c r="R14" s="48"/>
      <c r="S14" s="48"/>
      <c r="T14" s="9" t="s">
        <v>137</v>
      </c>
      <c r="U14" s="48">
        <v>-80.7</v>
      </c>
      <c r="V14" s="48"/>
      <c r="W14" s="48">
        <v>-63.3</v>
      </c>
      <c r="X14" s="48" t="s">
        <v>138</v>
      </c>
      <c r="Y14" s="48"/>
      <c r="Z14" s="48"/>
      <c r="AA14" s="48"/>
    </row>
    <row r="15" spans="1:27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10" t="str">
        <f>IF(UCLHresults!N3="","",UCLHresults!N3)</f>
        <v>Lungdeflated</v>
      </c>
      <c r="L15" s="15">
        <f>IF(UCLHresults!O3="","",UCLHresults!O3)</f>
        <v>-736.53536267576817</v>
      </c>
      <c r="M15" s="36">
        <f>IF(UCLHresults!P3="","",UCLHresults!P3)</f>
        <v>0.25898596637648502</v>
      </c>
      <c r="N15" s="13">
        <f>$F$2-($E$2-L15)*($F$2-$F$3)/($E$2-$E$3)</f>
        <v>0.25898596794410361</v>
      </c>
      <c r="O15" s="18">
        <f t="shared" si="0"/>
        <v>6.0529093959260649E-9</v>
      </c>
      <c r="P15" s="48"/>
      <c r="Q15" s="48"/>
      <c r="R15" s="48"/>
      <c r="S15" s="48"/>
      <c r="T15" s="9" t="s">
        <v>139</v>
      </c>
      <c r="U15" s="48">
        <v>-72.8</v>
      </c>
      <c r="V15" s="48"/>
      <c r="W15" s="48"/>
      <c r="X15" s="48"/>
      <c r="Y15" s="48"/>
      <c r="Z15" s="48"/>
      <c r="AA15" s="48"/>
    </row>
    <row r="16" spans="1:27" ht="15" customHeight="1" x14ac:dyDescent="0.25">
      <c r="A16" s="48"/>
      <c r="B16" s="48"/>
      <c r="C16" s="48"/>
      <c r="D16" s="48"/>
      <c r="E16" s="48"/>
      <c r="F16" s="48"/>
      <c r="G16" s="48"/>
      <c r="H16" s="48"/>
      <c r="I16" s="51" t="s">
        <v>140</v>
      </c>
      <c r="J16" s="48"/>
      <c r="K16" s="10" t="str">
        <f>IF(UCLHresults!N4="","",UCLHresults!N4)</f>
        <v>Lungdeflated</v>
      </c>
      <c r="L16" s="15">
        <f>IF(UCLHresults!O4="","",UCLHresults!O4)</f>
        <v>-594.07484943714508</v>
      </c>
      <c r="M16" s="36">
        <f>IF(UCLHresults!P4="","",UCLHresults!P4)</f>
        <v>0.39843994827151541</v>
      </c>
      <c r="N16" s="13">
        <f>$F$2-($E$2-L16)*($F$2-$F$3)/($E$2-$E$3)</f>
        <v>0.39843995034857971</v>
      </c>
      <c r="O16" s="18">
        <f t="shared" si="0"/>
        <v>5.2129920380394879E-9</v>
      </c>
      <c r="P16" s="34"/>
      <c r="Q16" s="48"/>
      <c r="R16" s="48"/>
      <c r="S16" s="48"/>
      <c r="T16" s="9" t="s">
        <v>141</v>
      </c>
      <c r="U16" s="48">
        <v>37.700000000000003</v>
      </c>
      <c r="V16" s="48"/>
      <c r="W16" s="48">
        <v>78.180000000000007</v>
      </c>
      <c r="X16" s="48" t="s">
        <v>142</v>
      </c>
      <c r="Y16" s="48"/>
      <c r="Z16" s="48"/>
      <c r="AA16" s="34"/>
    </row>
    <row r="17" spans="2:24" x14ac:dyDescent="0.25">
      <c r="B17" s="48"/>
      <c r="C17" s="48"/>
      <c r="D17" s="48"/>
      <c r="E17" s="48"/>
      <c r="F17" s="48"/>
      <c r="G17" s="48"/>
      <c r="H17" s="48"/>
      <c r="I17" s="50"/>
      <c r="J17" s="48"/>
      <c r="K17" s="10" t="str">
        <f>IF(UCLHresults!N5="","",UCLHresults!N5)</f>
        <v>Adiposetissue3</v>
      </c>
      <c r="L17" s="15">
        <f>IF(UCLHresults!O5="","",UCLHresults!O5)</f>
        <v>-86.717395356998139</v>
      </c>
      <c r="M17" s="36">
        <f>IF(UCLHresults!P5="","",UCLHresults!P5)</f>
        <v>0.95659562873393955</v>
      </c>
      <c r="N17" s="13">
        <f t="shared" ref="N17:N18" si="1">$F$4-($E$4-L17)*($F$4-$F$5)/($E$4-$E$5)</f>
        <v>0.95778070911231972</v>
      </c>
      <c r="O17" s="18">
        <f t="shared" si="0"/>
        <v>1.2373191139739559E-3</v>
      </c>
      <c r="P17" s="48"/>
      <c r="Q17" s="48"/>
      <c r="R17" s="48"/>
      <c r="S17" s="48"/>
      <c r="T17" s="9" t="s">
        <v>143</v>
      </c>
      <c r="U17" s="48">
        <v>121</v>
      </c>
      <c r="V17" s="48"/>
      <c r="W17" s="48">
        <v>75.290000000000006</v>
      </c>
      <c r="X17" s="48" t="s">
        <v>143</v>
      </c>
    </row>
    <row r="18" spans="2:24" x14ac:dyDescent="0.25">
      <c r="B18" s="48"/>
      <c r="C18" s="48"/>
      <c r="D18" s="48"/>
      <c r="E18" s="48"/>
      <c r="F18" s="48"/>
      <c r="G18" s="48"/>
      <c r="H18" s="48"/>
      <c r="I18" s="50"/>
      <c r="J18" s="48"/>
      <c r="K18" s="10" t="str">
        <f>IF(UCLHresults!N6="","",UCLHresults!N6)</f>
        <v>Adiposetissue2</v>
      </c>
      <c r="L18" s="15">
        <f>IF(UCLHresults!O6="","",UCLHresults!O6)</f>
        <v>-63.286462135431933</v>
      </c>
      <c r="M18" s="36">
        <f>IF(UCLHresults!P6="","",UCLHresults!P6)</f>
        <v>0.97270248303795515</v>
      </c>
      <c r="N18" s="13">
        <f t="shared" si="1"/>
        <v>0.97190464462927828</v>
      </c>
      <c r="O18" s="18">
        <f t="shared" si="0"/>
        <v>-8.2090194041750664E-4</v>
      </c>
      <c r="P18" s="48"/>
      <c r="Q18" s="41"/>
      <c r="R18" s="48"/>
      <c r="S18" s="48"/>
      <c r="T18" s="9" t="s">
        <v>144</v>
      </c>
      <c r="U18" s="48">
        <v>32</v>
      </c>
      <c r="V18" s="48"/>
      <c r="W18" s="48">
        <v>65.44</v>
      </c>
      <c r="X18" s="48" t="s">
        <v>144</v>
      </c>
    </row>
    <row r="19" spans="2:24" x14ac:dyDescent="0.25">
      <c r="B19" s="48"/>
      <c r="C19" s="48"/>
      <c r="D19" s="48"/>
      <c r="E19" s="48"/>
      <c r="F19" s="48"/>
      <c r="G19" s="48"/>
      <c r="H19" s="48"/>
      <c r="I19" s="50"/>
      <c r="J19" s="48"/>
      <c r="K19" s="10" t="str">
        <f>IF(UCLHresults!N7="","",UCLHresults!N7)</f>
        <v>Adiposetissue1</v>
      </c>
      <c r="L19" s="15">
        <f>IF(UCLHresults!O7="","",UCLHresults!O7)</f>
        <v>-39.860262378323696</v>
      </c>
      <c r="M19" s="36">
        <f>IF(UCLHresults!P7="","",UCLHresults!P7)</f>
        <v>0.98870405757524704</v>
      </c>
      <c r="N19" s="13">
        <f>$F$4-($E$4-L19)*($F$4-$F$5)/($E$4-$E$5)</f>
        <v>0.98602572686053347</v>
      </c>
      <c r="O19" s="18">
        <f t="shared" si="0"/>
        <v>-2.7162888774121541E-3</v>
      </c>
      <c r="P19" s="48"/>
      <c r="Q19" s="48"/>
      <c r="R19" s="48"/>
      <c r="S19" s="48"/>
      <c r="T19" s="9" t="s">
        <v>145</v>
      </c>
      <c r="U19" s="48">
        <v>105</v>
      </c>
      <c r="V19" s="48"/>
      <c r="W19" s="48">
        <v>53.07</v>
      </c>
      <c r="X19" s="48" t="s">
        <v>145</v>
      </c>
    </row>
    <row r="20" spans="2:24" x14ac:dyDescent="0.25">
      <c r="B20" s="48">
        <v>-1000</v>
      </c>
      <c r="C20" s="48">
        <v>1.0815699999998651E-3</v>
      </c>
      <c r="D20" s="48"/>
      <c r="E20" s="48"/>
      <c r="F20" s="48"/>
      <c r="G20" s="48"/>
      <c r="H20" s="48"/>
      <c r="I20" s="50"/>
      <c r="J20" s="48"/>
      <c r="K20" s="10" t="str">
        <f>IF(UCLHresults!N8="","",UCLHresults!N8)</f>
        <v>Yellowmarrow</v>
      </c>
      <c r="L20" s="15">
        <f>IF(UCLHresults!O8="","",UCLHresults!O8)</f>
        <v>-35.994164517708349</v>
      </c>
      <c r="M20" s="36">
        <f>IF(UCLHresults!P8="","",UCLHresults!P8)</f>
        <v>1.0059173056006669</v>
      </c>
      <c r="N20" s="13">
        <f>$F$4-($E$4-L20)*($F$4-$F$5)/($E$4-$E$5)</f>
        <v>0.98835617253118757</v>
      </c>
      <c r="O20" s="18">
        <f t="shared" si="0"/>
        <v>-1.7768020838586196E-2</v>
      </c>
      <c r="P20" s="48"/>
      <c r="Q20" s="48"/>
      <c r="R20" s="48"/>
      <c r="S20" s="48"/>
      <c r="T20" s="9" t="s">
        <v>146</v>
      </c>
      <c r="U20" s="48">
        <v>49</v>
      </c>
      <c r="V20" s="48"/>
      <c r="W20" s="48">
        <v>64.400000000000006</v>
      </c>
      <c r="X20" s="48" t="s">
        <v>146</v>
      </c>
    </row>
    <row r="21" spans="2:24" ht="15.75" customHeight="1" x14ac:dyDescent="0.25">
      <c r="B21" s="48">
        <v>0</v>
      </c>
      <c r="C21" s="48">
        <v>0.97997725999999996</v>
      </c>
      <c r="D21" s="48"/>
      <c r="E21" s="48"/>
      <c r="F21" s="48"/>
      <c r="G21" s="48"/>
      <c r="H21" s="48"/>
      <c r="I21" s="50"/>
      <c r="J21" s="48"/>
      <c r="K21" s="10" t="str">
        <f>IF(UCLHresults!N9="","",UCLHresults!N9)</f>
        <v>Mammarygland1</v>
      </c>
      <c r="L21" s="15">
        <f>IF(UCLHresults!O9="","",UCLHresults!O9)</f>
        <v>-21.180465336221982</v>
      </c>
      <c r="M21" s="36">
        <f>IF(UCLHresults!P9="","",UCLHresults!P9)</f>
        <v>1.0053181705234879</v>
      </c>
      <c r="N21" s="13">
        <f t="shared" ref="N20:N23" si="2">$F$4-($E$4-L21)*($F$4-$F$5)/($E$4-$E$5)</f>
        <v>0.99728572433471352</v>
      </c>
      <c r="O21" s="18">
        <f t="shared" si="0"/>
        <v>-8.0543078004378099E-3</v>
      </c>
      <c r="P21" s="48"/>
      <c r="Q21" s="48"/>
      <c r="R21" s="48"/>
      <c r="S21" s="48"/>
      <c r="T21" s="9" t="s">
        <v>147</v>
      </c>
      <c r="U21" s="48">
        <v>38</v>
      </c>
      <c r="V21" s="48"/>
      <c r="W21" s="48">
        <v>55.64</v>
      </c>
      <c r="X21" s="48" t="s">
        <v>148</v>
      </c>
    </row>
    <row r="22" spans="2:24" ht="15.75" customHeight="1" x14ac:dyDescent="0.25">
      <c r="B22" s="48">
        <v>-400</v>
      </c>
      <c r="C22" s="48">
        <v>0.76893704399999996</v>
      </c>
      <c r="D22" s="48"/>
      <c r="E22" s="48"/>
      <c r="F22" s="48"/>
      <c r="G22" s="48"/>
      <c r="H22" s="48"/>
      <c r="I22" s="50"/>
      <c r="J22" s="48"/>
      <c r="K22" s="10" t="str">
        <f>IF(UCLHresults!N10="","",UCLHresults!N10)</f>
        <v>Mammarygland2</v>
      </c>
      <c r="L22" s="15">
        <f>IF(UCLHresults!O10="","",UCLHresults!O10)</f>
        <v>18.59858654389399</v>
      </c>
      <c r="M22" s="36">
        <f>IF(UCLHresults!P10="","",UCLHresults!P10)</f>
        <v>1.0270504667125731</v>
      </c>
      <c r="N22" s="13">
        <f t="shared" si="2"/>
        <v>1.021264144586596</v>
      </c>
      <c r="O22" s="18">
        <f t="shared" si="0"/>
        <v>-5.6658428249425352E-3</v>
      </c>
      <c r="P22" s="48"/>
      <c r="Q22" s="48"/>
      <c r="R22" s="48"/>
      <c r="S22" s="48"/>
      <c r="T22" s="9" t="s">
        <v>149</v>
      </c>
      <c r="U22" s="48">
        <v>78</v>
      </c>
      <c r="V22" s="48"/>
      <c r="W22" s="48">
        <v>28.12</v>
      </c>
      <c r="X22" s="48" t="s">
        <v>27</v>
      </c>
    </row>
    <row r="23" spans="2:24" x14ac:dyDescent="0.25">
      <c r="B23" s="48">
        <v>400</v>
      </c>
      <c r="C23" s="48">
        <v>1.251169156</v>
      </c>
      <c r="D23" s="48"/>
      <c r="E23" s="48"/>
      <c r="F23" s="48"/>
      <c r="G23" s="48"/>
      <c r="H23" s="48"/>
      <c r="I23" s="50"/>
      <c r="J23" s="48"/>
      <c r="K23" s="10" t="str">
        <f>IF(UCLHresults!N11="","",UCLHresults!N11)</f>
        <v>Redmarrow</v>
      </c>
      <c r="L23" s="15">
        <f>IF(UCLHresults!O11="","",UCLHresults!O11)</f>
        <v>28.120470247768811</v>
      </c>
      <c r="M23" s="36">
        <f>IF(UCLHresults!P11="","",UCLHresults!P11)</f>
        <v>1.0380093316046819</v>
      </c>
      <c r="N23" s="13">
        <f t="shared" si="2"/>
        <v>1.0270038421975183</v>
      </c>
      <c r="O23" s="18">
        <f t="shared" si="0"/>
        <v>-1.071611317793586E-2</v>
      </c>
      <c r="P23" s="48"/>
      <c r="Q23" s="48"/>
      <c r="R23" s="48"/>
      <c r="S23" s="48"/>
      <c r="T23" s="9" t="s">
        <v>150</v>
      </c>
      <c r="U23" s="48">
        <v>-30</v>
      </c>
      <c r="V23" s="48"/>
      <c r="W23" s="48">
        <v>-35.99</v>
      </c>
      <c r="X23" s="42" t="s">
        <v>21</v>
      </c>
    </row>
    <row r="24" spans="2:24" x14ac:dyDescent="0.25">
      <c r="B24" s="48">
        <v>0</v>
      </c>
      <c r="C24" s="48">
        <v>1.03</v>
      </c>
      <c r="D24" s="48"/>
      <c r="E24" s="48"/>
      <c r="F24" s="48"/>
      <c r="G24" s="48"/>
      <c r="H24" s="48"/>
      <c r="I24" s="50"/>
      <c r="J24" s="48"/>
      <c r="K24" s="10" t="str">
        <f>IF(UCLHresults!N12="","",UCLHresults!N12)</f>
        <v>BrainCerebrospinalfluid</v>
      </c>
      <c r="L24" s="15">
        <f>IF(UCLHresults!O12="","",UCLHresults!O12)</f>
        <v>36.047737836076763</v>
      </c>
      <c r="M24" s="36">
        <f>IF(UCLHresults!P12="","",UCLHresults!P12)</f>
        <v>1.01230708877511</v>
      </c>
      <c r="N24" s="13">
        <f>$F$4-($E$4-L24)*($F$4-$F$5)/($E$4-$E$5)</f>
        <v>1.0317823209368919</v>
      </c>
      <c r="O24" s="18">
        <f t="shared" si="0"/>
        <v>1.8875330354660269E-2</v>
      </c>
      <c r="P24" s="48"/>
      <c r="Q24" s="48"/>
      <c r="R24" s="48"/>
      <c r="S24" s="48"/>
      <c r="T24" s="9" t="s">
        <v>151</v>
      </c>
      <c r="U24" s="48">
        <v>464</v>
      </c>
      <c r="V24" s="48"/>
      <c r="W24" s="48">
        <v>670</v>
      </c>
      <c r="X24" s="48" t="s">
        <v>152</v>
      </c>
    </row>
    <row r="25" spans="2:24" x14ac:dyDescent="0.25">
      <c r="B25" s="48">
        <v>2000</v>
      </c>
      <c r="C25" s="48">
        <v>1.89853362</v>
      </c>
      <c r="D25" s="48"/>
      <c r="E25" s="48"/>
      <c r="F25" s="48"/>
      <c r="G25" s="48"/>
      <c r="H25" s="48"/>
      <c r="I25" s="50"/>
      <c r="J25" s="48"/>
      <c r="K25" s="10" t="str">
        <f>IF(UCLHresults!N13="","",UCLHresults!N13)</f>
        <v>Adrenalgland</v>
      </c>
      <c r="L25" s="15">
        <f>IF(UCLHresults!O13="","",UCLHresults!O13)</f>
        <v>30.406607403960049</v>
      </c>
      <c r="M25" s="36">
        <f>IF(UCLHresults!P13="","",UCLHresults!P13)</f>
        <v>1.037210025833305</v>
      </c>
      <c r="N25" s="13">
        <f t="shared" ref="N24:N61" si="3">$F$4-($E$4-L25)*($F$4-$F$5)/($E$4-$E$5)</f>
        <v>1.0283819031339581</v>
      </c>
      <c r="O25" s="18">
        <f t="shared" si="0"/>
        <v>-8.5844788521107773E-3</v>
      </c>
      <c r="P25" s="48"/>
      <c r="Q25" s="48"/>
      <c r="R25" s="48"/>
      <c r="S25" s="48"/>
      <c r="T25" s="9" t="s">
        <v>153</v>
      </c>
      <c r="U25" s="48">
        <v>356</v>
      </c>
      <c r="V25" s="48"/>
      <c r="W25" s="48">
        <v>550</v>
      </c>
      <c r="X25" s="48" t="s">
        <v>73</v>
      </c>
    </row>
    <row r="26" spans="2:24" x14ac:dyDescent="0.25">
      <c r="B26" s="48"/>
      <c r="C26" s="48"/>
      <c r="D26" s="48"/>
      <c r="E26" s="48"/>
      <c r="F26" s="48"/>
      <c r="G26" s="48"/>
      <c r="H26" s="48"/>
      <c r="I26" s="50"/>
      <c r="J26" s="48"/>
      <c r="K26" s="10" t="str">
        <f>IF(UCLHresults!N14="","",UCLHresults!N14)</f>
        <v>Smallintestinewall</v>
      </c>
      <c r="L26" s="15">
        <f>IF(UCLHresults!O14="","",UCLHresults!O14)</f>
        <v>44.860400932289188</v>
      </c>
      <c r="M26" s="36">
        <f>IF(UCLHresults!P14="","",UCLHresults!P14)</f>
        <v>1.0303424707204809</v>
      </c>
      <c r="N26" s="13">
        <f t="shared" si="3"/>
        <v>1.0370945073584306</v>
      </c>
      <c r="O26" s="18">
        <f t="shared" si="0"/>
        <v>6.5105316729019425E-3</v>
      </c>
      <c r="P26" s="48"/>
      <c r="Q26" s="48"/>
      <c r="R26" s="48"/>
      <c r="S26" s="48"/>
      <c r="T26" s="9" t="s">
        <v>154</v>
      </c>
      <c r="U26" s="48">
        <v>480</v>
      </c>
      <c r="V26" s="48"/>
      <c r="W26" s="48">
        <v>539</v>
      </c>
      <c r="X26" s="48" t="s">
        <v>72</v>
      </c>
    </row>
    <row r="27" spans="2:24" x14ac:dyDescent="0.25">
      <c r="B27" s="48"/>
      <c r="C27" s="48"/>
      <c r="D27" s="48"/>
      <c r="E27" s="48"/>
      <c r="F27" s="48"/>
      <c r="G27" s="48"/>
      <c r="H27" s="48"/>
      <c r="I27" s="50"/>
      <c r="J27" s="48"/>
      <c r="K27" s="10" t="str">
        <f>IF(UCLHresults!N15="","",UCLHresults!N15)</f>
        <v>Urine</v>
      </c>
      <c r="L27" s="15">
        <f>IF(UCLHresults!O15="","",UCLHresults!O15)</f>
        <v>49.054535300498387</v>
      </c>
      <c r="M27" s="36">
        <f>IF(UCLHresults!P15="","",UCLHresults!P15)</f>
        <v>1.0211124676017349</v>
      </c>
      <c r="N27" s="13">
        <f t="shared" si="3"/>
        <v>1.0396226902014223</v>
      </c>
      <c r="O27" s="18">
        <f t="shared" si="0"/>
        <v>1.7804750487026344E-2</v>
      </c>
      <c r="P27" s="48"/>
      <c r="Q27" s="48"/>
      <c r="R27" s="48"/>
      <c r="S27" s="48"/>
      <c r="T27" s="9" t="s">
        <v>155</v>
      </c>
      <c r="U27" s="48">
        <v>345</v>
      </c>
      <c r="V27" s="48"/>
      <c r="W27" s="48">
        <v>468.9</v>
      </c>
      <c r="X27" s="48" t="s">
        <v>155</v>
      </c>
    </row>
    <row r="28" spans="2:24" x14ac:dyDescent="0.25">
      <c r="B28" s="48"/>
      <c r="C28" s="48"/>
      <c r="D28" s="48"/>
      <c r="E28" s="48"/>
      <c r="F28" s="48"/>
      <c r="G28" s="48"/>
      <c r="H28" s="48"/>
      <c r="I28" s="50"/>
      <c r="J28" s="48"/>
      <c r="K28" s="10" t="str">
        <f>IF(UCLHresults!N16="","",UCLHresults!N16)</f>
        <v>Gallbladderbile</v>
      </c>
      <c r="L28" s="15">
        <f>IF(UCLHresults!O16="","",UCLHresults!O16)</f>
        <v>50.234210811950973</v>
      </c>
      <c r="M28" s="36">
        <f>IF(UCLHresults!P16="","",UCLHresults!P16)</f>
        <v>1.030487694913254</v>
      </c>
      <c r="N28" s="13">
        <f t="shared" si="3"/>
        <v>1.0403337869681253</v>
      </c>
      <c r="O28" s="18">
        <f t="shared" si="0"/>
        <v>9.4643586300950933E-3</v>
      </c>
      <c r="P28" s="48"/>
      <c r="Q28" s="48"/>
      <c r="R28" s="48"/>
      <c r="S28" s="48"/>
      <c r="T28" s="48"/>
      <c r="U28" s="48"/>
      <c r="V28" s="48"/>
      <c r="W28" s="48"/>
      <c r="X28" s="48"/>
    </row>
    <row r="29" spans="2:24" x14ac:dyDescent="0.25">
      <c r="B29" s="48"/>
      <c r="C29" s="48"/>
      <c r="D29" s="48"/>
      <c r="E29" s="48"/>
      <c r="F29" s="48"/>
      <c r="G29" s="48"/>
      <c r="H29" s="48"/>
      <c r="I29" s="50"/>
      <c r="J29" s="48"/>
      <c r="K29" s="10" t="str">
        <f>IF(UCLHresults!N17="","",UCLHresults!N17)</f>
        <v>Lymph</v>
      </c>
      <c r="L29" s="15">
        <f>IF(UCLHresults!O17="","",UCLHresults!O17)</f>
        <v>51.779416903712693</v>
      </c>
      <c r="M29" s="36">
        <f>IF(UCLHresults!P17="","",UCLHresults!P17)</f>
        <v>1.030194585136416</v>
      </c>
      <c r="N29" s="13">
        <f t="shared" si="3"/>
        <v>1.0412652219645073</v>
      </c>
      <c r="O29" s="18">
        <f t="shared" si="0"/>
        <v>1.0631908753472863E-2</v>
      </c>
      <c r="P29" s="48"/>
      <c r="Q29" s="48"/>
      <c r="R29" s="48"/>
      <c r="S29" s="48"/>
      <c r="T29" s="48"/>
      <c r="U29" s="48"/>
      <c r="V29" s="48"/>
      <c r="W29" s="48"/>
      <c r="X29" s="48"/>
    </row>
    <row r="30" spans="2:24" x14ac:dyDescent="0.25">
      <c r="B30" s="48"/>
      <c r="C30" s="48"/>
      <c r="D30" s="48"/>
      <c r="E30" s="48"/>
      <c r="F30" s="48"/>
      <c r="G30" s="48"/>
      <c r="H30" s="48"/>
      <c r="I30" s="50"/>
      <c r="J30" s="48"/>
      <c r="K30" s="10" t="str">
        <f>IF(UCLHresults!N18="","",UCLHresults!N18)</f>
        <v>Pancreas</v>
      </c>
      <c r="L30" s="15">
        <f>IF(UCLHresults!O18="","",UCLHresults!O18)</f>
        <v>53.071283664881221</v>
      </c>
      <c r="M30" s="36">
        <f>IF(UCLHresults!P18="","",UCLHresults!P18)</f>
        <v>1.0416710765670729</v>
      </c>
      <c r="N30" s="13">
        <f t="shared" si="3"/>
        <v>1.0420439465103335</v>
      </c>
      <c r="O30" s="18">
        <f t="shared" si="0"/>
        <v>3.5782554517904686E-4</v>
      </c>
      <c r="P30" s="48"/>
      <c r="Q30" s="48"/>
      <c r="R30" s="48"/>
      <c r="S30" s="48"/>
      <c r="T30" s="48"/>
      <c r="U30" s="48"/>
      <c r="V30" s="48"/>
      <c r="W30" s="48"/>
      <c r="X30" s="48"/>
    </row>
    <row r="31" spans="2:24" x14ac:dyDescent="0.25">
      <c r="B31" s="48"/>
      <c r="C31" s="48"/>
      <c r="D31" s="48"/>
      <c r="E31" s="48"/>
      <c r="F31" s="48"/>
      <c r="G31" s="48"/>
      <c r="H31" s="48"/>
      <c r="I31" s="50"/>
      <c r="J31" s="48"/>
      <c r="K31" s="10" t="str">
        <f>IF(UCLHresults!N19="","",UCLHresults!N19)</f>
        <v>Brainwhitematter</v>
      </c>
      <c r="L31" s="15">
        <f>IF(UCLHresults!O19="","",UCLHresults!O19)</f>
        <v>54.83424611976605</v>
      </c>
      <c r="M31" s="36">
        <f>IF(UCLHresults!P19="","",UCLHresults!P19)</f>
        <v>1.042037801023491</v>
      </c>
      <c r="N31" s="13">
        <f t="shared" si="3"/>
        <v>1.0431066428953282</v>
      </c>
      <c r="O31" s="18">
        <f t="shared" si="0"/>
        <v>1.0246717141695338E-3</v>
      </c>
      <c r="P31" s="48"/>
      <c r="Q31" s="48"/>
      <c r="R31" s="48"/>
      <c r="S31" s="48"/>
      <c r="T31" s="48"/>
      <c r="U31" s="48"/>
      <c r="V31" s="48"/>
      <c r="W31" s="48"/>
      <c r="X31" s="48"/>
    </row>
    <row r="32" spans="2:24" x14ac:dyDescent="0.25">
      <c r="B32" s="48"/>
      <c r="C32" s="48"/>
      <c r="D32" s="48"/>
      <c r="E32" s="48"/>
      <c r="F32" s="48"/>
      <c r="G32" s="48"/>
      <c r="H32" s="48"/>
      <c r="I32" s="50"/>
      <c r="J32" s="48"/>
      <c r="K32" s="10" t="str">
        <f>IF(UCLHresults!N20="","",UCLHresults!N20)</f>
        <v>Prostate</v>
      </c>
      <c r="L32" s="15">
        <f>IF(UCLHresults!O20="","",UCLHresults!O20)</f>
        <v>55.644065484700008</v>
      </c>
      <c r="M32" s="36">
        <f>IF(UCLHresults!P20="","",UCLHresults!P20)</f>
        <v>1.038317750614929</v>
      </c>
      <c r="N32" s="13">
        <f t="shared" si="3"/>
        <v>1.0435947940236914</v>
      </c>
      <c r="O32" s="18">
        <f t="shared" si="0"/>
        <v>5.0566018908700938E-3</v>
      </c>
      <c r="P32" s="48"/>
      <c r="Q32" s="48"/>
      <c r="R32" s="48"/>
      <c r="S32" s="48"/>
      <c r="T32" s="48"/>
      <c r="U32" s="48"/>
      <c r="V32" s="48"/>
      <c r="W32" s="48"/>
      <c r="X32" s="48"/>
    </row>
    <row r="33" spans="9:17" x14ac:dyDescent="0.25">
      <c r="I33" s="50"/>
      <c r="J33" s="48"/>
      <c r="K33" s="10" t="str">
        <f>IF(UCLHresults!N21="","",UCLHresults!N21)</f>
        <v>Testis</v>
      </c>
      <c r="L33" s="15">
        <f>IF(UCLHresults!O21="","",UCLHresults!O21)</f>
        <v>58.130728662056889</v>
      </c>
      <c r="M33" s="36">
        <f>IF(UCLHresults!P21="","",UCLHresults!P21)</f>
        <v>1.039539956365819</v>
      </c>
      <c r="N33" s="13">
        <f t="shared" si="3"/>
        <v>1.0450937300685033</v>
      </c>
      <c r="O33" s="18">
        <f t="shared" si="0"/>
        <v>5.3141393378374202E-3</v>
      </c>
      <c r="P33" s="48"/>
      <c r="Q33" s="48"/>
    </row>
    <row r="34" spans="9:17" x14ac:dyDescent="0.25">
      <c r="I34" s="50"/>
      <c r="J34" s="48"/>
      <c r="K34" s="10" t="str">
        <f>IF(UCLHresults!N22="","",UCLHresults!N22)</f>
        <v>Braingraymatter</v>
      </c>
      <c r="L34" s="15">
        <f>IF(UCLHresults!O22="","",UCLHresults!O22)</f>
        <v>62.08360205576728</v>
      </c>
      <c r="M34" s="36">
        <f>IF(UCLHresults!P22="","",UCLHresults!P22)</f>
        <v>1.040246535063426</v>
      </c>
      <c r="N34" s="13">
        <f t="shared" si="3"/>
        <v>1.0474764831749002</v>
      </c>
      <c r="O34" s="18">
        <f t="shared" si="0"/>
        <v>6.9022533943293718E-3</v>
      </c>
      <c r="P34" s="48"/>
      <c r="Q34" s="48"/>
    </row>
    <row r="35" spans="9:17" x14ac:dyDescent="0.25">
      <c r="I35" s="50"/>
      <c r="J35" s="48"/>
      <c r="K35" s="10" t="str">
        <f>IF(UCLHresults!N23="","",UCLHresults!N23)</f>
        <v>Muscleskeletal1</v>
      </c>
      <c r="L35" s="15">
        <f>IF(UCLHresults!O23="","",UCLHresults!O23)</f>
        <v>61.846225974444742</v>
      </c>
      <c r="M35" s="36">
        <f>IF(UCLHresults!P23="","",UCLHresults!P23)</f>
        <v>1.0455410153681901</v>
      </c>
      <c r="N35" s="13">
        <f t="shared" si="3"/>
        <v>1.0473333952136072</v>
      </c>
      <c r="O35" s="18">
        <f t="shared" si="0"/>
        <v>1.7113746717219991E-3</v>
      </c>
      <c r="P35" s="48"/>
      <c r="Q35" s="48"/>
    </row>
    <row r="36" spans="9:17" x14ac:dyDescent="0.25">
      <c r="I36" s="50"/>
      <c r="J36" s="48"/>
      <c r="K36" s="10" t="str">
        <f>IF(UCLHresults!N24="","",UCLHresults!N24)</f>
        <v>Heart1</v>
      </c>
      <c r="L36" s="15">
        <f>IF(UCLHresults!O24="","",UCLHresults!O24)</f>
        <v>62.082412217377637</v>
      </c>
      <c r="M36" s="36">
        <f>IF(UCLHresults!P24="","",UCLHresults!P24)</f>
        <v>1.0481768085286349</v>
      </c>
      <c r="N36" s="13">
        <f t="shared" si="3"/>
        <v>1.0474757659520508</v>
      </c>
      <c r="O36" s="18">
        <f t="shared" si="0"/>
        <v>-6.6926854001914116E-4</v>
      </c>
      <c r="P36" s="48"/>
      <c r="Q36" s="48"/>
    </row>
    <row r="37" spans="9:17" x14ac:dyDescent="0.25">
      <c r="I37" s="50"/>
      <c r="J37" s="48"/>
      <c r="K37" s="10" t="str">
        <f>IF(UCLHresults!N25="","",UCLHresults!N25)</f>
        <v>Kidney1</v>
      </c>
      <c r="L37" s="15">
        <f>IF(UCLHresults!O25="","",UCLHresults!O25)</f>
        <v>62.703649658073729</v>
      </c>
      <c r="M37" s="36">
        <f>IF(UCLHresults!P25="","",UCLHresults!P25)</f>
        <v>1.046454596292375</v>
      </c>
      <c r="N37" s="13">
        <f t="shared" si="3"/>
        <v>1.0478502417559012</v>
      </c>
      <c r="O37" s="18">
        <f t="shared" si="0"/>
        <v>1.3319130997073714E-3</v>
      </c>
      <c r="P37" s="48"/>
      <c r="Q37" s="48"/>
    </row>
    <row r="38" spans="9:17" x14ac:dyDescent="0.25">
      <c r="I38" s="50"/>
      <c r="J38" s="48"/>
      <c r="K38" s="10" t="str">
        <f>IF(UCLHresults!N26="","",UCLHresults!N26)</f>
        <v>Stomach</v>
      </c>
      <c r="L38" s="15">
        <f>IF(UCLHresults!O26="","",UCLHresults!O26)</f>
        <v>62.9178057954595</v>
      </c>
      <c r="M38" s="36">
        <f>IF(UCLHresults!P26="","",UCLHresults!P26)</f>
        <v>1.048617019858709</v>
      </c>
      <c r="N38" s="13">
        <f t="shared" si="3"/>
        <v>1.0479793329639377</v>
      </c>
      <c r="O38" s="18">
        <f t="shared" si="0"/>
        <v>-6.0849186115885523E-4</v>
      </c>
      <c r="P38" s="48"/>
      <c r="Q38" s="48"/>
    </row>
    <row r="39" spans="9:17" x14ac:dyDescent="0.25">
      <c r="I39" s="50"/>
      <c r="J39" s="48"/>
      <c r="K39" s="10" t="str">
        <f>IF(UCLHresults!N27="","",UCLHresults!N27)</f>
        <v>Thyroid</v>
      </c>
      <c r="L39" s="15">
        <f>IF(UCLHresults!O27="","",UCLHresults!O27)</f>
        <v>94.341205610298061</v>
      </c>
      <c r="M39" s="36">
        <f>IF(UCLHresults!P27="","",UCLHresults!P27)</f>
        <v>1.0475565640757589</v>
      </c>
      <c r="N39" s="13">
        <f t="shared" si="3"/>
        <v>1.0669210485376004</v>
      </c>
      <c r="O39" s="18">
        <f t="shared" si="0"/>
        <v>1.8149875746086175E-2</v>
      </c>
      <c r="P39" s="48"/>
      <c r="Q39" s="48"/>
    </row>
    <row r="40" spans="9:17" x14ac:dyDescent="0.25">
      <c r="I40" s="50"/>
      <c r="J40" s="48"/>
      <c r="K40" s="10" t="str">
        <f>IF(UCLHresults!N28="","",UCLHresults!N28)</f>
        <v>Muscleskeletal2</v>
      </c>
      <c r="L40" s="15">
        <f>IF(UCLHresults!O28="","",UCLHresults!O28)</f>
        <v>64.560745238504708</v>
      </c>
      <c r="M40" s="36">
        <f>IF(UCLHresults!P28="","",UCLHresults!P28)</f>
        <v>1.045924832416274</v>
      </c>
      <c r="N40" s="13">
        <f t="shared" si="3"/>
        <v>1.0489696806608226</v>
      </c>
      <c r="O40" s="18">
        <f t="shared" si="0"/>
        <v>2.9027037679778545E-3</v>
      </c>
      <c r="P40" s="48"/>
      <c r="Q40" s="48"/>
    </row>
    <row r="41" spans="9:17" x14ac:dyDescent="0.25">
      <c r="I41" s="50"/>
      <c r="J41" s="48"/>
      <c r="K41" s="10" t="str">
        <f>IF(UCLHresults!N29="","",UCLHresults!N29)</f>
        <v>Liver1</v>
      </c>
      <c r="L41" s="15">
        <f>IF(UCLHresults!O29="","",UCLHresults!O29)</f>
        <v>64.860719933281985</v>
      </c>
      <c r="M41" s="36">
        <f>IF(UCLHresults!P29="","",UCLHresults!P29)</f>
        <v>1.047222027738425</v>
      </c>
      <c r="N41" s="13">
        <f t="shared" si="3"/>
        <v>1.0491505024490839</v>
      </c>
      <c r="O41" s="18">
        <f t="shared" si="0"/>
        <v>1.8381297117593398E-3</v>
      </c>
      <c r="P41" s="48"/>
      <c r="Q41" s="48"/>
    </row>
    <row r="42" spans="9:17" x14ac:dyDescent="0.25">
      <c r="I42" s="50"/>
      <c r="J42" s="48"/>
      <c r="K42" s="10" t="str">
        <f>IF(UCLHresults!N30="","",UCLHresults!N30)</f>
        <v>Heart2</v>
      </c>
      <c r="L42" s="15">
        <f>IF(UCLHresults!O30="","",UCLHresults!O30)</f>
        <v>65.35120207641144</v>
      </c>
      <c r="M42" s="36">
        <f>IF(UCLHresults!P30="","",UCLHresults!P30)</f>
        <v>1.048319092674014</v>
      </c>
      <c r="N42" s="13">
        <f t="shared" si="3"/>
        <v>1.0494461602488083</v>
      </c>
      <c r="O42" s="18">
        <f t="shared" si="0"/>
        <v>1.073964170326791E-3</v>
      </c>
      <c r="P42" s="48"/>
      <c r="Q42" s="41"/>
    </row>
    <row r="43" spans="9:17" x14ac:dyDescent="0.25">
      <c r="I43" s="50"/>
      <c r="J43" s="48"/>
      <c r="K43" s="10" t="str">
        <f>IF(UCLHresults!N31="","",UCLHresults!N31)</f>
        <v>Aorta</v>
      </c>
      <c r="L43" s="15">
        <f>IF(UCLHresults!O31="","",UCLHresults!O31)</f>
        <v>64.513648651638263</v>
      </c>
      <c r="M43" s="36">
        <f>IF(UCLHresults!P31="","",UCLHresults!P31)</f>
        <v>1.042207178700985</v>
      </c>
      <c r="N43" s="13">
        <f t="shared" si="3"/>
        <v>1.0489412913026319</v>
      </c>
      <c r="O43" s="18">
        <f t="shared" si="0"/>
        <v>6.4199137334789436E-3</v>
      </c>
      <c r="P43" s="48"/>
      <c r="Q43" s="48"/>
    </row>
    <row r="44" spans="9:17" x14ac:dyDescent="0.25">
      <c r="I44" s="50"/>
      <c r="J44" s="48"/>
      <c r="K44" s="10" t="str">
        <f>IF(UCLHresults!N32="","",UCLHresults!N32)</f>
        <v>Kidney2</v>
      </c>
      <c r="L44" s="15">
        <f>IF(UCLHresults!O32="","",UCLHresults!O32)</f>
        <v>65.494636329622978</v>
      </c>
      <c r="M44" s="36">
        <f>IF(UCLHresults!P32="","",UCLHresults!P32)</f>
        <v>1.0467800861181611</v>
      </c>
      <c r="N44" s="13">
        <f t="shared" si="3"/>
        <v>1.0495326210023825</v>
      </c>
      <c r="O44" s="18">
        <f t="shared" si="0"/>
        <v>2.6226291866874307E-3</v>
      </c>
      <c r="P44" s="48"/>
      <c r="Q44" s="48"/>
    </row>
    <row r="45" spans="9:17" x14ac:dyDescent="0.25">
      <c r="I45" s="50"/>
      <c r="J45" s="48"/>
      <c r="K45" s="10" t="str">
        <f>IF(UCLHresults!N33="","",UCLHresults!N33)</f>
        <v>Muscleskeletal3</v>
      </c>
      <c r="L45" s="15">
        <f>IF(UCLHresults!O33="","",UCLHresults!O33)</f>
        <v>66.861478609007051</v>
      </c>
      <c r="M45" s="36">
        <f>IF(UCLHresults!P33="","",UCLHresults!P33)</f>
        <v>1.044872237973689</v>
      </c>
      <c r="N45" s="13">
        <f t="shared" si="3"/>
        <v>1.0503565400513304</v>
      </c>
      <c r="O45" s="18">
        <f t="shared" si="0"/>
        <v>5.221371856620638E-3</v>
      </c>
      <c r="P45" s="48"/>
      <c r="Q45" s="48"/>
    </row>
    <row r="46" spans="9:17" x14ac:dyDescent="0.25">
      <c r="I46" s="50"/>
      <c r="J46" s="48"/>
      <c r="K46" s="10" t="str">
        <f>IF(UCLHresults!N34="","",UCLHresults!N34)</f>
        <v>Heart3</v>
      </c>
      <c r="L46" s="15">
        <f>IF(UCLHresults!O34="","",UCLHresults!O34)</f>
        <v>67.921887161283664</v>
      </c>
      <c r="M46" s="36">
        <f>IF(UCLHresults!P34="","",UCLHresults!P34)</f>
        <v>1.0471738673895361</v>
      </c>
      <c r="N46" s="13">
        <f t="shared" si="3"/>
        <v>1.0509957438710145</v>
      </c>
      <c r="O46" s="18">
        <f t="shared" ref="O46:O77" si="4">1-M46/N46</f>
        <v>3.6364338331206225E-3</v>
      </c>
      <c r="P46" s="48"/>
      <c r="Q46" s="48"/>
    </row>
    <row r="47" spans="9:17" x14ac:dyDescent="0.25">
      <c r="I47" s="50"/>
      <c r="J47" s="48"/>
      <c r="K47" s="10" t="str">
        <f>IF(UCLHresults!N35="","",UCLHresults!N35)</f>
        <v>Mammarygland3</v>
      </c>
      <c r="L47" s="15">
        <f>IF(UCLHresults!O35="","",UCLHresults!O35)</f>
        <v>67.667958297017847</v>
      </c>
      <c r="M47" s="36">
        <f>IF(UCLHresults!P35="","",UCLHresults!P35)</f>
        <v>1.057030586974923</v>
      </c>
      <c r="N47" s="13">
        <f t="shared" si="3"/>
        <v>1.0508426780553735</v>
      </c>
      <c r="O47" s="18">
        <f t="shared" si="4"/>
        <v>-5.888520754601112E-3</v>
      </c>
      <c r="P47" s="48"/>
      <c r="Q47" s="48"/>
    </row>
    <row r="48" spans="9:17" x14ac:dyDescent="0.25">
      <c r="I48" s="50"/>
      <c r="J48" s="48"/>
      <c r="K48" s="10" t="str">
        <f>IF(UCLHresults!N36="","",UCLHresults!N36)</f>
        <v>Kidney3</v>
      </c>
      <c r="L48" s="15">
        <f>IF(UCLHresults!O36="","",UCLHresults!O36)</f>
        <v>68.108821648683218</v>
      </c>
      <c r="M48" s="36">
        <f>IF(UCLHresults!P36="","",UCLHresults!P36)</f>
        <v>1.0471951227807721</v>
      </c>
      <c r="N48" s="13">
        <f t="shared" si="3"/>
        <v>1.0511084261368449</v>
      </c>
      <c r="O48" s="18">
        <f t="shared" si="4"/>
        <v>3.7230253880233821E-3</v>
      </c>
      <c r="P48" s="48"/>
      <c r="Q48" s="48"/>
    </row>
    <row r="49" spans="9:15" x14ac:dyDescent="0.25">
      <c r="I49" s="50"/>
      <c r="J49" s="48"/>
      <c r="K49" s="10" t="str">
        <f>IF(UCLHresults!N37="","",UCLHresults!N37)</f>
        <v>Ovary</v>
      </c>
      <c r="L49" s="15">
        <f>IF(UCLHresults!O37="","",UCLHresults!O37)</f>
        <v>68.386127896207554</v>
      </c>
      <c r="M49" s="36">
        <f>IF(UCLHresults!P37="","",UCLHresults!P37)</f>
        <v>1.0480864123590861</v>
      </c>
      <c r="N49" s="13">
        <f t="shared" si="3"/>
        <v>1.0512755836086127</v>
      </c>
      <c r="O49" s="18">
        <f t="shared" si="4"/>
        <v>3.0336205836527519E-3</v>
      </c>
    </row>
    <row r="50" spans="9:15" x14ac:dyDescent="0.25">
      <c r="I50" s="50"/>
      <c r="J50" s="48"/>
      <c r="K50" s="10" t="str">
        <f>IF(UCLHresults!N38="","",UCLHresults!N38)</f>
        <v>Eyelens</v>
      </c>
      <c r="L50" s="15">
        <f>IF(UCLHresults!O38="","",UCLHresults!O38)</f>
        <v>70.79137190287895</v>
      </c>
      <c r="M50" s="36">
        <f>IF(UCLHresults!P38="","",UCLHresults!P38)</f>
        <v>1.060784668977597</v>
      </c>
      <c r="N50" s="13">
        <f t="shared" si="3"/>
        <v>1.0527254409801285</v>
      </c>
      <c r="O50" s="18">
        <f t="shared" si="4"/>
        <v>-7.6555839573564377E-3</v>
      </c>
    </row>
    <row r="51" spans="9:15" x14ac:dyDescent="0.25">
      <c r="I51" s="50"/>
      <c r="J51" s="48"/>
      <c r="K51" s="10" t="str">
        <f>IF(UCLHresults!N39="","",UCLHresults!N39)</f>
        <v>Liver2</v>
      </c>
      <c r="L51" s="15">
        <f>IF(UCLHresults!O39="","",UCLHresults!O39)</f>
        <v>75.381268836721844</v>
      </c>
      <c r="M51" s="36">
        <f>IF(UCLHresults!P39="","",UCLHresults!P39)</f>
        <v>1.0554659779306601</v>
      </c>
      <c r="N51" s="13">
        <f t="shared" si="3"/>
        <v>1.0554921855954651</v>
      </c>
      <c r="O51" s="18">
        <f t="shared" si="4"/>
        <v>2.4829804675663425E-5</v>
      </c>
    </row>
    <row r="52" spans="9:15" x14ac:dyDescent="0.25">
      <c r="I52" s="50"/>
      <c r="J52" s="48"/>
      <c r="K52" s="10" t="str">
        <f>IF(UCLHresults!N40="","",UCLHresults!N40)</f>
        <v>Spleen</v>
      </c>
      <c r="L52" s="15">
        <f>IF(UCLHresults!O40="","",UCLHresults!O40)</f>
        <v>77.016510236491925</v>
      </c>
      <c r="M52" s="36">
        <f>IF(UCLHresults!P40="","",UCLHresults!P40)</f>
        <v>1.0562011379748559</v>
      </c>
      <c r="N52" s="13">
        <f t="shared" si="3"/>
        <v>1.0564778929877665</v>
      </c>
      <c r="O52" s="18">
        <f t="shared" si="4"/>
        <v>2.6196006063872179E-4</v>
      </c>
    </row>
    <row r="53" spans="9:15" x14ac:dyDescent="0.25">
      <c r="I53" s="50"/>
      <c r="J53" s="48"/>
      <c r="K53" s="10" t="str">
        <f>IF(UCLHresults!N41="","",UCLHresults!N41)</f>
        <v>Trachea</v>
      </c>
      <c r="L53" s="15">
        <f>IF(UCLHresults!O41="","",UCLHresults!O41)</f>
        <v>76.038835184362512</v>
      </c>
      <c r="M53" s="36">
        <f>IF(UCLHresults!P41="","",UCLHresults!P41)</f>
        <v>1.054161089699921</v>
      </c>
      <c r="N53" s="13">
        <f t="shared" si="3"/>
        <v>1.0558885601062187</v>
      </c>
      <c r="O53" s="18">
        <f t="shared" si="4"/>
        <v>1.6360347782572449E-3</v>
      </c>
    </row>
    <row r="54" spans="9:15" x14ac:dyDescent="0.25">
      <c r="I54" s="50"/>
      <c r="J54" s="48"/>
      <c r="K54" s="10" t="str">
        <f>IF(UCLHresults!N42="","",UCLHresults!N42)</f>
        <v>Heartbloodfilled</v>
      </c>
      <c r="L54" s="15">
        <f>IF(UCLHresults!O42="","",UCLHresults!O42)</f>
        <v>78.153747131354308</v>
      </c>
      <c r="M54" s="36">
        <f>IF(UCLHresults!P42="","",UCLHresults!P42)</f>
        <v>1.056465652224331</v>
      </c>
      <c r="N54" s="13">
        <f t="shared" si="3"/>
        <v>1.0571634081748336</v>
      </c>
      <c r="O54" s="18">
        <f t="shared" si="4"/>
        <v>6.6002658161168348E-4</v>
      </c>
    </row>
    <row r="55" spans="9:15" x14ac:dyDescent="0.25">
      <c r="I55" s="50"/>
      <c r="J55" s="48"/>
      <c r="K55" s="10" t="str">
        <f>IF(UCLHresults!N43="","",UCLHresults!N43)</f>
        <v>Bloodwhole</v>
      </c>
      <c r="L55" s="15">
        <f>IF(UCLHresults!O43="","",UCLHresults!O43)</f>
        <v>78.179776279539681</v>
      </c>
      <c r="M55" s="36">
        <f>IF(UCLHresults!P43="","",UCLHresults!P43)</f>
        <v>1.0548600514876421</v>
      </c>
      <c r="N55" s="13">
        <f t="shared" si="3"/>
        <v>1.0571790982887124</v>
      </c>
      <c r="O55" s="18">
        <f t="shared" si="4"/>
        <v>2.1936177179667782E-3</v>
      </c>
    </row>
    <row r="56" spans="9:15" x14ac:dyDescent="0.25">
      <c r="I56" s="50"/>
      <c r="J56" s="48"/>
      <c r="K56" s="10" t="str">
        <f>IF(UCLHresults!N44="","",UCLHresults!N44)</f>
        <v>Liver3</v>
      </c>
      <c r="L56" s="15">
        <f>IF(UCLHresults!O44="","",UCLHresults!O44)</f>
        <v>85.626356420415519</v>
      </c>
      <c r="M56" s="36">
        <f>IF(UCLHresults!P44="","",UCLHresults!P44)</f>
        <v>1.0638003610587561</v>
      </c>
      <c r="N56" s="13">
        <f t="shared" si="3"/>
        <v>1.0616678233743522</v>
      </c>
      <c r="O56" s="18">
        <f t="shared" si="4"/>
        <v>-2.0086675299491041E-3</v>
      </c>
    </row>
    <row r="57" spans="9:15" x14ac:dyDescent="0.25">
      <c r="I57" s="50"/>
      <c r="J57" s="48"/>
      <c r="K57" s="10" t="str">
        <f>IF(UCLHresults!N45="","",UCLHresults!N45)</f>
        <v>Skin1</v>
      </c>
      <c r="L57" s="15">
        <f>IF(UCLHresults!O45="","",UCLHresults!O45)</f>
        <v>93.127455747979042</v>
      </c>
      <c r="M57" s="36">
        <f>IF(UCLHresults!P45="","",UCLHresults!P45)</f>
        <v>1.0869474961984</v>
      </c>
      <c r="N57" s="13">
        <f t="shared" si="3"/>
        <v>1.0661894120881681</v>
      </c>
      <c r="O57" s="18">
        <f t="shared" si="4"/>
        <v>-1.9469414979066846E-2</v>
      </c>
    </row>
    <row r="58" spans="9:15" x14ac:dyDescent="0.25">
      <c r="I58" s="50"/>
      <c r="J58" s="48"/>
      <c r="K58" s="10" t="str">
        <f>IF(UCLHresults!N46="","",UCLHresults!N46)</f>
        <v>Skin2</v>
      </c>
      <c r="L58" s="15">
        <f>IF(UCLHresults!O46="","",UCLHresults!O46)</f>
        <v>95.880955937690217</v>
      </c>
      <c r="M58" s="36">
        <f>IF(UCLHresults!P46="","",UCLHresults!P46)</f>
        <v>1.08546459670172</v>
      </c>
      <c r="N58" s="13">
        <f t="shared" si="3"/>
        <v>1.067849194853014</v>
      </c>
      <c r="O58" s="18">
        <f t="shared" si="4"/>
        <v>-1.6496151267062276E-2</v>
      </c>
    </row>
    <row r="59" spans="9:15" x14ac:dyDescent="0.25">
      <c r="I59" s="50"/>
      <c r="J59" s="48"/>
      <c r="K59" s="10" t="str">
        <f>IF(UCLHresults!N47="","",UCLHresults!N47)</f>
        <v>Skin3</v>
      </c>
      <c r="L59" s="15">
        <f>IF(UCLHresults!O47="","",UCLHresults!O47)</f>
        <v>100.112573883636</v>
      </c>
      <c r="M59" s="36">
        <f>IF(UCLHresults!P47="","",UCLHresults!P47)</f>
        <v>1.0852080596827349</v>
      </c>
      <c r="N59" s="13">
        <f t="shared" si="3"/>
        <v>1.0703999724270772</v>
      </c>
      <c r="O59" s="18">
        <f t="shared" si="4"/>
        <v>-1.3834162590719457E-2</v>
      </c>
    </row>
    <row r="60" spans="9:15" x14ac:dyDescent="0.25">
      <c r="I60" s="50"/>
      <c r="J60" s="48"/>
      <c r="K60" s="10" t="str">
        <f>IF(UCLHresults!N48="","",UCLHresults!N48)</f>
        <v>Connectivetissue</v>
      </c>
      <c r="L60" s="15">
        <f>IF(UCLHresults!O48="","",UCLHresults!O48)</f>
        <v>122.221288104522</v>
      </c>
      <c r="M60" s="36">
        <f>IF(UCLHresults!P48="","",UCLHresults!P48)</f>
        <v>1.1073197710102001</v>
      </c>
      <c r="N60" s="13">
        <f t="shared" si="3"/>
        <v>1.0837268873675052</v>
      </c>
      <c r="O60" s="18">
        <f t="shared" si="4"/>
        <v>-2.1770137769677955E-2</v>
      </c>
    </row>
    <row r="61" spans="9:15" x14ac:dyDescent="0.25">
      <c r="I61" s="50"/>
      <c r="J61" s="48"/>
      <c r="K61" s="10" t="str">
        <f>IF(UCLHresults!N49="","",UCLHresults!N49)</f>
        <v>Cartilage</v>
      </c>
      <c r="L61" s="15">
        <f>IF(UCLHresults!O49="","",UCLHresults!O49)</f>
        <v>126.7623664125678</v>
      </c>
      <c r="M61" s="36">
        <f>IF(UCLHresults!P49="","",UCLHresults!P49)</f>
        <v>1.083220219581513</v>
      </c>
      <c r="N61" s="13">
        <f t="shared" si="3"/>
        <v>1.0864642045965631</v>
      </c>
      <c r="O61" s="18">
        <f t="shared" si="4"/>
        <v>2.985818585946598E-3</v>
      </c>
    </row>
    <row r="62" spans="9:15" x14ac:dyDescent="0.25">
      <c r="I62" s="50"/>
      <c r="J62" s="48"/>
      <c r="K62" s="10" t="str">
        <f>IF(UCLHresults!N50="","",UCLHresults!N50)</f>
        <v>Sternum</v>
      </c>
      <c r="L62" s="15">
        <f>IF(UCLHresults!O50="","",UCLHresults!O50)</f>
        <v>400.24892521447532</v>
      </c>
      <c r="M62" s="36">
        <f>IF(UCLHresults!P50="","",UCLHresults!P50)</f>
        <v>1.2020891369799029</v>
      </c>
      <c r="N62" s="13">
        <f t="shared" ref="N62:N85" si="5">$F$6-($E$6-L62)*($F$6-$F$7)/($E$6-$E$7)</f>
        <v>1.2038148239588187</v>
      </c>
      <c r="O62" s="18">
        <f t="shared" si="4"/>
        <v>1.4335153086424413E-3</v>
      </c>
    </row>
    <row r="63" spans="9:15" x14ac:dyDescent="0.25">
      <c r="I63" s="50"/>
      <c r="J63" s="48"/>
      <c r="K63" s="10" t="str">
        <f>IF(UCLHresults!N51="","",UCLHresults!N51)</f>
        <v xml:space="preserve">Sacrummale </v>
      </c>
      <c r="L63" s="15">
        <f>IF(UCLHresults!O51="","",UCLHresults!O51)</f>
        <v>468.89816056221252</v>
      </c>
      <c r="M63" s="36">
        <f>IF(UCLHresults!P51="","",UCLHresults!P51)</f>
        <v>1.2317751376616171</v>
      </c>
      <c r="N63" s="13">
        <f t="shared" si="5"/>
        <v>1.2336269084022198</v>
      </c>
      <c r="O63" s="18">
        <f t="shared" si="4"/>
        <v>1.5010784281619394E-3</v>
      </c>
    </row>
    <row r="64" spans="9:15" x14ac:dyDescent="0.25">
      <c r="I64" s="50"/>
      <c r="J64" s="48"/>
      <c r="K64" s="10" t="str">
        <f>IF(UCLHresults!N52="","",UCLHresults!N52)</f>
        <v xml:space="preserve">D6L3inclcartilagem </v>
      </c>
      <c r="L64" s="15">
        <f>IF(UCLHresults!O52="","",UCLHresults!O52)</f>
        <v>481.7115380220161</v>
      </c>
      <c r="M64" s="36">
        <f>IF(UCLHresults!P52="","",UCLHresults!P52)</f>
        <v>1.237968672917048</v>
      </c>
      <c r="N64" s="13">
        <f t="shared" si="5"/>
        <v>1.2391913329570146</v>
      </c>
      <c r="O64" s="18">
        <f t="shared" si="4"/>
        <v>9.8665961215926856E-4</v>
      </c>
    </row>
    <row r="65" spans="9:15" x14ac:dyDescent="0.25">
      <c r="I65" s="50"/>
      <c r="J65" s="48"/>
      <c r="K65" s="10" t="str">
        <f>IF(UCLHresults!N53="","",UCLHresults!N53)</f>
        <v xml:space="preserve">Vertcolwhole </v>
      </c>
      <c r="L65" s="15">
        <f>IF(UCLHresults!O53="","",UCLHresults!O53)</f>
        <v>529.43233188563636</v>
      </c>
      <c r="M65" s="36">
        <f>IF(UCLHresults!P53="","",UCLHresults!P53)</f>
        <v>1.261896061729137</v>
      </c>
      <c r="N65" s="13">
        <f t="shared" si="5"/>
        <v>1.2599148898788366</v>
      </c>
      <c r="O65" s="18">
        <f t="shared" si="4"/>
        <v>-1.5724648277559705E-3</v>
      </c>
    </row>
    <row r="66" spans="9:15" x14ac:dyDescent="0.25">
      <c r="I66" s="50"/>
      <c r="J66" s="48"/>
      <c r="K66" s="10" t="str">
        <f>IF(UCLHresults!N54="","",UCLHresults!N54)</f>
        <v xml:space="preserve">VertcolD6L3exclcartilage </v>
      </c>
      <c r="L66" s="15">
        <f>IF(UCLHresults!O54="","",UCLHresults!O54)</f>
        <v>539.70371394768597</v>
      </c>
      <c r="M66" s="36">
        <f>IF(UCLHresults!P54="","",UCLHresults!P54)</f>
        <v>1.2607922738577</v>
      </c>
      <c r="N66" s="13">
        <f t="shared" si="5"/>
        <v>1.2643754102012141</v>
      </c>
      <c r="O66" s="18">
        <f t="shared" si="4"/>
        <v>2.8339180868314218E-3</v>
      </c>
    </row>
    <row r="67" spans="9:15" x14ac:dyDescent="0.25">
      <c r="I67" s="50"/>
      <c r="J67" s="48"/>
      <c r="K67" s="10" t="str">
        <f>IF(UCLHresults!N55="","",UCLHresults!N55)</f>
        <v xml:space="preserve">FemurHumerussphericalhead </v>
      </c>
      <c r="L67" s="15">
        <f>IF(UCLHresults!O55="","",UCLHresults!O55)</f>
        <v>550.1144003686843</v>
      </c>
      <c r="M67" s="36">
        <f>IF(UCLHresults!P55="","",UCLHresults!P55)</f>
        <v>1.264087161334372</v>
      </c>
      <c r="N67" s="13">
        <f t="shared" si="5"/>
        <v>1.2688964257831714</v>
      </c>
      <c r="O67" s="18">
        <f t="shared" si="4"/>
        <v>3.7901158448224725E-3</v>
      </c>
    </row>
    <row r="68" spans="9:15" x14ac:dyDescent="0.25">
      <c r="I68" s="50"/>
      <c r="J68" s="48"/>
      <c r="K68" s="10" t="str">
        <f>IF(UCLHresults!N56="","",UCLHresults!N56)</f>
        <v xml:space="preserve">Femurconicaltrochanter </v>
      </c>
      <c r="L68" s="15">
        <f>IF(UCLHresults!O56="","",UCLHresults!O56)</f>
        <v>597.53952310798445</v>
      </c>
      <c r="M68" s="36">
        <f>IF(UCLHresults!P56="","",UCLHresults!P56)</f>
        <v>1.287766233179799</v>
      </c>
      <c r="N68" s="13">
        <f t="shared" si="5"/>
        <v>1.2894915825490256</v>
      </c>
      <c r="O68" s="18">
        <f t="shared" si="4"/>
        <v>1.3380074694369082E-3</v>
      </c>
    </row>
    <row r="69" spans="9:15" x14ac:dyDescent="0.25">
      <c r="I69" s="50"/>
      <c r="J69" s="48"/>
      <c r="K69" s="10" t="str">
        <f>IF(UCLHresults!N57="","",UCLHresults!N57)</f>
        <v>C4inclcartilagemale</v>
      </c>
      <c r="L69" s="15">
        <f>IF(UCLHresults!O57="","",UCLHresults!O57)</f>
        <v>614.11371570232984</v>
      </c>
      <c r="M69" s="36">
        <f>IF(UCLHresults!P57="","",UCLHresults!P57)</f>
        <v>1.298011062592753</v>
      </c>
      <c r="N69" s="13">
        <f t="shared" si="5"/>
        <v>1.2966892042952978</v>
      </c>
      <c r="O69" s="18">
        <f t="shared" si="4"/>
        <v>-1.0194102743175115E-3</v>
      </c>
    </row>
    <row r="70" spans="9:15" x14ac:dyDescent="0.25">
      <c r="I70" s="50"/>
      <c r="J70" s="48"/>
      <c r="K70" s="10" t="str">
        <f>IF(UCLHresults!N58="","",UCLHresults!N58)</f>
        <v>Sacrumfemale</v>
      </c>
      <c r="L70" s="15">
        <f>IF(UCLHresults!O58="","",UCLHresults!O58)</f>
        <v>635.2764644176948</v>
      </c>
      <c r="M70" s="36">
        <f>IF(UCLHresults!P58="","",UCLHresults!P58)</f>
        <v>1.307780777295507</v>
      </c>
      <c r="N70" s="13">
        <f t="shared" si="5"/>
        <v>1.3058794836707508</v>
      </c>
      <c r="O70" s="18">
        <f t="shared" si="4"/>
        <v>-1.455948767501658E-3</v>
      </c>
    </row>
    <row r="71" spans="9:15" x14ac:dyDescent="0.25">
      <c r="I71" s="50"/>
      <c r="J71" s="48"/>
      <c r="K71" s="10" t="str">
        <f>IF(UCLHresults!N59="","",UCLHresults!N59)</f>
        <v>Humeruswholespecimen</v>
      </c>
      <c r="L71" s="15">
        <f>IF(UCLHresults!O59="","",UCLHresults!O59)</f>
        <v>647.50621796174914</v>
      </c>
      <c r="M71" s="36">
        <f>IF(UCLHresults!P59="","",UCLHresults!P59)</f>
        <v>1.311081179903498</v>
      </c>
      <c r="N71" s="13">
        <f t="shared" si="5"/>
        <v>1.3111904597294135</v>
      </c>
      <c r="O71" s="18">
        <f t="shared" si="4"/>
        <v>8.3343975777583346E-5</v>
      </c>
    </row>
    <row r="72" spans="9:15" x14ac:dyDescent="0.25">
      <c r="I72" s="50"/>
      <c r="J72" s="48"/>
      <c r="K72" s="10" t="str">
        <f>IF(UCLHresults!N60="","",UCLHresults!N60)</f>
        <v>Ribs2nd6th</v>
      </c>
      <c r="L72" s="15">
        <f>IF(UCLHresults!O60="","",UCLHresults!O60)</f>
        <v>670.56953178374181</v>
      </c>
      <c r="M72" s="36">
        <f>IF(UCLHresults!P60="","",UCLHresults!P60)</f>
        <v>1.3219189954002819</v>
      </c>
      <c r="N72" s="13">
        <f t="shared" si="5"/>
        <v>1.3212060914509192</v>
      </c>
      <c r="O72" s="18">
        <f t="shared" si="4"/>
        <v>-5.3958572699275287E-4</v>
      </c>
    </row>
    <row r="73" spans="9:15" x14ac:dyDescent="0.25">
      <c r="I73" s="50"/>
      <c r="J73" s="48"/>
      <c r="K73" s="10" t="str">
        <f>IF(UCLHresults!N61="","",UCLHresults!N61)</f>
        <v>Innominatemale</v>
      </c>
      <c r="L73" s="15">
        <f>IF(UCLHresults!O61="","",UCLHresults!O61)</f>
        <v>672.33289985568229</v>
      </c>
      <c r="M73" s="36">
        <f>IF(UCLHresults!P61="","",UCLHresults!P61)</f>
        <v>1.3199066181015759</v>
      </c>
      <c r="N73" s="13">
        <f t="shared" si="5"/>
        <v>1.3219718636783766</v>
      </c>
      <c r="O73" s="18">
        <f t="shared" si="4"/>
        <v>1.5622462425592953E-3</v>
      </c>
    </row>
    <row r="74" spans="9:15" x14ac:dyDescent="0.25">
      <c r="I74" s="50"/>
      <c r="J74" s="48"/>
      <c r="K74" s="10" t="str">
        <f>IF(UCLHresults!N62="","",UCLHresults!N62)</f>
        <v>VertcolC4exclcartilage</v>
      </c>
      <c r="L74" s="15">
        <f>IF(UCLHresults!O62="","",UCLHresults!O62)</f>
        <v>686.237226207508</v>
      </c>
      <c r="M74" s="36">
        <f>IF(UCLHresults!P62="","",UCLHresults!P62)</f>
        <v>1.329113549320047</v>
      </c>
      <c r="N74" s="13">
        <f t="shared" si="5"/>
        <v>1.3280100511283828</v>
      </c>
      <c r="O74" s="18">
        <f t="shared" si="4"/>
        <v>-8.3094114440362965E-4</v>
      </c>
    </row>
    <row r="75" spans="9:15" x14ac:dyDescent="0.25">
      <c r="I75" s="50"/>
      <c r="J75" s="48"/>
      <c r="K75" s="10" t="str">
        <f>IF(UCLHresults!N63="","",UCLHresults!N63)</f>
        <v>Femurtotalbone</v>
      </c>
      <c r="L75" s="15">
        <f>IF(UCLHresults!O63="","",UCLHresults!O63)</f>
        <v>699.31411536317501</v>
      </c>
      <c r="M75" s="36">
        <f>IF(UCLHresults!P63="","",UCLHresults!P63)</f>
        <v>1.330245167727977</v>
      </c>
      <c r="N75" s="13">
        <f t="shared" si="5"/>
        <v>1.333688910066738</v>
      </c>
      <c r="O75" s="18">
        <f t="shared" si="4"/>
        <v>2.5821181482184041E-3</v>
      </c>
    </row>
    <row r="76" spans="9:15" x14ac:dyDescent="0.25">
      <c r="I76" s="50"/>
      <c r="J76" s="48"/>
      <c r="K76" s="10" t="str">
        <f>IF(UCLHresults!N64="","",UCLHresults!N64)</f>
        <v>Femurwholespecism</v>
      </c>
      <c r="L76" s="15">
        <f>IF(UCLHresults!O64="","",UCLHresults!O64)</f>
        <v>713.43356613363869</v>
      </c>
      <c r="M76" s="36">
        <f>IF(UCLHresults!P64="","",UCLHresults!P64)</f>
        <v>1.3394167794448399</v>
      </c>
      <c r="N76" s="13">
        <f t="shared" si="5"/>
        <v>1.3398205189117793</v>
      </c>
      <c r="O76" s="18">
        <f t="shared" si="4"/>
        <v>3.013384712657885E-4</v>
      </c>
    </row>
    <row r="77" spans="9:15" x14ac:dyDescent="0.25">
      <c r="I77" s="50"/>
      <c r="J77" s="48"/>
      <c r="K77" s="10" t="str">
        <f>IF(UCLHresults!N65="","",UCLHresults!N65)</f>
        <v>Innominatefemale</v>
      </c>
      <c r="L77" s="15">
        <f>IF(UCLHresults!O65="","",UCLHresults!O65)</f>
        <v>755.40184093692937</v>
      </c>
      <c r="M77" s="36">
        <f>IF(UCLHresults!P65="","",UCLHresults!P65)</f>
        <v>1.358880949755872</v>
      </c>
      <c r="N77" s="13">
        <f t="shared" si="5"/>
        <v>1.3580459477318076</v>
      </c>
      <c r="O77" s="18">
        <f t="shared" si="4"/>
        <v>-6.1485550283402191E-4</v>
      </c>
    </row>
    <row r="78" spans="9:15" x14ac:dyDescent="0.25">
      <c r="I78" s="50"/>
      <c r="J78" s="48"/>
      <c r="K78" s="10" t="str">
        <f>IF(UCLHresults!N66="","",UCLHresults!N66)</f>
        <v>Humerustotalbone</v>
      </c>
      <c r="L78" s="15">
        <f>IF(UCLHresults!O66="","",UCLHresults!O66)</f>
        <v>766.81120770994721</v>
      </c>
      <c r="M78" s="36">
        <f>IF(UCLHresults!P66="","",UCLHresults!P66)</f>
        <v>1.360041207871898</v>
      </c>
      <c r="N78" s="13">
        <f t="shared" si="5"/>
        <v>1.3630006570444462</v>
      </c>
      <c r="O78" s="18">
        <f t="shared" ref="O78:O85" si="6">1-M78/N78</f>
        <v>2.1712749419838806E-3</v>
      </c>
    </row>
    <row r="79" spans="9:15" x14ac:dyDescent="0.25">
      <c r="I79" s="50"/>
      <c r="J79" s="48"/>
      <c r="K79" s="10" t="str">
        <f>IF(UCLHresults!N67="","",UCLHresults!N67)</f>
        <v>Claviclescapula</v>
      </c>
      <c r="L79" s="15">
        <f>IF(UCLHresults!O67="","",UCLHresults!O67)</f>
        <v>766.90754521812084</v>
      </c>
      <c r="M79" s="36">
        <f>IF(UCLHresults!P67="","",UCLHresults!P67)</f>
        <v>1.3599992271530941</v>
      </c>
      <c r="N79" s="13">
        <f t="shared" si="5"/>
        <v>1.3630424932268042</v>
      </c>
      <c r="O79" s="18">
        <f t="shared" si="6"/>
        <v>2.2327008063450782E-3</v>
      </c>
    </row>
    <row r="80" spans="9:15" x14ac:dyDescent="0.25">
      <c r="I80" s="50"/>
      <c r="J80" s="48"/>
      <c r="K80" s="10" t="str">
        <f>IF(UCLHresults!N68="","",UCLHresults!N68)</f>
        <v>Humeruscylindricalshaft</v>
      </c>
      <c r="L80" s="15">
        <f>IF(UCLHresults!O68="","",UCLHresults!O68)</f>
        <v>816.36621578188897</v>
      </c>
      <c r="M80" s="36">
        <f>IF(UCLHresults!P68="","",UCLHresults!P68)</f>
        <v>1.382730237923818</v>
      </c>
      <c r="N80" s="13">
        <f t="shared" si="5"/>
        <v>1.3845207523193725</v>
      </c>
      <c r="O80" s="18">
        <f t="shared" si="6"/>
        <v>1.2932376727146089E-3</v>
      </c>
    </row>
    <row r="81" spans="9:15" x14ac:dyDescent="0.25">
      <c r="I81" s="50"/>
      <c r="J81" s="48"/>
      <c r="K81" s="10" t="str">
        <f>IF(UCLHresults!N69="","",UCLHresults!N69)</f>
        <v>Ribs10th</v>
      </c>
      <c r="L81" s="15">
        <f>IF(UCLHresults!O69="","",UCLHresults!O69)</f>
        <v>856.41455012277106</v>
      </c>
      <c r="M81" s="36">
        <f>IF(UCLHresults!P69="","",UCLHresults!P69)</f>
        <v>1.4042368675304031</v>
      </c>
      <c r="N81" s="13">
        <f t="shared" si="5"/>
        <v>1.4019124147194009</v>
      </c>
      <c r="O81" s="18">
        <f t="shared" si="6"/>
        <v>-1.6580585110714807E-3</v>
      </c>
    </row>
    <row r="82" spans="9:15" x14ac:dyDescent="0.25">
      <c r="I82" s="50"/>
      <c r="J82" s="48"/>
      <c r="K82" s="10" t="str">
        <f>IF(UCLHresults!N70="","",UCLHresults!N70)</f>
        <v>Cranium</v>
      </c>
      <c r="L82" s="15">
        <f>IF(UCLHresults!O70="","",UCLHresults!O70)</f>
        <v>1010.835026884612</v>
      </c>
      <c r="M82" s="36">
        <f>IF(UCLHresults!P70="","",UCLHresults!P70)</f>
        <v>1.4707651290390029</v>
      </c>
      <c r="N82" s="13">
        <f t="shared" si="5"/>
        <v>1.4689721025614446</v>
      </c>
      <c r="O82" s="18">
        <f t="shared" si="6"/>
        <v>-1.2205994071854409E-3</v>
      </c>
    </row>
    <row r="83" spans="9:15" x14ac:dyDescent="0.25">
      <c r="I83" s="50"/>
      <c r="J83" s="48"/>
      <c r="K83" s="10" t="str">
        <f>IF(UCLHresults!N71="","",UCLHresults!N71)</f>
        <v>Mandible</v>
      </c>
      <c r="L83" s="15">
        <f>IF(UCLHresults!O71="","",UCLHresults!O71)</f>
        <v>1124.545891287951</v>
      </c>
      <c r="M83" s="36">
        <f>IF(UCLHresults!P71="","",UCLHresults!P71)</f>
        <v>1.523638917794286</v>
      </c>
      <c r="N83" s="13">
        <f t="shared" si="5"/>
        <v>1.5183529569082252</v>
      </c>
      <c r="O83" s="18">
        <f t="shared" si="6"/>
        <v>-3.4813782013005667E-3</v>
      </c>
    </row>
    <row r="84" spans="9:15" x14ac:dyDescent="0.25">
      <c r="I84" s="50"/>
      <c r="J84" s="48"/>
      <c r="K84" s="10" t="str">
        <f>IF(UCLHresults!N72="","",UCLHresults!N72)</f>
        <v>Femurcylindricalshaft</v>
      </c>
      <c r="L84" s="15">
        <f>IF(UCLHresults!O72="","",UCLHresults!O72)</f>
        <v>1249.8799227854311</v>
      </c>
      <c r="M84" s="36">
        <f>IF(UCLHresults!P72="","",UCLHresults!P72)</f>
        <v>1.575419188274904</v>
      </c>
      <c r="N84" s="13">
        <f t="shared" si="5"/>
        <v>1.5727813669510753</v>
      </c>
      <c r="O84" s="18">
        <f t="shared" si="6"/>
        <v>-1.6771697447957035E-3</v>
      </c>
    </row>
    <row r="85" spans="9:15" x14ac:dyDescent="0.25">
      <c r="I85" s="50"/>
      <c r="J85" s="48"/>
      <c r="K85" s="10" t="str">
        <f>IF(UCLHresults!N73="","",UCLHresults!N73)</f>
        <v>Corticalbone</v>
      </c>
      <c r="L85" s="15">
        <f>IF(UCLHresults!O73="","",UCLHresults!O73)</f>
        <v>1533.913454934938</v>
      </c>
      <c r="M85" s="36">
        <f>IF(UCLHresults!P73="","",UCLHresults!P73)</f>
        <v>1.701835007340778</v>
      </c>
      <c r="N85" s="13">
        <f t="shared" si="5"/>
        <v>1.6961277028906743</v>
      </c>
      <c r="O85" s="18">
        <f t="shared" si="6"/>
        <v>-3.3649025603301741E-3</v>
      </c>
    </row>
    <row r="86" spans="9:15" x14ac:dyDescent="0.25">
      <c r="I86" s="48"/>
      <c r="J86" s="48"/>
      <c r="K86" s="10" t="str">
        <f>IF(UCLHresults!N74="","",UCLHresults!N74)</f>
        <v/>
      </c>
      <c r="L86" s="15" t="str">
        <f>IF(UCLHresults!O74="","",UCLHresults!O74)</f>
        <v/>
      </c>
      <c r="M86" s="36" t="str">
        <f>IF(UCLHresults!P74="","",UCLHresults!P74)</f>
        <v/>
      </c>
      <c r="N86" s="13"/>
      <c r="O86" s="18"/>
    </row>
    <row r="87" spans="9:15" x14ac:dyDescent="0.25">
      <c r="I87" s="48"/>
      <c r="J87" s="48"/>
      <c r="K87" s="10" t="str">
        <f>IF(UCLHresults!N75="","",UCLHresults!N75)</f>
        <v/>
      </c>
      <c r="L87" s="15" t="str">
        <f>IF(UCLHresults!O75="","",UCLHresults!O75)</f>
        <v/>
      </c>
      <c r="M87" s="36" t="str">
        <f>IF(UCLHresults!P75="","",UCLHresults!P75)</f>
        <v/>
      </c>
      <c r="N87" s="13"/>
      <c r="O87" s="18"/>
    </row>
    <row r="88" spans="9:15" x14ac:dyDescent="0.25">
      <c r="I88" s="48"/>
      <c r="J88" s="48"/>
      <c r="K88" s="10" t="str">
        <f>IF(UCLHresults!N76="","",UCLHresults!N76)</f>
        <v/>
      </c>
      <c r="L88" s="15" t="str">
        <f>IF(UCLHresults!O76="","",UCLHresults!O76)</f>
        <v/>
      </c>
      <c r="M88" s="36" t="str">
        <f>IF(UCLHresults!P76="","",UCLHresults!P76)</f>
        <v/>
      </c>
      <c r="N88" s="13"/>
      <c r="O88" s="18"/>
    </row>
    <row r="89" spans="9:15" x14ac:dyDescent="0.25">
      <c r="I89" s="48"/>
      <c r="J89" s="48"/>
      <c r="K89" s="10" t="str">
        <f>IF(UCLHresults!N77="","",UCLHresults!N77)</f>
        <v/>
      </c>
      <c r="L89" s="15" t="str">
        <f>IF(UCLHresults!O77="","",UCLHresults!O77)</f>
        <v/>
      </c>
      <c r="M89" s="36" t="str">
        <f>IF(UCLHresults!P77="","",UCLHresults!P77)</f>
        <v/>
      </c>
      <c r="N89" s="13"/>
      <c r="O89" s="18"/>
    </row>
    <row r="90" spans="9:15" x14ac:dyDescent="0.25">
      <c r="I90" s="48"/>
      <c r="J90" s="48"/>
      <c r="K90" s="10" t="str">
        <f>IF(UCLHresults!N78="","",UCLHresults!N78)</f>
        <v/>
      </c>
      <c r="L90" s="15" t="str">
        <f>IF(UCLHresults!O78="","",UCLHresults!O78)</f>
        <v/>
      </c>
      <c r="M90" s="36" t="str">
        <f>IF(UCLHresults!P78="","",UCLHresults!P78)</f>
        <v/>
      </c>
      <c r="N90" s="13"/>
      <c r="O90" s="18"/>
    </row>
    <row r="91" spans="9:15" x14ac:dyDescent="0.25">
      <c r="I91" s="48"/>
      <c r="J91" s="48"/>
      <c r="K91" s="10" t="str">
        <f>IF(UCLHresults!N79="","",UCLHresults!N79)</f>
        <v/>
      </c>
      <c r="L91" s="48"/>
      <c r="M91" s="48"/>
      <c r="N91" s="48"/>
    </row>
    <row r="92" spans="9:15" x14ac:dyDescent="0.25">
      <c r="I92" s="48"/>
      <c r="J92" s="48"/>
      <c r="K92" s="10" t="str">
        <f>IF(UCLHresults!N80="","",UCLHresults!N80)</f>
        <v/>
      </c>
      <c r="L92" s="48"/>
      <c r="M92" s="48"/>
      <c r="N92" s="48"/>
    </row>
  </sheetData>
  <mergeCells count="1">
    <mergeCell ref="I16:I8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workbookViewId="0">
      <selection activeCell="Q17" sqref="Q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M16" sqref="M16"/>
    </sheetView>
  </sheetViews>
  <sheetFormatPr defaultRowHeight="15" x14ac:dyDescent="0.25"/>
  <sheetData>
    <row r="1" spans="1:7" x14ac:dyDescent="0.25">
      <c r="A1" s="48">
        <v>-896.5</v>
      </c>
      <c r="B1" s="48">
        <v>1334</v>
      </c>
      <c r="C1" s="23">
        <v>2.6934259408819251E-2</v>
      </c>
      <c r="D1" s="48"/>
      <c r="E1" s="48"/>
      <c r="F1" s="23">
        <f t="shared" ref="F1:F32" si="0">IF(C1&gt;=0.003,C1,"")</f>
        <v>2.6934259408819251E-2</v>
      </c>
      <c r="G1" s="23" t="str">
        <f t="shared" ref="G1:G32" si="1">IF(F1="",C1,"")</f>
        <v/>
      </c>
    </row>
    <row r="2" spans="1:7" x14ac:dyDescent="0.25">
      <c r="A2" s="48">
        <v>-870.5</v>
      </c>
      <c r="B2" s="48">
        <v>1930</v>
      </c>
      <c r="C2" s="23">
        <v>3.8967856565982881E-2</v>
      </c>
      <c r="D2" s="48"/>
      <c r="E2" s="48"/>
      <c r="F2" s="23">
        <f t="shared" si="0"/>
        <v>3.8967856565982881E-2</v>
      </c>
      <c r="G2" s="23" t="str">
        <f t="shared" si="1"/>
        <v/>
      </c>
    </row>
    <row r="3" spans="1:7" x14ac:dyDescent="0.25">
      <c r="A3" s="48">
        <v>-844.25</v>
      </c>
      <c r="B3" s="48">
        <v>1375</v>
      </c>
      <c r="C3" s="23">
        <v>2.7762073978355679E-2</v>
      </c>
      <c r="D3" s="48"/>
      <c r="E3" s="48"/>
      <c r="F3" s="23">
        <f t="shared" si="0"/>
        <v>2.7762073978355679E-2</v>
      </c>
      <c r="G3" s="23" t="str">
        <f t="shared" si="1"/>
        <v/>
      </c>
    </row>
    <row r="4" spans="1:7" x14ac:dyDescent="0.25">
      <c r="A4" s="48">
        <v>-817.75</v>
      </c>
      <c r="B4" s="48">
        <v>752</v>
      </c>
      <c r="C4" s="23">
        <v>1.5183330641253431E-2</v>
      </c>
      <c r="D4" s="48"/>
      <c r="E4" s="48"/>
      <c r="F4" s="23">
        <f t="shared" si="0"/>
        <v>1.5183330641253431E-2</v>
      </c>
      <c r="G4" s="23" t="str">
        <f t="shared" si="1"/>
        <v/>
      </c>
    </row>
    <row r="5" spans="1:7" x14ac:dyDescent="0.25">
      <c r="A5" s="48">
        <v>-791.5</v>
      </c>
      <c r="B5" s="48">
        <v>487</v>
      </c>
      <c r="C5" s="23">
        <v>9.8328218381521556E-3</v>
      </c>
      <c r="D5" s="48"/>
      <c r="E5" s="48"/>
      <c r="F5" s="23">
        <f t="shared" si="0"/>
        <v>9.8328218381521556E-3</v>
      </c>
      <c r="G5" s="23" t="str">
        <f t="shared" si="1"/>
        <v/>
      </c>
    </row>
    <row r="6" spans="1:7" x14ac:dyDescent="0.25">
      <c r="A6" s="48">
        <v>-765.5</v>
      </c>
      <c r="B6" s="48">
        <v>369</v>
      </c>
      <c r="C6" s="23">
        <v>7.4503311258278136E-3</v>
      </c>
      <c r="D6" s="48"/>
      <c r="E6" s="48"/>
      <c r="F6" s="23">
        <f t="shared" si="0"/>
        <v>7.4503311258278136E-3</v>
      </c>
      <c r="G6" s="23" t="str">
        <f t="shared" si="1"/>
        <v/>
      </c>
    </row>
    <row r="7" spans="1:7" x14ac:dyDescent="0.25">
      <c r="A7" s="48">
        <v>-739.5</v>
      </c>
      <c r="B7" s="48">
        <v>277</v>
      </c>
      <c r="C7" s="23">
        <v>5.5927959941851077E-3</v>
      </c>
      <c r="D7" s="48"/>
      <c r="E7" s="48"/>
      <c r="F7" s="23">
        <f t="shared" si="0"/>
        <v>5.5927959941851077E-3</v>
      </c>
      <c r="G7" s="23" t="str">
        <f t="shared" si="1"/>
        <v/>
      </c>
    </row>
    <row r="8" spans="1:7" x14ac:dyDescent="0.25">
      <c r="A8" s="48">
        <v>-713.5</v>
      </c>
      <c r="B8" s="48">
        <v>242</v>
      </c>
      <c r="C8" s="23">
        <v>4.886125020190599E-3</v>
      </c>
      <c r="D8" s="48"/>
      <c r="E8" s="48"/>
      <c r="F8" s="23">
        <f t="shared" si="0"/>
        <v>4.886125020190599E-3</v>
      </c>
      <c r="G8" s="23" t="str">
        <f t="shared" si="1"/>
        <v/>
      </c>
    </row>
    <row r="9" spans="1:7" x14ac:dyDescent="0.25">
      <c r="A9" s="48">
        <v>-687.5</v>
      </c>
      <c r="B9" s="48">
        <v>188</v>
      </c>
      <c r="C9" s="23">
        <v>3.7958326603133581E-3</v>
      </c>
      <c r="D9" s="48"/>
      <c r="E9" s="48"/>
      <c r="F9" s="23">
        <f t="shared" si="0"/>
        <v>3.7958326603133581E-3</v>
      </c>
      <c r="G9" s="23" t="str">
        <f t="shared" si="1"/>
        <v/>
      </c>
    </row>
    <row r="10" spans="1:7" x14ac:dyDescent="0.25">
      <c r="A10" s="48">
        <v>-661.25</v>
      </c>
      <c r="B10" s="48">
        <v>171</v>
      </c>
      <c r="C10" s="23">
        <v>3.4525924729445971E-3</v>
      </c>
      <c r="D10" s="48"/>
      <c r="E10" s="48"/>
      <c r="F10" s="23">
        <f t="shared" si="0"/>
        <v>3.4525924729445971E-3</v>
      </c>
      <c r="G10" s="23" t="str">
        <f t="shared" si="1"/>
        <v/>
      </c>
    </row>
    <row r="11" spans="1:7" x14ac:dyDescent="0.25">
      <c r="A11" s="48">
        <v>-634.75</v>
      </c>
      <c r="B11" s="48">
        <v>172</v>
      </c>
      <c r="C11" s="23">
        <v>3.4727830722015829E-3</v>
      </c>
      <c r="D11" s="48"/>
      <c r="E11" s="48"/>
      <c r="F11" s="23">
        <f t="shared" si="0"/>
        <v>3.4727830722015829E-3</v>
      </c>
      <c r="G11" s="23" t="str">
        <f t="shared" si="1"/>
        <v/>
      </c>
    </row>
    <row r="12" spans="1:7" x14ac:dyDescent="0.25">
      <c r="A12" s="48">
        <v>-608.5</v>
      </c>
      <c r="B12" s="48">
        <v>131</v>
      </c>
      <c r="C12" s="23">
        <v>2.6449685026651592E-3</v>
      </c>
      <c r="D12" s="48"/>
      <c r="E12" s="48"/>
      <c r="F12" s="23" t="str">
        <f t="shared" si="0"/>
        <v/>
      </c>
      <c r="G12" s="23">
        <f t="shared" si="1"/>
        <v>2.6449685026651592E-3</v>
      </c>
    </row>
    <row r="13" spans="1:7" x14ac:dyDescent="0.25">
      <c r="A13" s="48">
        <v>-582.5</v>
      </c>
      <c r="B13" s="48">
        <v>128</v>
      </c>
      <c r="C13" s="23">
        <v>2.5843967048942008E-3</v>
      </c>
      <c r="D13" s="48"/>
      <c r="E13" s="48"/>
      <c r="F13" s="23" t="str">
        <f t="shared" si="0"/>
        <v/>
      </c>
      <c r="G13" s="23">
        <f t="shared" si="1"/>
        <v>2.5843967048942008E-3</v>
      </c>
    </row>
    <row r="14" spans="1:7" x14ac:dyDescent="0.25">
      <c r="A14" s="48">
        <v>-556.5</v>
      </c>
      <c r="B14" s="48">
        <v>149</v>
      </c>
      <c r="C14" s="23">
        <v>3.008399289290906E-3</v>
      </c>
      <c r="D14" s="48"/>
      <c r="E14" s="48"/>
      <c r="F14" s="23">
        <f t="shared" si="0"/>
        <v>3.008399289290906E-3</v>
      </c>
      <c r="G14" s="23" t="str">
        <f t="shared" si="1"/>
        <v/>
      </c>
    </row>
    <row r="15" spans="1:7" x14ac:dyDescent="0.25">
      <c r="A15" s="48">
        <v>-530.5</v>
      </c>
      <c r="B15" s="48">
        <v>132</v>
      </c>
      <c r="C15" s="23">
        <v>2.665159101922145E-3</v>
      </c>
      <c r="D15" s="48"/>
      <c r="E15" s="48"/>
      <c r="F15" s="23" t="str">
        <f t="shared" si="0"/>
        <v/>
      </c>
      <c r="G15" s="23">
        <f t="shared" si="1"/>
        <v>2.665159101922145E-3</v>
      </c>
    </row>
    <row r="16" spans="1:7" x14ac:dyDescent="0.25">
      <c r="A16" s="48">
        <v>-504.25</v>
      </c>
      <c r="B16" s="48">
        <v>120</v>
      </c>
      <c r="C16" s="23">
        <v>2.4228719108383141E-3</v>
      </c>
      <c r="D16" s="48"/>
      <c r="E16" s="48"/>
      <c r="F16" s="23" t="str">
        <f t="shared" si="0"/>
        <v/>
      </c>
      <c r="G16" s="23">
        <f t="shared" si="1"/>
        <v>2.4228719108383141E-3</v>
      </c>
    </row>
    <row r="17" spans="1:7" x14ac:dyDescent="0.25">
      <c r="A17" s="48">
        <v>-477.75</v>
      </c>
      <c r="B17" s="48">
        <v>118</v>
      </c>
      <c r="C17" s="23">
        <v>2.382490712324342E-3</v>
      </c>
      <c r="D17" s="48"/>
      <c r="E17" s="48"/>
      <c r="F17" s="23" t="str">
        <f t="shared" si="0"/>
        <v/>
      </c>
      <c r="G17" s="23">
        <f t="shared" si="1"/>
        <v>2.382490712324342E-3</v>
      </c>
    </row>
    <row r="18" spans="1:7" x14ac:dyDescent="0.25">
      <c r="A18" s="48">
        <v>-451.5</v>
      </c>
      <c r="B18" s="48">
        <v>116</v>
      </c>
      <c r="C18" s="23">
        <v>2.3421095138103699E-3</v>
      </c>
      <c r="D18" s="48"/>
      <c r="E18" s="48"/>
      <c r="F18" s="23" t="str">
        <f t="shared" si="0"/>
        <v/>
      </c>
      <c r="G18" s="23">
        <f t="shared" si="1"/>
        <v>2.3421095138103699E-3</v>
      </c>
    </row>
    <row r="19" spans="1:7" x14ac:dyDescent="0.25">
      <c r="A19" s="48">
        <v>-425.5</v>
      </c>
      <c r="B19" s="48">
        <v>129</v>
      </c>
      <c r="C19" s="23">
        <v>2.6045873041511871E-3</v>
      </c>
      <c r="D19" s="48"/>
      <c r="E19" s="48"/>
      <c r="F19" s="23" t="str">
        <f t="shared" si="0"/>
        <v/>
      </c>
      <c r="G19" s="23">
        <f t="shared" si="1"/>
        <v>2.6045873041511871E-3</v>
      </c>
    </row>
    <row r="20" spans="1:7" x14ac:dyDescent="0.25">
      <c r="A20" s="48">
        <v>-399.5</v>
      </c>
      <c r="B20" s="48">
        <v>129</v>
      </c>
      <c r="C20" s="23">
        <v>2.6045873041511871E-3</v>
      </c>
      <c r="D20" s="48"/>
      <c r="E20" s="48"/>
      <c r="F20" s="23" t="str">
        <f t="shared" si="0"/>
        <v/>
      </c>
      <c r="G20" s="23">
        <f t="shared" si="1"/>
        <v>2.6045873041511871E-3</v>
      </c>
    </row>
    <row r="21" spans="1:7" x14ac:dyDescent="0.25">
      <c r="A21" s="48">
        <v>-373.5</v>
      </c>
      <c r="B21" s="48">
        <v>107</v>
      </c>
      <c r="C21" s="23">
        <v>2.160394120497496E-3</v>
      </c>
      <c r="D21" s="48"/>
      <c r="E21" s="48"/>
      <c r="F21" s="23" t="str">
        <f t="shared" si="0"/>
        <v/>
      </c>
      <c r="G21" s="23">
        <f t="shared" si="1"/>
        <v>2.160394120497496E-3</v>
      </c>
    </row>
    <row r="22" spans="1:7" x14ac:dyDescent="0.25">
      <c r="A22" s="48">
        <v>-347.5</v>
      </c>
      <c r="B22" s="48">
        <v>107</v>
      </c>
      <c r="C22" s="23">
        <v>2.160394120497496E-3</v>
      </c>
      <c r="D22" s="48"/>
      <c r="E22" s="48"/>
      <c r="F22" s="23" t="str">
        <f t="shared" si="0"/>
        <v/>
      </c>
      <c r="G22" s="23">
        <f t="shared" si="1"/>
        <v>2.160394120497496E-3</v>
      </c>
    </row>
    <row r="23" spans="1:7" x14ac:dyDescent="0.25">
      <c r="A23" s="48">
        <v>-321.25</v>
      </c>
      <c r="B23" s="48">
        <v>123</v>
      </c>
      <c r="C23" s="23">
        <v>2.4834437086092721E-3</v>
      </c>
      <c r="D23" s="48"/>
      <c r="E23" s="48"/>
      <c r="F23" s="23" t="str">
        <f t="shared" si="0"/>
        <v/>
      </c>
      <c r="G23" s="23">
        <f t="shared" si="1"/>
        <v>2.4834437086092721E-3</v>
      </c>
    </row>
    <row r="24" spans="1:7" x14ac:dyDescent="0.25">
      <c r="A24" s="48">
        <v>-294.75</v>
      </c>
      <c r="B24" s="48">
        <v>122</v>
      </c>
      <c r="C24" s="23">
        <v>2.4632531093522858E-3</v>
      </c>
      <c r="D24" s="48"/>
      <c r="E24" s="48"/>
      <c r="F24" s="23" t="str">
        <f t="shared" si="0"/>
        <v/>
      </c>
      <c r="G24" s="23">
        <f t="shared" si="1"/>
        <v>2.4632531093522858E-3</v>
      </c>
    </row>
    <row r="25" spans="1:7" x14ac:dyDescent="0.25">
      <c r="A25" s="48">
        <v>-268.5</v>
      </c>
      <c r="B25" s="48">
        <v>114</v>
      </c>
      <c r="C25" s="23">
        <v>2.3017283152963982E-3</v>
      </c>
      <c r="D25" s="48"/>
      <c r="E25" s="48"/>
      <c r="F25" s="23" t="str">
        <f t="shared" si="0"/>
        <v/>
      </c>
      <c r="G25" s="23">
        <f t="shared" si="1"/>
        <v>2.3017283152963982E-3</v>
      </c>
    </row>
    <row r="26" spans="1:7" x14ac:dyDescent="0.25">
      <c r="A26" s="48">
        <v>-242.5</v>
      </c>
      <c r="B26" s="48">
        <v>127</v>
      </c>
      <c r="C26" s="23">
        <v>2.564206105637215E-3</v>
      </c>
      <c r="D26" s="48"/>
      <c r="E26" s="48"/>
      <c r="F26" s="23" t="str">
        <f t="shared" si="0"/>
        <v/>
      </c>
      <c r="G26" s="23">
        <f t="shared" si="1"/>
        <v>2.564206105637215E-3</v>
      </c>
    </row>
    <row r="27" spans="1:7" x14ac:dyDescent="0.25">
      <c r="A27" s="48">
        <v>-216.5</v>
      </c>
      <c r="B27" s="48">
        <v>137</v>
      </c>
      <c r="C27" s="23">
        <v>2.7661120982070751E-3</v>
      </c>
      <c r="D27" s="48"/>
      <c r="E27" s="48"/>
      <c r="F27" s="23" t="str">
        <f t="shared" si="0"/>
        <v/>
      </c>
      <c r="G27" s="23">
        <f t="shared" si="1"/>
        <v>2.7661120982070751E-3</v>
      </c>
    </row>
    <row r="28" spans="1:7" x14ac:dyDescent="0.25">
      <c r="A28" s="48">
        <v>-190.5</v>
      </c>
      <c r="B28" s="48">
        <v>173</v>
      </c>
      <c r="C28" s="23">
        <v>3.4929736714585692E-3</v>
      </c>
      <c r="D28" s="48"/>
      <c r="E28" s="48"/>
      <c r="F28" s="23">
        <f t="shared" si="0"/>
        <v>3.4929736714585692E-3</v>
      </c>
      <c r="G28" s="23" t="str">
        <f t="shared" si="1"/>
        <v/>
      </c>
    </row>
    <row r="29" spans="1:7" x14ac:dyDescent="0.25">
      <c r="A29" s="48">
        <v>-164.25</v>
      </c>
      <c r="B29" s="48">
        <v>292</v>
      </c>
      <c r="C29" s="23">
        <v>5.8956549830398971E-3</v>
      </c>
      <c r="D29" s="48"/>
      <c r="E29" s="48"/>
      <c r="F29" s="23">
        <f t="shared" si="0"/>
        <v>5.8956549830398971E-3</v>
      </c>
      <c r="G29" s="23" t="str">
        <f t="shared" si="1"/>
        <v/>
      </c>
    </row>
    <row r="30" spans="1:7" x14ac:dyDescent="0.25">
      <c r="A30" s="48">
        <v>-137.75</v>
      </c>
      <c r="B30" s="48">
        <v>1134</v>
      </c>
      <c r="C30" s="23">
        <v>2.2896139557422059E-2</v>
      </c>
      <c r="D30" s="48"/>
      <c r="E30" s="48"/>
      <c r="F30" s="23">
        <f t="shared" si="0"/>
        <v>2.2896139557422059E-2</v>
      </c>
      <c r="G30" s="23" t="str">
        <f t="shared" si="1"/>
        <v/>
      </c>
    </row>
    <row r="31" spans="1:7" x14ac:dyDescent="0.25">
      <c r="A31" s="48">
        <v>-111.5</v>
      </c>
      <c r="B31" s="48">
        <v>3628</v>
      </c>
      <c r="C31" s="23">
        <v>7.3251494104345019E-2</v>
      </c>
      <c r="D31" s="48"/>
      <c r="E31" s="48"/>
      <c r="F31" s="23">
        <f t="shared" si="0"/>
        <v>7.3251494104345019E-2</v>
      </c>
      <c r="G31" s="23" t="str">
        <f t="shared" si="1"/>
        <v/>
      </c>
    </row>
    <row r="32" spans="1:7" x14ac:dyDescent="0.25">
      <c r="A32" s="48">
        <v>-85.5</v>
      </c>
      <c r="B32" s="48">
        <v>3116</v>
      </c>
      <c r="C32" s="23">
        <v>6.2913907284768214E-2</v>
      </c>
      <c r="D32" s="48"/>
      <c r="E32" s="48"/>
      <c r="F32" s="23">
        <f t="shared" si="0"/>
        <v>6.2913907284768214E-2</v>
      </c>
      <c r="G32" s="23" t="str">
        <f t="shared" si="1"/>
        <v/>
      </c>
    </row>
    <row r="33" spans="1:7" x14ac:dyDescent="0.25">
      <c r="A33" s="48">
        <v>-59.5</v>
      </c>
      <c r="B33" s="48">
        <v>2319</v>
      </c>
      <c r="C33" s="23">
        <v>4.6821999676950408E-2</v>
      </c>
      <c r="D33" s="48"/>
      <c r="E33" s="48"/>
      <c r="F33" s="23">
        <f t="shared" ref="F33:F64" si="2">IF(C33&gt;=0.003,C33,"")</f>
        <v>4.6821999676950408E-2</v>
      </c>
      <c r="G33" s="23" t="str">
        <f t="shared" ref="G33:G64" si="3">IF(F33="",C33,"")</f>
        <v/>
      </c>
    </row>
    <row r="34" spans="1:7" x14ac:dyDescent="0.25">
      <c r="A34" s="48">
        <v>-33.5</v>
      </c>
      <c r="B34" s="48">
        <v>2245</v>
      </c>
      <c r="C34" s="23">
        <v>4.5327895331933453E-2</v>
      </c>
      <c r="D34" s="48"/>
      <c r="E34" s="48"/>
      <c r="F34" s="23">
        <f t="shared" si="2"/>
        <v>4.5327895331933453E-2</v>
      </c>
      <c r="G34" s="23" t="str">
        <f t="shared" si="3"/>
        <v/>
      </c>
    </row>
    <row r="35" spans="1:7" x14ac:dyDescent="0.25">
      <c r="A35" s="48">
        <v>-7.5</v>
      </c>
      <c r="B35" s="48">
        <v>3054</v>
      </c>
      <c r="C35" s="23">
        <v>6.1662090130835082E-2</v>
      </c>
      <c r="D35" s="48"/>
      <c r="E35" s="48"/>
      <c r="F35" s="23">
        <f t="shared" si="2"/>
        <v>6.1662090130835082E-2</v>
      </c>
      <c r="G35" s="23" t="str">
        <f t="shared" si="3"/>
        <v/>
      </c>
    </row>
    <row r="36" spans="1:7" x14ac:dyDescent="0.25">
      <c r="A36" s="48">
        <v>18.75</v>
      </c>
      <c r="B36" s="48">
        <v>7129</v>
      </c>
      <c r="C36" s="23">
        <v>0.1439387821030528</v>
      </c>
      <c r="D36" s="48"/>
      <c r="E36" s="48"/>
      <c r="F36" s="23">
        <f t="shared" si="2"/>
        <v>0.1439387821030528</v>
      </c>
      <c r="G36" s="23" t="str">
        <f t="shared" si="3"/>
        <v/>
      </c>
    </row>
    <row r="37" spans="1:7" x14ac:dyDescent="0.25">
      <c r="A37" s="48">
        <v>45.25</v>
      </c>
      <c r="B37" s="48">
        <v>6780</v>
      </c>
      <c r="C37" s="23">
        <v>0.1368922629623647</v>
      </c>
      <c r="D37" s="48"/>
      <c r="E37" s="48"/>
      <c r="F37" s="23">
        <f t="shared" si="2"/>
        <v>0.1368922629623647</v>
      </c>
      <c r="G37" s="23" t="str">
        <f t="shared" si="3"/>
        <v/>
      </c>
    </row>
    <row r="38" spans="1:7" x14ac:dyDescent="0.25">
      <c r="A38" s="48">
        <v>71.5</v>
      </c>
      <c r="B38" s="48">
        <v>1846</v>
      </c>
      <c r="C38" s="23">
        <v>3.7271846228396063E-2</v>
      </c>
      <c r="D38" s="48"/>
      <c r="E38" s="48"/>
      <c r="F38" s="23">
        <f t="shared" si="2"/>
        <v>3.7271846228396063E-2</v>
      </c>
      <c r="G38" s="23" t="str">
        <f t="shared" si="3"/>
        <v/>
      </c>
    </row>
    <row r="39" spans="1:7" x14ac:dyDescent="0.25">
      <c r="A39" s="48">
        <v>97.5</v>
      </c>
      <c r="B39" s="48">
        <v>1035</v>
      </c>
      <c r="C39" s="23">
        <v>2.0897270230980459E-2</v>
      </c>
      <c r="D39" s="48"/>
      <c r="E39" s="48"/>
      <c r="F39" s="23">
        <f t="shared" si="2"/>
        <v>2.0897270230980459E-2</v>
      </c>
      <c r="G39" s="23" t="str">
        <f t="shared" si="3"/>
        <v/>
      </c>
    </row>
    <row r="40" spans="1:7" x14ac:dyDescent="0.25">
      <c r="A40" s="48">
        <v>123.5</v>
      </c>
      <c r="B40" s="48">
        <v>1113</v>
      </c>
      <c r="C40" s="23">
        <v>2.2472136973025358E-2</v>
      </c>
      <c r="D40" s="48"/>
      <c r="E40" s="48"/>
      <c r="F40" s="23">
        <f t="shared" si="2"/>
        <v>2.2472136973025358E-2</v>
      </c>
      <c r="G40" s="23" t="str">
        <f t="shared" si="3"/>
        <v/>
      </c>
    </row>
    <row r="41" spans="1:7" x14ac:dyDescent="0.25">
      <c r="A41" s="48">
        <v>149.5</v>
      </c>
      <c r="B41" s="48">
        <v>635</v>
      </c>
      <c r="C41" s="23">
        <v>1.2821030528186081E-2</v>
      </c>
      <c r="D41" s="48"/>
      <c r="E41" s="48"/>
      <c r="F41" s="23">
        <f t="shared" si="2"/>
        <v>1.2821030528186081E-2</v>
      </c>
      <c r="G41" s="23" t="str">
        <f t="shared" si="3"/>
        <v/>
      </c>
    </row>
    <row r="42" spans="1:7" x14ac:dyDescent="0.25">
      <c r="A42" s="48">
        <v>175.75</v>
      </c>
      <c r="B42" s="48">
        <v>487</v>
      </c>
      <c r="C42" s="23">
        <v>9.8328218381521556E-3</v>
      </c>
      <c r="D42" s="48"/>
      <c r="E42" s="48"/>
      <c r="F42" s="23">
        <f t="shared" si="2"/>
        <v>9.8328218381521556E-3</v>
      </c>
      <c r="G42" s="23" t="str">
        <f t="shared" si="3"/>
        <v/>
      </c>
    </row>
    <row r="43" spans="1:7" x14ac:dyDescent="0.25">
      <c r="A43" s="48">
        <v>202.25</v>
      </c>
      <c r="B43" s="48">
        <v>358</v>
      </c>
      <c r="C43" s="23">
        <v>7.2282345340009694E-3</v>
      </c>
      <c r="D43" s="48"/>
      <c r="E43" s="48"/>
      <c r="F43" s="23">
        <f t="shared" si="2"/>
        <v>7.2282345340009694E-3</v>
      </c>
      <c r="G43" s="23" t="str">
        <f t="shared" si="3"/>
        <v/>
      </c>
    </row>
    <row r="44" spans="1:7" x14ac:dyDescent="0.25">
      <c r="A44" s="48">
        <v>228.5</v>
      </c>
      <c r="B44" s="48">
        <v>281</v>
      </c>
      <c r="C44" s="23">
        <v>5.6735583912130511E-3</v>
      </c>
      <c r="D44" s="48"/>
      <c r="E44" s="48"/>
      <c r="F44" s="23">
        <f t="shared" si="2"/>
        <v>5.6735583912130511E-3</v>
      </c>
      <c r="G44" s="23" t="str">
        <f t="shared" si="3"/>
        <v/>
      </c>
    </row>
    <row r="45" spans="1:7" x14ac:dyDescent="0.25">
      <c r="A45" s="48">
        <v>254.5</v>
      </c>
      <c r="B45" s="48">
        <v>274</v>
      </c>
      <c r="C45" s="23">
        <v>5.5322241964141494E-3</v>
      </c>
      <c r="D45" s="48"/>
      <c r="E45" s="48"/>
      <c r="F45" s="23">
        <f t="shared" si="2"/>
        <v>5.5322241964141494E-3</v>
      </c>
      <c r="G45" s="23" t="str">
        <f t="shared" si="3"/>
        <v/>
      </c>
    </row>
    <row r="46" spans="1:7" x14ac:dyDescent="0.25">
      <c r="A46" s="48">
        <v>280.5</v>
      </c>
      <c r="B46" s="48">
        <v>220</v>
      </c>
      <c r="C46" s="23">
        <v>4.4419318365369088E-3</v>
      </c>
      <c r="D46" s="48"/>
      <c r="E46" s="48"/>
      <c r="F46" s="23">
        <f t="shared" si="2"/>
        <v>4.4419318365369088E-3</v>
      </c>
      <c r="G46" s="23" t="str">
        <f t="shared" si="3"/>
        <v/>
      </c>
    </row>
    <row r="47" spans="1:7" x14ac:dyDescent="0.25">
      <c r="A47" s="48">
        <v>306.5</v>
      </c>
      <c r="B47" s="48">
        <v>203</v>
      </c>
      <c r="C47" s="23">
        <v>4.098691649168147E-3</v>
      </c>
      <c r="D47" s="48"/>
      <c r="E47" s="48"/>
      <c r="F47" s="23">
        <f t="shared" si="2"/>
        <v>4.098691649168147E-3</v>
      </c>
      <c r="G47" s="23" t="str">
        <f t="shared" si="3"/>
        <v/>
      </c>
    </row>
    <row r="48" spans="1:7" x14ac:dyDescent="0.25">
      <c r="A48" s="48">
        <v>332.5</v>
      </c>
      <c r="B48" s="48">
        <v>169</v>
      </c>
      <c r="C48" s="23">
        <v>3.412211274430625E-3</v>
      </c>
      <c r="D48" s="48"/>
      <c r="E48" s="48"/>
      <c r="F48" s="23">
        <f t="shared" si="2"/>
        <v>3.412211274430625E-3</v>
      </c>
      <c r="G48" s="23" t="str">
        <f t="shared" si="3"/>
        <v/>
      </c>
    </row>
    <row r="49" spans="1:7" x14ac:dyDescent="0.25">
      <c r="A49" s="48">
        <v>358.75</v>
      </c>
      <c r="B49" s="48">
        <v>158</v>
      </c>
      <c r="C49" s="23">
        <v>3.1901146826037799E-3</v>
      </c>
      <c r="D49" s="48"/>
      <c r="E49" s="48"/>
      <c r="F49" s="23">
        <f t="shared" si="2"/>
        <v>3.1901146826037799E-3</v>
      </c>
      <c r="G49" s="23" t="str">
        <f t="shared" si="3"/>
        <v/>
      </c>
    </row>
    <row r="50" spans="1:7" x14ac:dyDescent="0.25">
      <c r="A50" s="48">
        <v>385.25</v>
      </c>
      <c r="B50" s="48">
        <v>156</v>
      </c>
      <c r="C50" s="23">
        <v>3.1497334840898082E-3</v>
      </c>
      <c r="D50" s="48"/>
      <c r="E50" s="48"/>
      <c r="F50" s="23">
        <f t="shared" si="2"/>
        <v>3.1497334840898082E-3</v>
      </c>
      <c r="G50" s="23" t="str">
        <f t="shared" si="3"/>
        <v/>
      </c>
    </row>
    <row r="51" spans="1:7" x14ac:dyDescent="0.25">
      <c r="A51" s="48">
        <v>411.5</v>
      </c>
      <c r="B51" s="48">
        <v>143</v>
      </c>
      <c r="C51" s="23">
        <v>2.887255693748991E-3</v>
      </c>
      <c r="D51" s="48"/>
      <c r="E51" s="48"/>
      <c r="F51" s="23" t="str">
        <f t="shared" si="2"/>
        <v/>
      </c>
      <c r="G51" s="23">
        <f t="shared" si="3"/>
        <v>2.887255693748991E-3</v>
      </c>
    </row>
    <row r="52" spans="1:7" x14ac:dyDescent="0.25">
      <c r="A52" s="48">
        <v>437.5</v>
      </c>
      <c r="B52" s="48">
        <v>112</v>
      </c>
      <c r="C52" s="23">
        <v>2.2613471167824261E-3</v>
      </c>
      <c r="D52" s="48"/>
      <c r="E52" s="48"/>
      <c r="F52" s="23" t="str">
        <f t="shared" si="2"/>
        <v/>
      </c>
      <c r="G52" s="23">
        <f t="shared" si="3"/>
        <v>2.2613471167824261E-3</v>
      </c>
    </row>
    <row r="53" spans="1:7" x14ac:dyDescent="0.25">
      <c r="A53" s="48">
        <v>463.5</v>
      </c>
      <c r="B53" s="48">
        <v>122</v>
      </c>
      <c r="C53" s="23">
        <v>2.4632531093522858E-3</v>
      </c>
      <c r="D53" s="48"/>
      <c r="E53" s="48"/>
      <c r="F53" s="23" t="str">
        <f t="shared" si="2"/>
        <v/>
      </c>
      <c r="G53" s="23">
        <f t="shared" si="3"/>
        <v>2.4632531093522858E-3</v>
      </c>
    </row>
    <row r="54" spans="1:7" x14ac:dyDescent="0.25">
      <c r="A54" s="48">
        <v>489.5</v>
      </c>
      <c r="B54" s="48">
        <v>118</v>
      </c>
      <c r="C54" s="23">
        <v>2.382490712324342E-3</v>
      </c>
      <c r="D54" s="48"/>
      <c r="E54" s="48"/>
      <c r="F54" s="23" t="str">
        <f t="shared" si="2"/>
        <v/>
      </c>
      <c r="G54" s="23">
        <f t="shared" si="3"/>
        <v>2.382490712324342E-3</v>
      </c>
    </row>
    <row r="55" spans="1:7" x14ac:dyDescent="0.25">
      <c r="A55" s="48">
        <v>515.75</v>
      </c>
      <c r="B55" s="48">
        <v>124</v>
      </c>
      <c r="C55" s="23">
        <v>2.503634307866257E-3</v>
      </c>
      <c r="D55" s="48"/>
      <c r="E55" s="48"/>
      <c r="F55" s="23" t="str">
        <f t="shared" si="2"/>
        <v/>
      </c>
      <c r="G55" s="23">
        <f t="shared" si="3"/>
        <v>2.503634307866257E-3</v>
      </c>
    </row>
    <row r="56" spans="1:7" x14ac:dyDescent="0.25">
      <c r="A56" s="48">
        <v>542.25</v>
      </c>
      <c r="B56" s="48">
        <v>125</v>
      </c>
      <c r="C56" s="23">
        <v>2.5238249071232429E-3</v>
      </c>
      <c r="D56" s="48"/>
      <c r="E56" s="48"/>
      <c r="F56" s="23" t="str">
        <f t="shared" si="2"/>
        <v/>
      </c>
      <c r="G56" s="23">
        <f t="shared" si="3"/>
        <v>2.5238249071232429E-3</v>
      </c>
    </row>
    <row r="57" spans="1:7" x14ac:dyDescent="0.25">
      <c r="A57" s="48">
        <v>568.5</v>
      </c>
      <c r="B57" s="48">
        <v>112</v>
      </c>
      <c r="C57" s="23">
        <v>2.2613471167824261E-3</v>
      </c>
      <c r="D57" s="48"/>
      <c r="E57" s="48"/>
      <c r="F57" s="23" t="str">
        <f t="shared" si="2"/>
        <v/>
      </c>
      <c r="G57" s="23">
        <f t="shared" si="3"/>
        <v>2.2613471167824261E-3</v>
      </c>
    </row>
    <row r="58" spans="1:7" x14ac:dyDescent="0.25">
      <c r="A58" s="48">
        <v>594.5</v>
      </c>
      <c r="B58" s="48">
        <v>86</v>
      </c>
      <c r="C58" s="23">
        <v>1.736391536100791E-3</v>
      </c>
      <c r="D58" s="48"/>
      <c r="E58" s="48"/>
      <c r="F58" s="23" t="str">
        <f t="shared" si="2"/>
        <v/>
      </c>
      <c r="G58" s="23">
        <f t="shared" si="3"/>
        <v>1.736391536100791E-3</v>
      </c>
    </row>
    <row r="59" spans="1:7" x14ac:dyDescent="0.25">
      <c r="A59" s="48">
        <v>620.5</v>
      </c>
      <c r="B59" s="48">
        <v>88</v>
      </c>
      <c r="C59" s="23">
        <v>1.7767727346147629E-3</v>
      </c>
      <c r="D59" s="48"/>
      <c r="E59" s="48"/>
      <c r="F59" s="23" t="str">
        <f t="shared" si="2"/>
        <v/>
      </c>
      <c r="G59" s="23">
        <f t="shared" si="3"/>
        <v>1.7767727346147629E-3</v>
      </c>
    </row>
    <row r="60" spans="1:7" x14ac:dyDescent="0.25">
      <c r="A60" s="48">
        <v>646.5</v>
      </c>
      <c r="B60" s="48">
        <v>111</v>
      </c>
      <c r="C60" s="23">
        <v>2.2411565175254398E-3</v>
      </c>
      <c r="D60" s="48"/>
      <c r="E60" s="48"/>
      <c r="F60" s="23" t="str">
        <f t="shared" si="2"/>
        <v/>
      </c>
      <c r="G60" s="23">
        <f t="shared" si="3"/>
        <v>2.2411565175254398E-3</v>
      </c>
    </row>
    <row r="61" spans="1:7" x14ac:dyDescent="0.25">
      <c r="A61" s="48">
        <v>672.5</v>
      </c>
      <c r="B61" s="48">
        <v>100</v>
      </c>
      <c r="C61" s="23">
        <v>2.0190599256985952E-3</v>
      </c>
      <c r="D61" s="48"/>
      <c r="E61" s="48"/>
      <c r="F61" s="23" t="str">
        <f t="shared" si="2"/>
        <v/>
      </c>
      <c r="G61" s="23">
        <f t="shared" si="3"/>
        <v>2.0190599256985952E-3</v>
      </c>
    </row>
    <row r="62" spans="1:7" x14ac:dyDescent="0.25">
      <c r="A62" s="48">
        <v>698.75</v>
      </c>
      <c r="B62" s="48">
        <v>95</v>
      </c>
      <c r="C62" s="23">
        <v>1.9181069294136651E-3</v>
      </c>
      <c r="D62" s="48"/>
      <c r="E62" s="48"/>
      <c r="F62" s="23" t="str">
        <f t="shared" si="2"/>
        <v/>
      </c>
      <c r="G62" s="23">
        <f t="shared" si="3"/>
        <v>1.9181069294136651E-3</v>
      </c>
    </row>
    <row r="63" spans="1:7" x14ac:dyDescent="0.25">
      <c r="A63" s="48">
        <v>725.25</v>
      </c>
      <c r="B63" s="48">
        <v>117</v>
      </c>
      <c r="C63" s="23">
        <v>2.3623001130673562E-3</v>
      </c>
      <c r="D63" s="48"/>
      <c r="E63" s="48"/>
      <c r="F63" s="23" t="str">
        <f t="shared" si="2"/>
        <v/>
      </c>
      <c r="G63" s="23">
        <f t="shared" si="3"/>
        <v>2.3623001130673562E-3</v>
      </c>
    </row>
    <row r="64" spans="1:7" x14ac:dyDescent="0.25">
      <c r="A64" s="48">
        <v>751.5</v>
      </c>
      <c r="B64" s="48">
        <v>91</v>
      </c>
      <c r="C64" s="23">
        <v>1.8373445323857211E-3</v>
      </c>
      <c r="D64" s="48"/>
      <c r="E64" s="48"/>
      <c r="F64" s="23" t="str">
        <f t="shared" si="2"/>
        <v/>
      </c>
      <c r="G64" s="23">
        <f t="shared" si="3"/>
        <v>1.8373445323857211E-3</v>
      </c>
    </row>
    <row r="65" spans="1:7" x14ac:dyDescent="0.25">
      <c r="A65" s="48">
        <v>777.5</v>
      </c>
      <c r="B65" s="48">
        <v>85</v>
      </c>
      <c r="C65" s="23">
        <v>1.7162009368438061E-3</v>
      </c>
      <c r="D65" s="48"/>
      <c r="E65" s="48"/>
      <c r="F65" s="23" t="str">
        <f t="shared" ref="F65:F96" si="4">IF(C65&gt;=0.003,C65,"")</f>
        <v/>
      </c>
      <c r="G65" s="23">
        <f t="shared" ref="G65:G96" si="5">IF(F65="",C65,"")</f>
        <v>1.7162009368438061E-3</v>
      </c>
    </row>
    <row r="66" spans="1:7" x14ac:dyDescent="0.25">
      <c r="A66" s="48">
        <v>803.5</v>
      </c>
      <c r="B66" s="48">
        <v>95</v>
      </c>
      <c r="C66" s="23">
        <v>1.9181069294136651E-3</v>
      </c>
      <c r="D66" s="48"/>
      <c r="E66" s="48"/>
      <c r="F66" s="23" t="str">
        <f t="shared" si="4"/>
        <v/>
      </c>
      <c r="G66" s="23">
        <f t="shared" si="5"/>
        <v>1.9181069294136651E-3</v>
      </c>
    </row>
    <row r="67" spans="1:7" x14ac:dyDescent="0.25">
      <c r="A67" s="48">
        <v>829.5</v>
      </c>
      <c r="B67" s="48">
        <v>73</v>
      </c>
      <c r="C67" s="23">
        <v>1.473913745759974E-3</v>
      </c>
      <c r="D67" s="48"/>
      <c r="E67" s="48"/>
      <c r="F67" s="23" t="str">
        <f t="shared" si="4"/>
        <v/>
      </c>
      <c r="G67" s="23">
        <f t="shared" si="5"/>
        <v>1.473913745759974E-3</v>
      </c>
    </row>
    <row r="68" spans="1:7" x14ac:dyDescent="0.25">
      <c r="A68" s="48">
        <v>855.75</v>
      </c>
      <c r="B68" s="48">
        <v>72</v>
      </c>
      <c r="C68" s="23">
        <v>1.453723146502988E-3</v>
      </c>
      <c r="D68" s="48"/>
      <c r="E68" s="48"/>
      <c r="F68" s="23" t="str">
        <f t="shared" si="4"/>
        <v/>
      </c>
      <c r="G68" s="23">
        <f t="shared" si="5"/>
        <v>1.453723146502988E-3</v>
      </c>
    </row>
    <row r="69" spans="1:7" x14ac:dyDescent="0.25">
      <c r="A69" s="48">
        <v>882.25</v>
      </c>
      <c r="B69" s="48">
        <v>90</v>
      </c>
      <c r="C69" s="23">
        <v>1.817153933128735E-3</v>
      </c>
      <c r="D69" s="48"/>
      <c r="E69" s="48"/>
      <c r="F69" s="23" t="str">
        <f t="shared" si="4"/>
        <v/>
      </c>
      <c r="G69" s="23">
        <f t="shared" si="5"/>
        <v>1.817153933128735E-3</v>
      </c>
    </row>
    <row r="70" spans="1:7" x14ac:dyDescent="0.25">
      <c r="A70" s="48">
        <v>908.5</v>
      </c>
      <c r="B70" s="48">
        <v>87</v>
      </c>
      <c r="C70" s="23">
        <v>1.756582135357778E-3</v>
      </c>
      <c r="D70" s="48"/>
      <c r="E70" s="48"/>
      <c r="F70" s="23" t="str">
        <f t="shared" si="4"/>
        <v/>
      </c>
      <c r="G70" s="23">
        <f t="shared" si="5"/>
        <v>1.756582135357778E-3</v>
      </c>
    </row>
    <row r="71" spans="1:7" x14ac:dyDescent="0.25">
      <c r="A71" s="48">
        <v>934.5</v>
      </c>
      <c r="B71" s="48">
        <v>89</v>
      </c>
      <c r="C71" s="23">
        <v>1.796963333871749E-3</v>
      </c>
      <c r="D71" s="48"/>
      <c r="E71" s="48"/>
      <c r="F71" s="23" t="str">
        <f t="shared" si="4"/>
        <v/>
      </c>
      <c r="G71" s="23">
        <f t="shared" si="5"/>
        <v>1.796963333871749E-3</v>
      </c>
    </row>
    <row r="72" spans="1:7" x14ac:dyDescent="0.25">
      <c r="A72" s="48">
        <v>960.5</v>
      </c>
      <c r="B72" s="48">
        <v>94</v>
      </c>
      <c r="C72" s="23">
        <v>1.897916330156679E-3</v>
      </c>
      <c r="D72" s="48"/>
      <c r="E72" s="48"/>
      <c r="F72" s="23" t="str">
        <f t="shared" si="4"/>
        <v/>
      </c>
      <c r="G72" s="23">
        <f t="shared" si="5"/>
        <v>1.897916330156679E-3</v>
      </c>
    </row>
    <row r="73" spans="1:7" x14ac:dyDescent="0.25">
      <c r="A73" s="48">
        <v>986.5</v>
      </c>
      <c r="B73" s="48">
        <v>81</v>
      </c>
      <c r="C73" s="23">
        <v>1.6354385398158621E-3</v>
      </c>
      <c r="D73" s="48"/>
      <c r="E73" s="48"/>
      <c r="F73" s="23" t="str">
        <f t="shared" si="4"/>
        <v/>
      </c>
      <c r="G73" s="23">
        <f t="shared" si="5"/>
        <v>1.6354385398158621E-3</v>
      </c>
    </row>
    <row r="74" spans="1:7" x14ac:dyDescent="0.25">
      <c r="A74" s="48">
        <v>1012.5</v>
      </c>
      <c r="B74" s="48">
        <v>77</v>
      </c>
      <c r="C74" s="23">
        <v>1.5546761427879181E-3</v>
      </c>
      <c r="D74" s="48"/>
      <c r="E74" s="48"/>
      <c r="F74" s="23" t="str">
        <f t="shared" si="4"/>
        <v/>
      </c>
      <c r="G74" s="23">
        <f t="shared" si="5"/>
        <v>1.5546761427879181E-3</v>
      </c>
    </row>
    <row r="75" spans="1:7" x14ac:dyDescent="0.25">
      <c r="A75" s="48">
        <v>1038.75</v>
      </c>
      <c r="B75" s="48">
        <v>87</v>
      </c>
      <c r="C75" s="23">
        <v>1.756582135357778E-3</v>
      </c>
      <c r="D75" s="48"/>
      <c r="E75" s="48"/>
      <c r="F75" s="23" t="str">
        <f t="shared" si="4"/>
        <v/>
      </c>
      <c r="G75" s="23">
        <f t="shared" si="5"/>
        <v>1.756582135357778E-3</v>
      </c>
    </row>
    <row r="76" spans="1:7" x14ac:dyDescent="0.25">
      <c r="A76" s="48">
        <v>1065.25</v>
      </c>
      <c r="B76" s="48">
        <v>90</v>
      </c>
      <c r="C76" s="23">
        <v>1.817153933128735E-3</v>
      </c>
      <c r="D76" s="48"/>
      <c r="E76" s="48"/>
      <c r="F76" s="23" t="str">
        <f t="shared" si="4"/>
        <v/>
      </c>
      <c r="G76" s="23">
        <f t="shared" si="5"/>
        <v>1.817153933128735E-3</v>
      </c>
    </row>
    <row r="77" spans="1:7" x14ac:dyDescent="0.25">
      <c r="A77" s="48">
        <v>1091.5</v>
      </c>
      <c r="B77" s="48">
        <v>83</v>
      </c>
      <c r="C77" s="23">
        <v>1.675819738329834E-3</v>
      </c>
      <c r="D77" s="48"/>
      <c r="E77" s="48"/>
      <c r="F77" s="23" t="str">
        <f t="shared" si="4"/>
        <v/>
      </c>
      <c r="G77" s="23">
        <f t="shared" si="5"/>
        <v>1.675819738329834E-3</v>
      </c>
    </row>
    <row r="78" spans="1:7" x14ac:dyDescent="0.25">
      <c r="A78" s="48">
        <v>1117.5</v>
      </c>
      <c r="B78" s="48">
        <v>66</v>
      </c>
      <c r="C78" s="23">
        <v>1.332579550961073E-3</v>
      </c>
      <c r="D78" s="48"/>
      <c r="E78" s="48"/>
      <c r="F78" s="23" t="str">
        <f t="shared" si="4"/>
        <v/>
      </c>
      <c r="G78" s="23">
        <f t="shared" si="5"/>
        <v>1.332579550961073E-3</v>
      </c>
    </row>
    <row r="79" spans="1:7" x14ac:dyDescent="0.25">
      <c r="A79" s="48">
        <v>1143.5</v>
      </c>
      <c r="B79" s="48">
        <v>62</v>
      </c>
      <c r="C79" s="23">
        <v>1.251817153933129E-3</v>
      </c>
      <c r="D79" s="48"/>
      <c r="E79" s="48"/>
      <c r="F79" s="23" t="str">
        <f t="shared" si="4"/>
        <v/>
      </c>
      <c r="G79" s="23">
        <f t="shared" si="5"/>
        <v>1.251817153933129E-3</v>
      </c>
    </row>
    <row r="80" spans="1:7" x14ac:dyDescent="0.25">
      <c r="A80" s="48">
        <v>1169.5</v>
      </c>
      <c r="B80" s="48">
        <v>68</v>
      </c>
      <c r="C80" s="23">
        <v>1.372960749475044E-3</v>
      </c>
      <c r="D80" s="48"/>
      <c r="E80" s="48"/>
      <c r="F80" s="23" t="str">
        <f t="shared" si="4"/>
        <v/>
      </c>
      <c r="G80" s="23">
        <f t="shared" si="5"/>
        <v>1.372960749475044E-3</v>
      </c>
    </row>
    <row r="81" spans="1:7" x14ac:dyDescent="0.25">
      <c r="A81" s="48">
        <v>1195.75</v>
      </c>
      <c r="B81" s="48">
        <v>55</v>
      </c>
      <c r="C81" s="23">
        <v>1.110482959134227E-3</v>
      </c>
      <c r="D81" s="48"/>
      <c r="E81" s="48"/>
      <c r="F81" s="23" t="str">
        <f t="shared" si="4"/>
        <v/>
      </c>
      <c r="G81" s="23">
        <f t="shared" si="5"/>
        <v>1.110482959134227E-3</v>
      </c>
    </row>
    <row r="82" spans="1:7" x14ac:dyDescent="0.25">
      <c r="A82" s="48">
        <v>1222.25</v>
      </c>
      <c r="B82" s="48">
        <v>65</v>
      </c>
      <c r="C82" s="23">
        <v>1.3123889517040869E-3</v>
      </c>
      <c r="D82" s="48"/>
      <c r="E82" s="48"/>
      <c r="F82" s="23" t="str">
        <f t="shared" si="4"/>
        <v/>
      </c>
      <c r="G82" s="23">
        <f t="shared" si="5"/>
        <v>1.3123889517040869E-3</v>
      </c>
    </row>
    <row r="83" spans="1:7" x14ac:dyDescent="0.25">
      <c r="A83" s="48">
        <v>1248.5</v>
      </c>
      <c r="B83" s="48">
        <v>55</v>
      </c>
      <c r="C83" s="23">
        <v>1.110482959134227E-3</v>
      </c>
      <c r="D83" s="48"/>
      <c r="E83" s="48"/>
      <c r="F83" s="23" t="str">
        <f t="shared" si="4"/>
        <v/>
      </c>
      <c r="G83" s="23">
        <f t="shared" si="5"/>
        <v>1.110482959134227E-3</v>
      </c>
    </row>
    <row r="84" spans="1:7" x14ac:dyDescent="0.25">
      <c r="A84" s="48">
        <v>1274.5</v>
      </c>
      <c r="B84" s="48">
        <v>45</v>
      </c>
      <c r="C84" s="23">
        <v>9.0857696656436763E-4</v>
      </c>
      <c r="D84" s="48"/>
      <c r="E84" s="48"/>
      <c r="F84" s="23" t="str">
        <f t="shared" si="4"/>
        <v/>
      </c>
      <c r="G84" s="23">
        <f t="shared" si="5"/>
        <v>9.0857696656436763E-4</v>
      </c>
    </row>
    <row r="85" spans="1:7" x14ac:dyDescent="0.25">
      <c r="A85" s="48">
        <v>1300.5</v>
      </c>
      <c r="B85" s="48">
        <v>44</v>
      </c>
      <c r="C85" s="23">
        <v>8.8838636730738168E-4</v>
      </c>
      <c r="D85" s="48"/>
      <c r="E85" s="48"/>
      <c r="F85" s="23" t="str">
        <f t="shared" si="4"/>
        <v/>
      </c>
      <c r="G85" s="23">
        <f t="shared" si="5"/>
        <v>8.8838636730738168E-4</v>
      </c>
    </row>
    <row r="86" spans="1:7" x14ac:dyDescent="0.25">
      <c r="A86" s="48">
        <v>1326.5</v>
      </c>
      <c r="B86" s="48">
        <v>31</v>
      </c>
      <c r="C86" s="23">
        <v>6.2590857696656437E-4</v>
      </c>
      <c r="D86" s="48"/>
      <c r="E86" s="48"/>
      <c r="F86" s="23" t="str">
        <f t="shared" si="4"/>
        <v/>
      </c>
      <c r="G86" s="23">
        <f t="shared" si="5"/>
        <v>6.2590857696656437E-4</v>
      </c>
    </row>
    <row r="87" spans="1:7" x14ac:dyDescent="0.25">
      <c r="A87" s="48">
        <v>1352.5</v>
      </c>
      <c r="B87" s="48">
        <v>36</v>
      </c>
      <c r="C87" s="23">
        <v>7.268615732514941E-4</v>
      </c>
      <c r="D87" s="48"/>
      <c r="E87" s="48"/>
      <c r="F87" s="23" t="str">
        <f t="shared" si="4"/>
        <v/>
      </c>
      <c r="G87" s="23">
        <f t="shared" si="5"/>
        <v>7.268615732514941E-4</v>
      </c>
    </row>
    <row r="88" spans="1:7" x14ac:dyDescent="0.25">
      <c r="A88" s="48">
        <v>1378.75</v>
      </c>
      <c r="B88" s="48">
        <v>42</v>
      </c>
      <c r="C88" s="23">
        <v>8.4800516879340979E-4</v>
      </c>
      <c r="D88" s="48"/>
      <c r="E88" s="48"/>
      <c r="F88" s="23" t="str">
        <f t="shared" si="4"/>
        <v/>
      </c>
      <c r="G88" s="23">
        <f t="shared" si="5"/>
        <v>8.4800516879340979E-4</v>
      </c>
    </row>
    <row r="89" spans="1:7" x14ac:dyDescent="0.25">
      <c r="A89" s="48">
        <v>1405.25</v>
      </c>
      <c r="B89" s="48">
        <v>44</v>
      </c>
      <c r="C89" s="23">
        <v>8.8838636730738168E-4</v>
      </c>
      <c r="D89" s="48"/>
      <c r="E89" s="48"/>
      <c r="F89" s="23" t="str">
        <f t="shared" si="4"/>
        <v/>
      </c>
      <c r="G89" s="23">
        <f t="shared" si="5"/>
        <v>8.8838636730738168E-4</v>
      </c>
    </row>
    <row r="90" spans="1:7" x14ac:dyDescent="0.25">
      <c r="A90" s="48">
        <v>1431.5</v>
      </c>
      <c r="B90" s="48">
        <v>41</v>
      </c>
      <c r="C90" s="23">
        <v>8.2781456953642384E-4</v>
      </c>
      <c r="D90" s="48"/>
      <c r="E90" s="48"/>
      <c r="F90" s="23" t="str">
        <f t="shared" si="4"/>
        <v/>
      </c>
      <c r="G90" s="23">
        <f t="shared" si="5"/>
        <v>8.2781456953642384E-4</v>
      </c>
    </row>
    <row r="91" spans="1:7" x14ac:dyDescent="0.25">
      <c r="A91" s="48">
        <v>1457.5</v>
      </c>
      <c r="B91" s="48">
        <v>44</v>
      </c>
      <c r="C91" s="23">
        <v>8.8838636730738168E-4</v>
      </c>
      <c r="D91" s="48"/>
      <c r="E91" s="48"/>
      <c r="F91" s="23" t="str">
        <f t="shared" si="4"/>
        <v/>
      </c>
      <c r="G91" s="23">
        <f t="shared" si="5"/>
        <v>8.8838636730738168E-4</v>
      </c>
    </row>
    <row r="92" spans="1:7" x14ac:dyDescent="0.25">
      <c r="A92" s="48">
        <v>1483.5</v>
      </c>
      <c r="B92" s="48">
        <v>22</v>
      </c>
      <c r="C92" s="23">
        <v>4.4419318365369079E-4</v>
      </c>
      <c r="D92" s="48"/>
      <c r="E92" s="48"/>
      <c r="F92" s="23" t="str">
        <f t="shared" si="4"/>
        <v/>
      </c>
      <c r="G92" s="23">
        <f t="shared" si="5"/>
        <v>4.4419318365369079E-4</v>
      </c>
    </row>
    <row r="93" spans="1:7" x14ac:dyDescent="0.25">
      <c r="A93" s="48">
        <v>1509.5</v>
      </c>
      <c r="B93" s="48">
        <v>24</v>
      </c>
      <c r="C93" s="23">
        <v>4.8457438216766268E-4</v>
      </c>
      <c r="D93" s="48"/>
      <c r="E93" s="48"/>
      <c r="F93" s="23" t="str">
        <f t="shared" si="4"/>
        <v/>
      </c>
      <c r="G93" s="23">
        <f t="shared" si="5"/>
        <v>4.8457438216766268E-4</v>
      </c>
    </row>
    <row r="94" spans="1:7" x14ac:dyDescent="0.25">
      <c r="A94" s="48">
        <v>1535.75</v>
      </c>
      <c r="B94" s="48">
        <v>12</v>
      </c>
      <c r="C94" s="23">
        <v>2.422871910838314E-4</v>
      </c>
      <c r="D94" s="48"/>
      <c r="E94" s="48"/>
      <c r="F94" s="23" t="str">
        <f t="shared" si="4"/>
        <v/>
      </c>
      <c r="G94" s="23">
        <f t="shared" si="5"/>
        <v>2.422871910838314E-4</v>
      </c>
    </row>
    <row r="95" spans="1:7" x14ac:dyDescent="0.25">
      <c r="A95" s="48">
        <v>1562.25</v>
      </c>
      <c r="B95" s="48">
        <v>8</v>
      </c>
      <c r="C95" s="23">
        <v>1.6152479405588761E-4</v>
      </c>
      <c r="D95" s="48"/>
      <c r="E95" s="48"/>
      <c r="F95" s="23" t="str">
        <f t="shared" si="4"/>
        <v/>
      </c>
      <c r="G95" s="23">
        <f t="shared" si="5"/>
        <v>1.6152479405588761E-4</v>
      </c>
    </row>
    <row r="96" spans="1:7" x14ac:dyDescent="0.25">
      <c r="A96" s="48">
        <v>1588.5</v>
      </c>
      <c r="B96" s="48">
        <v>10</v>
      </c>
      <c r="C96" s="23">
        <v>2.019059925698595E-4</v>
      </c>
      <c r="D96" s="48"/>
      <c r="E96" s="48"/>
      <c r="F96" s="23" t="str">
        <f t="shared" si="4"/>
        <v/>
      </c>
      <c r="G96" s="23">
        <f t="shared" si="5"/>
        <v>2.019059925698595E-4</v>
      </c>
    </row>
    <row r="97" spans="1:7" x14ac:dyDescent="0.25">
      <c r="A97" s="48">
        <v>1614.5</v>
      </c>
      <c r="B97" s="48">
        <v>3</v>
      </c>
      <c r="C97" s="23">
        <v>6.0571797770957842E-5</v>
      </c>
      <c r="D97" s="48"/>
      <c r="E97" s="48"/>
      <c r="F97" s="23" t="str">
        <f t="shared" ref="F97:F128" si="6">IF(C97&gt;=0.003,C97,"")</f>
        <v/>
      </c>
      <c r="G97" s="23">
        <f t="shared" ref="G97:G128" si="7">IF(F97="",C97,"")</f>
        <v>6.0571797770957842E-5</v>
      </c>
    </row>
    <row r="98" spans="1:7" x14ac:dyDescent="0.25">
      <c r="A98" s="48">
        <v>1640.5</v>
      </c>
      <c r="B98" s="48">
        <v>3</v>
      </c>
      <c r="C98" s="23">
        <v>6.0571797770957842E-5</v>
      </c>
      <c r="D98" s="48"/>
      <c r="E98" s="48"/>
      <c r="F98" s="23" t="str">
        <f t="shared" si="6"/>
        <v/>
      </c>
      <c r="G98" s="23">
        <f t="shared" si="7"/>
        <v>6.0571797770957842E-5</v>
      </c>
    </row>
    <row r="99" spans="1:7" x14ac:dyDescent="0.25">
      <c r="A99" s="48">
        <v>1666.5</v>
      </c>
      <c r="B99" s="48">
        <v>2</v>
      </c>
      <c r="C99" s="23">
        <v>4.0381198513971888E-5</v>
      </c>
      <c r="D99" s="48"/>
      <c r="E99" s="48"/>
      <c r="F99" s="23" t="str">
        <f t="shared" si="6"/>
        <v/>
      </c>
      <c r="G99" s="23">
        <f t="shared" si="7"/>
        <v>4.0381198513971888E-5</v>
      </c>
    </row>
    <row r="100" spans="1:7" x14ac:dyDescent="0.25">
      <c r="A100" s="48">
        <v>1692.5</v>
      </c>
      <c r="B100" s="48">
        <v>1</v>
      </c>
      <c r="C100" s="23">
        <v>2.0190599256985951E-5</v>
      </c>
      <c r="D100" s="48"/>
      <c r="E100" s="48"/>
      <c r="F100" s="23" t="str">
        <f t="shared" si="6"/>
        <v/>
      </c>
      <c r="G100" s="23">
        <f t="shared" si="7"/>
        <v>2.0190599256985951E-5</v>
      </c>
    </row>
    <row r="101" spans="1:7" x14ac:dyDescent="0.25">
      <c r="A101" s="48">
        <v>1718.75</v>
      </c>
      <c r="B101" s="48">
        <v>0</v>
      </c>
      <c r="C101" s="23">
        <v>0</v>
      </c>
      <c r="D101" s="48"/>
      <c r="E101" s="48"/>
      <c r="F101" s="23" t="str">
        <f t="shared" si="6"/>
        <v/>
      </c>
      <c r="G101" s="23">
        <f t="shared" si="7"/>
        <v>0</v>
      </c>
    </row>
    <row r="102" spans="1:7" x14ac:dyDescent="0.25">
      <c r="A102" s="48">
        <v>1745.25</v>
      </c>
      <c r="B102" s="48">
        <v>0</v>
      </c>
      <c r="C102" s="23">
        <v>0</v>
      </c>
      <c r="D102" s="48"/>
      <c r="E102" s="48"/>
      <c r="F102" s="23" t="str">
        <f t="shared" si="6"/>
        <v/>
      </c>
      <c r="G102" s="23">
        <f t="shared" si="7"/>
        <v>0</v>
      </c>
    </row>
    <row r="103" spans="1:7" x14ac:dyDescent="0.25">
      <c r="A103" s="48">
        <v>1771.5</v>
      </c>
      <c r="B103" s="48">
        <v>0</v>
      </c>
      <c r="C103" s="23">
        <v>0</v>
      </c>
      <c r="D103" s="48"/>
      <c r="E103" s="48"/>
      <c r="F103" s="23" t="str">
        <f t="shared" si="6"/>
        <v/>
      </c>
      <c r="G103" s="23">
        <f t="shared" si="7"/>
        <v>0</v>
      </c>
    </row>
    <row r="104" spans="1:7" x14ac:dyDescent="0.25">
      <c r="A104" s="48">
        <v>1797.5</v>
      </c>
      <c r="B104" s="48">
        <v>0</v>
      </c>
      <c r="C104" s="23">
        <v>0</v>
      </c>
      <c r="D104" s="48"/>
      <c r="E104" s="48"/>
      <c r="F104" s="23" t="str">
        <f t="shared" si="6"/>
        <v/>
      </c>
      <c r="G104" s="23">
        <f t="shared" si="7"/>
        <v>0</v>
      </c>
    </row>
    <row r="105" spans="1:7" x14ac:dyDescent="0.25">
      <c r="A105" s="48">
        <v>1823.5</v>
      </c>
      <c r="B105" s="48">
        <v>1</v>
      </c>
      <c r="C105" s="23">
        <v>2.0190599256985951E-5</v>
      </c>
      <c r="D105" s="48"/>
      <c r="E105" s="48"/>
      <c r="F105" s="23" t="str">
        <f t="shared" si="6"/>
        <v/>
      </c>
      <c r="G105" s="23">
        <f t="shared" si="7"/>
        <v>2.0190599256985951E-5</v>
      </c>
    </row>
    <row r="106" spans="1:7" x14ac:dyDescent="0.25">
      <c r="A106" s="48">
        <v>1849.5</v>
      </c>
      <c r="B106" s="48">
        <v>1</v>
      </c>
      <c r="C106" s="23">
        <v>2.0190599256985951E-5</v>
      </c>
      <c r="D106" s="48"/>
      <c r="E106" s="48"/>
      <c r="F106" s="23" t="str">
        <f t="shared" si="6"/>
        <v/>
      </c>
      <c r="G106" s="23">
        <f t="shared" si="7"/>
        <v>2.0190599256985951E-5</v>
      </c>
    </row>
    <row r="107" spans="1:7" x14ac:dyDescent="0.25">
      <c r="A107" s="48">
        <v>1875.75</v>
      </c>
      <c r="B107" s="48">
        <v>0</v>
      </c>
      <c r="C107" s="23">
        <v>0</v>
      </c>
      <c r="D107" s="48"/>
      <c r="E107" s="48"/>
      <c r="F107" s="23" t="str">
        <f t="shared" si="6"/>
        <v/>
      </c>
      <c r="G107" s="23">
        <f t="shared" si="7"/>
        <v>0</v>
      </c>
    </row>
    <row r="108" spans="1:7" x14ac:dyDescent="0.25">
      <c r="A108" s="48">
        <v>1902.25</v>
      </c>
      <c r="B108" s="48">
        <v>0</v>
      </c>
      <c r="C108" s="23">
        <v>0</v>
      </c>
      <c r="D108" s="48"/>
      <c r="E108" s="48"/>
      <c r="F108" s="23" t="str">
        <f t="shared" si="6"/>
        <v/>
      </c>
      <c r="G108" s="23">
        <f t="shared" si="7"/>
        <v>0</v>
      </c>
    </row>
    <row r="109" spans="1:7" x14ac:dyDescent="0.25">
      <c r="A109" s="48">
        <v>1928.5</v>
      </c>
      <c r="B109" s="48">
        <v>0</v>
      </c>
      <c r="C109" s="23">
        <v>0</v>
      </c>
      <c r="D109" s="48"/>
      <c r="E109" s="48"/>
      <c r="F109" s="23" t="str">
        <f t="shared" si="6"/>
        <v/>
      </c>
      <c r="G109" s="23">
        <f t="shared" si="7"/>
        <v>0</v>
      </c>
    </row>
    <row r="110" spans="1:7" x14ac:dyDescent="0.25">
      <c r="A110" s="48">
        <v>1954.5</v>
      </c>
      <c r="B110" s="48">
        <v>0</v>
      </c>
      <c r="C110" s="23">
        <v>0</v>
      </c>
      <c r="D110" s="48"/>
      <c r="E110" s="48"/>
      <c r="F110" s="23" t="str">
        <f t="shared" si="6"/>
        <v/>
      </c>
      <c r="G110" s="23">
        <f t="shared" si="7"/>
        <v>0</v>
      </c>
    </row>
    <row r="111" spans="1:7" x14ac:dyDescent="0.25">
      <c r="A111" s="48">
        <v>1980.5</v>
      </c>
      <c r="B111" s="48">
        <v>1</v>
      </c>
      <c r="C111" s="23">
        <v>2.0190599256985951E-5</v>
      </c>
      <c r="D111" s="48"/>
      <c r="E111" s="48"/>
      <c r="F111" s="23" t="str">
        <f t="shared" si="6"/>
        <v/>
      </c>
      <c r="G111" s="23">
        <f t="shared" si="7"/>
        <v>2.0190599256985951E-5</v>
      </c>
    </row>
    <row r="112" spans="1:7" x14ac:dyDescent="0.25">
      <c r="A112" s="48">
        <v>2006.5</v>
      </c>
      <c r="B112" s="48">
        <v>0</v>
      </c>
      <c r="C112" s="23">
        <v>0</v>
      </c>
      <c r="D112" s="48"/>
      <c r="E112" s="48"/>
      <c r="F112" s="23" t="str">
        <f t="shared" si="6"/>
        <v/>
      </c>
      <c r="G112" s="23">
        <f t="shared" si="7"/>
        <v>0</v>
      </c>
    </row>
    <row r="113" spans="1:7" x14ac:dyDescent="0.25">
      <c r="A113" s="48">
        <v>2032.5</v>
      </c>
      <c r="B113" s="48">
        <v>0</v>
      </c>
      <c r="C113" s="23">
        <v>0</v>
      </c>
      <c r="D113" s="48"/>
      <c r="E113" s="48"/>
      <c r="F113" s="23" t="str">
        <f t="shared" si="6"/>
        <v/>
      </c>
      <c r="G113" s="23">
        <f t="shared" si="7"/>
        <v>0</v>
      </c>
    </row>
    <row r="114" spans="1:7" x14ac:dyDescent="0.25">
      <c r="A114" s="48">
        <v>2058.75</v>
      </c>
      <c r="B114" s="48">
        <v>0</v>
      </c>
      <c r="C114" s="23">
        <v>0</v>
      </c>
      <c r="D114" s="48"/>
      <c r="E114" s="48"/>
      <c r="F114" s="23" t="str">
        <f t="shared" si="6"/>
        <v/>
      </c>
      <c r="G114" s="23">
        <f t="shared" si="7"/>
        <v>0</v>
      </c>
    </row>
    <row r="115" spans="1:7" x14ac:dyDescent="0.25">
      <c r="A115" s="48">
        <v>2085.25</v>
      </c>
      <c r="B115" s="48">
        <v>0</v>
      </c>
      <c r="C115" s="23">
        <v>0</v>
      </c>
      <c r="D115" s="48"/>
      <c r="E115" s="48"/>
      <c r="F115" s="23" t="str">
        <f t="shared" si="6"/>
        <v/>
      </c>
      <c r="G115" s="23">
        <f t="shared" si="7"/>
        <v>0</v>
      </c>
    </row>
    <row r="116" spans="1:7" x14ac:dyDescent="0.25">
      <c r="A116" s="48">
        <v>2111.5</v>
      </c>
      <c r="B116" s="48">
        <v>1</v>
      </c>
      <c r="C116" s="23">
        <v>2.0190599256985951E-5</v>
      </c>
      <c r="D116" s="48"/>
      <c r="E116" s="48"/>
      <c r="F116" s="23" t="str">
        <f t="shared" si="6"/>
        <v/>
      </c>
      <c r="G116" s="23">
        <f t="shared" si="7"/>
        <v>2.0190599256985951E-5</v>
      </c>
    </row>
    <row r="117" spans="1:7" x14ac:dyDescent="0.25">
      <c r="A117" s="48">
        <v>2137.5</v>
      </c>
      <c r="B117" s="48">
        <v>0</v>
      </c>
      <c r="C117" s="23">
        <v>0</v>
      </c>
      <c r="D117" s="48"/>
      <c r="E117" s="48"/>
      <c r="F117" s="23" t="str">
        <f t="shared" si="6"/>
        <v/>
      </c>
      <c r="G117" s="23">
        <f t="shared" si="7"/>
        <v>0</v>
      </c>
    </row>
    <row r="118" spans="1:7" x14ac:dyDescent="0.25">
      <c r="A118" s="48">
        <v>2163.5</v>
      </c>
      <c r="B118" s="48">
        <v>0</v>
      </c>
      <c r="C118" s="23">
        <v>0</v>
      </c>
      <c r="D118" s="48"/>
      <c r="E118" s="48"/>
      <c r="F118" s="23" t="str">
        <f t="shared" si="6"/>
        <v/>
      </c>
      <c r="G118" s="23">
        <f t="shared" si="7"/>
        <v>0</v>
      </c>
    </row>
    <row r="119" spans="1:7" x14ac:dyDescent="0.25">
      <c r="A119" s="48">
        <v>2189.5</v>
      </c>
      <c r="B119" s="48">
        <v>0</v>
      </c>
      <c r="C119" s="23">
        <v>0</v>
      </c>
      <c r="D119" s="48"/>
      <c r="E119" s="48"/>
      <c r="F119" s="23" t="str">
        <f t="shared" si="6"/>
        <v/>
      </c>
      <c r="G119" s="23">
        <f t="shared" si="7"/>
        <v>0</v>
      </c>
    </row>
    <row r="120" spans="1:7" x14ac:dyDescent="0.25">
      <c r="A120" s="48">
        <v>2215.75</v>
      </c>
      <c r="B120" s="48">
        <v>0</v>
      </c>
      <c r="C120" s="23">
        <v>0</v>
      </c>
      <c r="D120" s="48"/>
      <c r="E120" s="48"/>
      <c r="F120" s="23" t="str">
        <f t="shared" si="6"/>
        <v/>
      </c>
      <c r="G120" s="23">
        <f t="shared" si="7"/>
        <v>0</v>
      </c>
    </row>
    <row r="121" spans="1:7" x14ac:dyDescent="0.25">
      <c r="A121" s="48">
        <v>2242.25</v>
      </c>
      <c r="B121" s="48">
        <v>0</v>
      </c>
      <c r="C121" s="23">
        <v>0</v>
      </c>
      <c r="D121" s="48"/>
      <c r="E121" s="48"/>
      <c r="F121" s="23" t="str">
        <f t="shared" si="6"/>
        <v/>
      </c>
      <c r="G121" s="23">
        <f t="shared" si="7"/>
        <v>0</v>
      </c>
    </row>
    <row r="122" spans="1:7" x14ac:dyDescent="0.25">
      <c r="A122" s="48">
        <v>2268.5</v>
      </c>
      <c r="B122" s="48">
        <v>0</v>
      </c>
      <c r="C122" s="23">
        <v>0</v>
      </c>
      <c r="D122" s="48"/>
      <c r="E122" s="48"/>
      <c r="F122" s="23" t="str">
        <f t="shared" si="6"/>
        <v/>
      </c>
      <c r="G122" s="23">
        <f t="shared" si="7"/>
        <v>0</v>
      </c>
    </row>
    <row r="123" spans="1:7" x14ac:dyDescent="0.25">
      <c r="A123" s="48">
        <v>2294.5</v>
      </c>
      <c r="B123" s="48">
        <v>0</v>
      </c>
      <c r="C123" s="23">
        <v>0</v>
      </c>
      <c r="D123" s="48"/>
      <c r="E123" s="48"/>
      <c r="F123" s="23" t="str">
        <f t="shared" si="6"/>
        <v/>
      </c>
      <c r="G123" s="23">
        <f t="shared" si="7"/>
        <v>0</v>
      </c>
    </row>
    <row r="124" spans="1:7" x14ac:dyDescent="0.25">
      <c r="A124" s="48">
        <v>2320.5</v>
      </c>
      <c r="B124" s="48">
        <v>0</v>
      </c>
      <c r="C124" s="23">
        <v>0</v>
      </c>
      <c r="D124" s="48"/>
      <c r="E124" s="48"/>
      <c r="F124" s="23" t="str">
        <f t="shared" si="6"/>
        <v/>
      </c>
      <c r="G124" s="23">
        <f t="shared" si="7"/>
        <v>0</v>
      </c>
    </row>
    <row r="125" spans="1:7" x14ac:dyDescent="0.25">
      <c r="A125" s="48">
        <v>2346.5</v>
      </c>
      <c r="B125" s="48">
        <v>0</v>
      </c>
      <c r="C125" s="23">
        <v>0</v>
      </c>
      <c r="D125" s="48"/>
      <c r="E125" s="48"/>
      <c r="F125" s="23" t="str">
        <f t="shared" si="6"/>
        <v/>
      </c>
      <c r="G125" s="23">
        <f t="shared" si="7"/>
        <v>0</v>
      </c>
    </row>
    <row r="126" spans="1:7" x14ac:dyDescent="0.25">
      <c r="A126" s="48">
        <v>2372.5</v>
      </c>
      <c r="B126" s="48">
        <v>0</v>
      </c>
      <c r="C126" s="23">
        <v>0</v>
      </c>
      <c r="D126" s="48"/>
      <c r="E126" s="48"/>
      <c r="F126" s="23" t="str">
        <f t="shared" si="6"/>
        <v/>
      </c>
      <c r="G126" s="23">
        <f t="shared" si="7"/>
        <v>0</v>
      </c>
    </row>
    <row r="127" spans="1:7" x14ac:dyDescent="0.25">
      <c r="A127" s="48">
        <v>2398.75</v>
      </c>
      <c r="B127" s="48">
        <v>0</v>
      </c>
      <c r="C127" s="23">
        <v>0</v>
      </c>
      <c r="D127" s="48"/>
      <c r="E127" s="48"/>
      <c r="F127" s="23" t="str">
        <f t="shared" si="6"/>
        <v/>
      </c>
      <c r="G127" s="23">
        <f t="shared" si="7"/>
        <v>0</v>
      </c>
    </row>
    <row r="128" spans="1:7" x14ac:dyDescent="0.25">
      <c r="A128" s="48">
        <v>2425.25</v>
      </c>
      <c r="B128" s="48">
        <v>0</v>
      </c>
      <c r="C128" s="23">
        <v>0</v>
      </c>
      <c r="D128" s="48"/>
      <c r="E128" s="48"/>
      <c r="F128" s="23" t="str">
        <f t="shared" si="6"/>
        <v/>
      </c>
      <c r="G128" s="23">
        <f t="shared" si="7"/>
        <v>0</v>
      </c>
    </row>
    <row r="129" spans="1:7" x14ac:dyDescent="0.25">
      <c r="A129" s="48">
        <v>2451.5</v>
      </c>
      <c r="B129" s="48">
        <v>0</v>
      </c>
      <c r="C129" s="23">
        <v>0</v>
      </c>
      <c r="D129" s="48"/>
      <c r="E129" s="48"/>
      <c r="F129" s="23" t="str">
        <f t="shared" ref="F129:F147" si="8">IF(C129&gt;=0.003,C129,"")</f>
        <v/>
      </c>
      <c r="G129" s="23">
        <f t="shared" ref="G129:G147" si="9">IF(F129="",C129,"")</f>
        <v>0</v>
      </c>
    </row>
    <row r="130" spans="1:7" x14ac:dyDescent="0.25">
      <c r="A130" s="48">
        <v>2477.5</v>
      </c>
      <c r="B130" s="48">
        <v>0</v>
      </c>
      <c r="C130" s="23">
        <v>0</v>
      </c>
      <c r="D130" s="48"/>
      <c r="E130" s="48"/>
      <c r="F130" s="23" t="str">
        <f t="shared" si="8"/>
        <v/>
      </c>
      <c r="G130" s="23">
        <f t="shared" si="9"/>
        <v>0</v>
      </c>
    </row>
    <row r="131" spans="1:7" x14ac:dyDescent="0.25">
      <c r="A131" s="48">
        <v>2503.5</v>
      </c>
      <c r="B131" s="48">
        <v>0</v>
      </c>
      <c r="C131" s="23">
        <v>0</v>
      </c>
      <c r="D131" s="48"/>
      <c r="E131" s="48"/>
      <c r="F131" s="23" t="str">
        <f t="shared" si="8"/>
        <v/>
      </c>
      <c r="G131" s="23">
        <f t="shared" si="9"/>
        <v>0</v>
      </c>
    </row>
    <row r="132" spans="1:7" x14ac:dyDescent="0.25">
      <c r="A132" s="48">
        <v>2529.5</v>
      </c>
      <c r="B132" s="48">
        <v>1</v>
      </c>
      <c r="C132" s="23">
        <v>2.0190599256985951E-5</v>
      </c>
      <c r="D132" s="48"/>
      <c r="E132" s="48"/>
      <c r="F132" s="23" t="str">
        <f t="shared" si="8"/>
        <v/>
      </c>
      <c r="G132" s="23">
        <f t="shared" si="9"/>
        <v>2.0190599256985951E-5</v>
      </c>
    </row>
    <row r="133" spans="1:7" x14ac:dyDescent="0.25">
      <c r="A133" s="48">
        <v>2555.75</v>
      </c>
      <c r="B133" s="48">
        <v>0</v>
      </c>
      <c r="C133" s="23">
        <v>0</v>
      </c>
      <c r="D133" s="48"/>
      <c r="E133" s="48"/>
      <c r="F133" s="23" t="str">
        <f t="shared" si="8"/>
        <v/>
      </c>
      <c r="G133" s="23">
        <f t="shared" si="9"/>
        <v>0</v>
      </c>
    </row>
    <row r="134" spans="1:7" x14ac:dyDescent="0.25">
      <c r="A134" s="48">
        <v>2582.25</v>
      </c>
      <c r="B134" s="48">
        <v>0</v>
      </c>
      <c r="C134" s="23">
        <v>0</v>
      </c>
      <c r="D134" s="48"/>
      <c r="E134" s="48"/>
      <c r="F134" s="23" t="str">
        <f t="shared" si="8"/>
        <v/>
      </c>
      <c r="G134" s="23">
        <f t="shared" si="9"/>
        <v>0</v>
      </c>
    </row>
    <row r="135" spans="1:7" x14ac:dyDescent="0.25">
      <c r="A135" s="48">
        <v>2608.5</v>
      </c>
      <c r="B135" s="48">
        <v>0</v>
      </c>
      <c r="C135" s="23">
        <v>0</v>
      </c>
      <c r="D135" s="48"/>
      <c r="E135" s="48"/>
      <c r="F135" s="23" t="str">
        <f t="shared" si="8"/>
        <v/>
      </c>
      <c r="G135" s="23">
        <f t="shared" si="9"/>
        <v>0</v>
      </c>
    </row>
    <row r="136" spans="1:7" x14ac:dyDescent="0.25">
      <c r="A136" s="48">
        <v>2634.5</v>
      </c>
      <c r="B136" s="48">
        <v>0</v>
      </c>
      <c r="C136" s="23">
        <v>0</v>
      </c>
      <c r="D136" s="48"/>
      <c r="E136" s="48"/>
      <c r="F136" s="23" t="str">
        <f t="shared" si="8"/>
        <v/>
      </c>
      <c r="G136" s="23">
        <f t="shared" si="9"/>
        <v>0</v>
      </c>
    </row>
    <row r="137" spans="1:7" x14ac:dyDescent="0.25">
      <c r="A137" s="48">
        <v>2660.5</v>
      </c>
      <c r="B137" s="48">
        <v>0</v>
      </c>
      <c r="C137" s="23">
        <v>0</v>
      </c>
      <c r="D137" s="48"/>
      <c r="E137" s="48"/>
      <c r="F137" s="23" t="str">
        <f t="shared" si="8"/>
        <v/>
      </c>
      <c r="G137" s="23">
        <f t="shared" si="9"/>
        <v>0</v>
      </c>
    </row>
    <row r="138" spans="1:7" x14ac:dyDescent="0.25">
      <c r="A138" s="48">
        <v>2686.5</v>
      </c>
      <c r="B138" s="48">
        <v>0</v>
      </c>
      <c r="C138" s="23">
        <v>0</v>
      </c>
      <c r="D138" s="48"/>
      <c r="E138" s="48"/>
      <c r="F138" s="23" t="str">
        <f t="shared" si="8"/>
        <v/>
      </c>
      <c r="G138" s="23">
        <f t="shared" si="9"/>
        <v>0</v>
      </c>
    </row>
    <row r="139" spans="1:7" x14ac:dyDescent="0.25">
      <c r="A139" s="48">
        <v>2712.5</v>
      </c>
      <c r="B139" s="48">
        <v>0</v>
      </c>
      <c r="C139" s="23">
        <v>0</v>
      </c>
      <c r="D139" s="48"/>
      <c r="E139" s="48"/>
      <c r="F139" s="23" t="str">
        <f t="shared" si="8"/>
        <v/>
      </c>
      <c r="G139" s="23">
        <f t="shared" si="9"/>
        <v>0</v>
      </c>
    </row>
    <row r="140" spans="1:7" x14ac:dyDescent="0.25">
      <c r="A140" s="48">
        <v>2738.75</v>
      </c>
      <c r="B140" s="48">
        <v>0</v>
      </c>
      <c r="C140" s="23">
        <v>0</v>
      </c>
      <c r="D140" s="48"/>
      <c r="E140" s="48"/>
      <c r="F140" s="23" t="str">
        <f t="shared" si="8"/>
        <v/>
      </c>
      <c r="G140" s="23">
        <f t="shared" si="9"/>
        <v>0</v>
      </c>
    </row>
    <row r="141" spans="1:7" x14ac:dyDescent="0.25">
      <c r="A141" s="48">
        <v>2765.25</v>
      </c>
      <c r="B141" s="48">
        <v>0</v>
      </c>
      <c r="C141" s="23">
        <v>0</v>
      </c>
      <c r="D141" s="48"/>
      <c r="E141" s="48"/>
      <c r="F141" s="23" t="str">
        <f t="shared" si="8"/>
        <v/>
      </c>
      <c r="G141" s="23">
        <f t="shared" si="9"/>
        <v>0</v>
      </c>
    </row>
    <row r="142" spans="1:7" x14ac:dyDescent="0.25">
      <c r="A142" s="48">
        <v>2791.5</v>
      </c>
      <c r="B142" s="48">
        <v>0</v>
      </c>
      <c r="C142" s="23">
        <v>0</v>
      </c>
      <c r="D142" s="48"/>
      <c r="E142" s="48"/>
      <c r="F142" s="23" t="str">
        <f t="shared" si="8"/>
        <v/>
      </c>
      <c r="G142" s="23">
        <f t="shared" si="9"/>
        <v>0</v>
      </c>
    </row>
    <row r="143" spans="1:7" x14ac:dyDescent="0.25">
      <c r="A143" s="48">
        <v>2817.5</v>
      </c>
      <c r="B143" s="48">
        <v>0</v>
      </c>
      <c r="C143" s="23">
        <v>0</v>
      </c>
      <c r="D143" s="48"/>
      <c r="E143" s="48"/>
      <c r="F143" s="23" t="str">
        <f t="shared" si="8"/>
        <v/>
      </c>
      <c r="G143" s="23">
        <f t="shared" si="9"/>
        <v>0</v>
      </c>
    </row>
    <row r="144" spans="1:7" x14ac:dyDescent="0.25">
      <c r="A144" s="48">
        <v>2843.5</v>
      </c>
      <c r="B144" s="48">
        <v>0</v>
      </c>
      <c r="C144" s="23">
        <v>0</v>
      </c>
      <c r="D144" s="48"/>
      <c r="E144" s="48"/>
      <c r="F144" s="23" t="str">
        <f t="shared" si="8"/>
        <v/>
      </c>
      <c r="G144" s="23">
        <f t="shared" si="9"/>
        <v>0</v>
      </c>
    </row>
    <row r="145" spans="1:7" x14ac:dyDescent="0.25">
      <c r="A145" s="48">
        <v>2869.5</v>
      </c>
      <c r="B145" s="48">
        <v>1</v>
      </c>
      <c r="C145" s="23">
        <v>2.0190599256985951E-5</v>
      </c>
      <c r="D145" s="48"/>
      <c r="E145" s="48"/>
      <c r="F145" s="23" t="str">
        <f t="shared" si="8"/>
        <v/>
      </c>
      <c r="G145" s="23">
        <f t="shared" si="9"/>
        <v>2.0190599256985951E-5</v>
      </c>
    </row>
    <row r="146" spans="1:7" x14ac:dyDescent="0.25">
      <c r="A146" s="48">
        <v>2895.75</v>
      </c>
      <c r="B146" s="48">
        <v>1</v>
      </c>
      <c r="C146" s="23">
        <v>2.0190599256985951E-5</v>
      </c>
      <c r="D146" s="48"/>
      <c r="E146" s="48"/>
      <c r="F146" s="23" t="str">
        <f t="shared" si="8"/>
        <v/>
      </c>
      <c r="G146" s="23">
        <f t="shared" si="9"/>
        <v>2.0190599256985951E-5</v>
      </c>
    </row>
    <row r="147" spans="1:7" x14ac:dyDescent="0.25">
      <c r="A147" s="48">
        <v>2922.0755033557002</v>
      </c>
      <c r="B147" s="48">
        <v>0</v>
      </c>
      <c r="C147" s="23">
        <v>0</v>
      </c>
      <c r="D147" s="48"/>
      <c r="E147" s="48"/>
      <c r="F147" s="23" t="str">
        <f t="shared" si="8"/>
        <v/>
      </c>
      <c r="G147" s="23">
        <f t="shared" si="9"/>
        <v>0</v>
      </c>
    </row>
    <row r="148" spans="1:7" x14ac:dyDescent="0.25">
      <c r="A148" s="48"/>
      <c r="B148" s="48"/>
      <c r="C148" s="48"/>
      <c r="D148" s="48"/>
      <c r="E148" s="48"/>
      <c r="F148" s="48"/>
      <c r="G148" s="23">
        <f>IF(F193="",C193,"")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F63FD0941FF4F8B61AE664CC75DB1" ma:contentTypeVersion="19" ma:contentTypeDescription="Create a new document." ma:contentTypeScope="" ma:versionID="c3c593d0eb879fb8b48ebb88feace45b">
  <xsd:schema xmlns:xsd="http://www.w3.org/2001/XMLSchema" xmlns:xs="http://www.w3.org/2001/XMLSchema" xmlns:p="http://schemas.microsoft.com/office/2006/metadata/properties" xmlns:ns1="http://schemas.microsoft.com/sharepoint/v3" xmlns:ns2="a26225cf-caba-4bf9-9653-987c39dd3f68" xmlns:ns3="b0b17256-4978-4080-ad9f-9a9d5a8e75ea" targetNamespace="http://schemas.microsoft.com/office/2006/metadata/properties" ma:root="true" ma:fieldsID="f80279a39f21bf2b6e2dce5fce33e63c" ns1:_="" ns2:_="" ns3:_="">
    <xsd:import namespace="http://schemas.microsoft.com/sharepoint/v3"/>
    <xsd:import namespace="a26225cf-caba-4bf9-9653-987c39dd3f68"/>
    <xsd:import namespace="b0b17256-4978-4080-ad9f-9a9d5a8e75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Date_x002f_Time" minOccurs="0"/>
                <xsd:element ref="ns2:ScanProtocol" minOccurs="0"/>
                <xsd:element ref="ns2:m4td" minOccurs="0"/>
                <xsd:element ref="ns2:Comme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225cf-caba-4bf9-9653-987c39dd3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e_x002f_Time" ma:index="22" nillable="true" ma:displayName="Date/Time" ma:format="DateOnly" ma:internalName="Date_x002f_Time">
      <xsd:simpleType>
        <xsd:restriction base="dms:DateTime"/>
      </xsd:simpleType>
    </xsd:element>
    <xsd:element name="ScanProtocol" ma:index="23" nillable="true" ma:displayName="Scan Protocol" ma:format="Dropdown" ma:internalName="ScanProtocol">
      <xsd:simpleType>
        <xsd:restriction base="dms:Text">
          <xsd:maxLength value="255"/>
        </xsd:restriction>
      </xsd:simpleType>
    </xsd:element>
    <xsd:element name="m4td" ma:index="24" nillable="true" ma:displayName="Number" ma:internalName="m4td">
      <xsd:simpleType>
        <xsd:restriction base="dms:Number"/>
      </xsd:simpleType>
    </xsd:element>
    <xsd:element name="Comments" ma:index="25" nillable="true" ma:displayName="Comments" ma:internalName="Comments">
      <xsd:simpleType>
        <xsd:restriction base="dms:Text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17256-4978-4080-ad9f-9a9d5a8e75e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Date_x002f_Time xmlns="a26225cf-caba-4bf9-9653-987c39dd3f68" xsi:nil="true"/>
    <ScanProtocol xmlns="a26225cf-caba-4bf9-9653-987c39dd3f68" xsi:nil="true"/>
    <m4td xmlns="a26225cf-caba-4bf9-9653-987c39dd3f68" xsi:nil="true"/>
    <Comments xmlns="a26225cf-caba-4bf9-9653-987c39dd3f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100ACF-B39D-45B0-9505-6E3E92612F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6225cf-caba-4bf9-9653-987c39dd3f68"/>
    <ds:schemaRef ds:uri="b0b17256-4978-4080-ad9f-9a9d5a8e75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1A75E3-EC47-4EEA-9BFD-10A4104AF3E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26225cf-caba-4bf9-9653-987c39dd3f68"/>
  </ds:schemaRefs>
</ds:datastoreItem>
</file>

<file path=customXml/itemProps3.xml><?xml version="1.0" encoding="utf-8"?>
<ds:datastoreItem xmlns:ds="http://schemas.openxmlformats.org/officeDocument/2006/customXml" ds:itemID="{D6080E95-4763-4143-8181-2E5B58A715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UCLHresults</vt:lpstr>
      <vt:lpstr>RSP_curve</vt:lpstr>
      <vt:lpstr>RSP_curve_points</vt:lpstr>
      <vt:lpstr>CurvePoints_Phantom</vt:lpstr>
      <vt:lpstr>CurvePoints</vt:lpstr>
      <vt:lpstr>RSP_vs_histogram</vt:lpstr>
      <vt:lpstr>Histogram_HN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Rompokos,Vasilis</dc:creator>
  <cp:keywords/>
  <dc:description/>
  <cp:lastModifiedBy>Court,Steven</cp:lastModifiedBy>
  <cp:revision/>
  <dcterms:created xsi:type="dcterms:W3CDTF">2006-09-16T00:00:00Z</dcterms:created>
  <dcterms:modified xsi:type="dcterms:W3CDTF">2021-11-01T13:08:55Z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0x0101001B5F63FD0941FF4F8B61AE664CC75DB1</vt:lpwstr>
  </property>
</Properties>
</file>