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spag\Desktop\Projects- In-process\next-supplychain\"/>
    </mc:Choice>
  </mc:AlternateContent>
  <xr:revisionPtr revIDLastSave="0" documentId="13_ncr:1_{05DF8FC8-498C-4248-8FE3-138E7A6899AD}" xr6:coauthVersionLast="47" xr6:coauthVersionMax="47" xr10:uidLastSave="{00000000-0000-0000-0000-000000000000}"/>
  <bookViews>
    <workbookView xWindow="20370" yWindow="-120" windowWidth="24240" windowHeight="13020" activeTab="1" xr2:uid="{A6A8FCB9-26F9-4705-94F5-6BBC36F3DA14}"/>
  </bookViews>
  <sheets>
    <sheet name="Sheet2" sheetId="2" r:id="rId1"/>
    <sheet name="Sheet2 (2)" sheetId="3" r:id="rId2"/>
    <sheet name="Sheet1" sheetId="1" r:id="rId3"/>
  </sheets>
  <calcPr calcId="191029"/>
  <pivotCaches>
    <pivotCache cacheId="192" r:id="rId4"/>
    <pivotCache cacheId="197" r:id="rId5"/>
    <pivotCache cacheId="20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ndingInventory_d537f158-ab6e-42dd-a4cb-cdc993b42956" name="EndingInventory" connection="Query - EndingInventory"/>
          <x15:modelTable id="EndingInventory  2_06068693-0d56-454f-9799-2d1d1575156c" name="EndingInventory  2" connection="Query - EndingInventory (2)"/>
        </x15:modelTables>
        <x15:modelRelationships>
          <x15:modelRelationship fromTable="EndingInventory" fromColumn="ProductCode" toTable="EndingInventory  2" toColumn="PRODUCT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281" i="3"/>
  <c r="C273" i="3"/>
  <c r="C265" i="3"/>
  <c r="A257" i="3"/>
  <c r="B249" i="3"/>
  <c r="C241" i="3"/>
  <c r="C233" i="3"/>
  <c r="C225" i="3"/>
  <c r="C217" i="3"/>
  <c r="C209" i="3"/>
  <c r="C201" i="3"/>
  <c r="C193" i="3"/>
  <c r="A185" i="3"/>
  <c r="B177" i="3"/>
  <c r="C169" i="3"/>
  <c r="C161" i="3"/>
  <c r="C153" i="3"/>
  <c r="C145" i="3"/>
  <c r="C137" i="3"/>
  <c r="C129" i="3"/>
  <c r="C121" i="3"/>
  <c r="A113" i="3"/>
  <c r="B105" i="3"/>
  <c r="C97" i="3"/>
  <c r="C89" i="3"/>
  <c r="C81" i="3"/>
  <c r="C73" i="3"/>
  <c r="C65" i="3"/>
  <c r="C57" i="3"/>
  <c r="C49" i="3"/>
  <c r="A41" i="3"/>
  <c r="B33" i="3"/>
  <c r="C25" i="3"/>
  <c r="C17" i="3"/>
  <c r="C9" i="3"/>
  <c r="N4" i="3"/>
  <c r="F4" i="3"/>
  <c r="B276" i="3"/>
  <c r="C244" i="3"/>
  <c r="A212" i="3"/>
  <c r="C180" i="3"/>
  <c r="C148" i="3"/>
  <c r="C108" i="3"/>
  <c r="A68" i="3"/>
  <c r="C36" i="3"/>
  <c r="I4" i="3"/>
  <c r="C234" i="3"/>
  <c r="C178" i="3"/>
  <c r="C138" i="3"/>
  <c r="C90" i="3"/>
  <c r="A50" i="3"/>
  <c r="C10" i="3"/>
  <c r="I49" i="3"/>
  <c r="I10" i="3"/>
  <c r="N9" i="3"/>
  <c r="C280" i="3"/>
  <c r="C272" i="3"/>
  <c r="C264" i="3"/>
  <c r="C256" i="3"/>
  <c r="A248" i="3"/>
  <c r="B240" i="3"/>
  <c r="C232" i="3"/>
  <c r="C224" i="3"/>
  <c r="C216" i="3"/>
  <c r="C208" i="3"/>
  <c r="C200" i="3"/>
  <c r="C192" i="3"/>
  <c r="C184" i="3"/>
  <c r="A176" i="3"/>
  <c r="B168" i="3"/>
  <c r="C160" i="3"/>
  <c r="C152" i="3"/>
  <c r="C144" i="3"/>
  <c r="C136" i="3"/>
  <c r="C128" i="3"/>
  <c r="C120" i="3"/>
  <c r="C112" i="3"/>
  <c r="A104" i="3"/>
  <c r="B96" i="3"/>
  <c r="C88" i="3"/>
  <c r="C80" i="3"/>
  <c r="C72" i="3"/>
  <c r="C64" i="3"/>
  <c r="C56" i="3"/>
  <c r="C48" i="3"/>
  <c r="C40" i="3"/>
  <c r="A32" i="3"/>
  <c r="B24" i="3"/>
  <c r="C16" i="3"/>
  <c r="C8" i="3"/>
  <c r="M4" i="3"/>
  <c r="E4" i="3"/>
  <c r="C268" i="3"/>
  <c r="C236" i="3"/>
  <c r="B204" i="3"/>
  <c r="C164" i="3"/>
  <c r="B132" i="3"/>
  <c r="C100" i="3"/>
  <c r="C84" i="3"/>
  <c r="B60" i="3"/>
  <c r="C28" i="3"/>
  <c r="Q4" i="3"/>
  <c r="A266" i="3"/>
  <c r="C210" i="3"/>
  <c r="C154" i="3"/>
  <c r="A122" i="3"/>
  <c r="C82" i="3"/>
  <c r="C34" i="3"/>
  <c r="G4" i="3"/>
  <c r="I64" i="3"/>
  <c r="Q48" i="3"/>
  <c r="E40" i="3"/>
  <c r="Q28" i="3"/>
  <c r="M9" i="3"/>
  <c r="I8" i="3"/>
  <c r="C279" i="3"/>
  <c r="C271" i="3"/>
  <c r="C263" i="3"/>
  <c r="C255" i="3"/>
  <c r="C247" i="3"/>
  <c r="A239" i="3"/>
  <c r="B231" i="3"/>
  <c r="C223" i="3"/>
  <c r="C215" i="3"/>
  <c r="C207" i="3"/>
  <c r="C199" i="3"/>
  <c r="C191" i="3"/>
  <c r="C183" i="3"/>
  <c r="C175" i="3"/>
  <c r="A167" i="3"/>
  <c r="B159" i="3"/>
  <c r="C151" i="3"/>
  <c r="C143" i="3"/>
  <c r="C135" i="3"/>
  <c r="C127" i="3"/>
  <c r="C119" i="3"/>
  <c r="C111" i="3"/>
  <c r="C103" i="3"/>
  <c r="A95" i="3"/>
  <c r="B87" i="3"/>
  <c r="C79" i="3"/>
  <c r="C71" i="3"/>
  <c r="C63" i="3"/>
  <c r="C55" i="3"/>
  <c r="C47" i="3"/>
  <c r="C39" i="3"/>
  <c r="C31" i="3"/>
  <c r="A23" i="3"/>
  <c r="B15" i="3"/>
  <c r="C7" i="3"/>
  <c r="L4" i="3"/>
  <c r="L100" i="3" s="1"/>
  <c r="D4" i="3"/>
  <c r="L7" i="3"/>
  <c r="C260" i="3"/>
  <c r="C220" i="3"/>
  <c r="C188" i="3"/>
  <c r="C156" i="3"/>
  <c r="C116" i="3"/>
  <c r="C76" i="3"/>
  <c r="C44" i="3"/>
  <c r="C12" i="3"/>
  <c r="C242" i="3"/>
  <c r="C170" i="3"/>
  <c r="C106" i="3"/>
  <c r="C58" i="3"/>
  <c r="C18" i="3"/>
  <c r="Q201" i="3"/>
  <c r="G164" i="3"/>
  <c r="L121" i="3"/>
  <c r="N82" i="3"/>
  <c r="F76" i="3"/>
  <c r="L71" i="3"/>
  <c r="G64" i="3"/>
  <c r="M57" i="3"/>
  <c r="I55" i="3"/>
  <c r="G44" i="3"/>
  <c r="Q39" i="3"/>
  <c r="E31" i="3"/>
  <c r="M17" i="3"/>
  <c r="G10" i="3"/>
  <c r="L9" i="3"/>
  <c r="Q8" i="3"/>
  <c r="N7" i="3"/>
  <c r="F7" i="3"/>
  <c r="C278" i="3"/>
  <c r="C270" i="3"/>
  <c r="C262" i="3"/>
  <c r="C254" i="3"/>
  <c r="C246" i="3"/>
  <c r="C238" i="3"/>
  <c r="A230" i="3"/>
  <c r="B222" i="3"/>
  <c r="C214" i="3"/>
  <c r="C206" i="3"/>
  <c r="C198" i="3"/>
  <c r="C190" i="3"/>
  <c r="C182" i="3"/>
  <c r="C174" i="3"/>
  <c r="C166" i="3"/>
  <c r="A158" i="3"/>
  <c r="B150" i="3"/>
  <c r="C142" i="3"/>
  <c r="C134" i="3"/>
  <c r="C126" i="3"/>
  <c r="C118" i="3"/>
  <c r="C110" i="3"/>
  <c r="C102" i="3"/>
  <c r="C94" i="3"/>
  <c r="A86" i="3"/>
  <c r="B78" i="3"/>
  <c r="C70" i="3"/>
  <c r="C62" i="3"/>
  <c r="C54" i="3"/>
  <c r="C46" i="3"/>
  <c r="C38" i="3"/>
  <c r="C30" i="3"/>
  <c r="C22" i="3"/>
  <c r="A14" i="3"/>
  <c r="B6" i="3"/>
  <c r="K4" i="3"/>
  <c r="K129" i="3" s="1"/>
  <c r="F190" i="3"/>
  <c r="G112" i="3"/>
  <c r="N81" i="3"/>
  <c r="L70" i="3"/>
  <c r="G57" i="3"/>
  <c r="Q54" i="3"/>
  <c r="I48" i="3"/>
  <c r="E46" i="3"/>
  <c r="K39" i="3"/>
  <c r="Q34" i="3"/>
  <c r="M30" i="3"/>
  <c r="I28" i="3"/>
  <c r="G17" i="3"/>
  <c r="Q12" i="3"/>
  <c r="F10" i="3"/>
  <c r="K9" i="3"/>
  <c r="G8" i="3"/>
  <c r="M7" i="3"/>
  <c r="E7" i="3"/>
  <c r="C277" i="3"/>
  <c r="C269" i="3"/>
  <c r="C261" i="3"/>
  <c r="C253" i="3"/>
  <c r="C245" i="3"/>
  <c r="C237" i="3"/>
  <c r="C229" i="3"/>
  <c r="A221" i="3"/>
  <c r="B213" i="3"/>
  <c r="C205" i="3"/>
  <c r="C197" i="3"/>
  <c r="C189" i="3"/>
  <c r="C181" i="3"/>
  <c r="C173" i="3"/>
  <c r="C165" i="3"/>
  <c r="C157" i="3"/>
  <c r="A149" i="3"/>
  <c r="B141" i="3"/>
  <c r="C133" i="3"/>
  <c r="C125" i="3"/>
  <c r="C117" i="3"/>
  <c r="C109" i="3"/>
  <c r="C101" i="3"/>
  <c r="C93" i="3"/>
  <c r="C85" i="3"/>
  <c r="A77" i="3"/>
  <c r="B69" i="3"/>
  <c r="C61" i="3"/>
  <c r="C53" i="3"/>
  <c r="C45" i="3"/>
  <c r="C37" i="3"/>
  <c r="C29" i="3"/>
  <c r="C21" i="3"/>
  <c r="A5" i="3"/>
  <c r="J4" i="3"/>
  <c r="K188" i="3"/>
  <c r="D112" i="3"/>
  <c r="L81" i="3"/>
  <c r="J70" i="3"/>
  <c r="M63" i="3"/>
  <c r="I61" i="3"/>
  <c r="G48" i="3"/>
  <c r="M21" i="3"/>
  <c r="E17" i="3"/>
  <c r="E10" i="3"/>
  <c r="D7" i="3"/>
  <c r="C252" i="3"/>
  <c r="C228" i="3"/>
  <c r="C196" i="3"/>
  <c r="C172" i="3"/>
  <c r="A140" i="3"/>
  <c r="C124" i="3"/>
  <c r="C92" i="3"/>
  <c r="C52" i="3"/>
  <c r="C20" i="3"/>
  <c r="C274" i="3"/>
  <c r="A194" i="3"/>
  <c r="C162" i="3"/>
  <c r="C130" i="3"/>
  <c r="C98" i="3"/>
  <c r="C66" i="3"/>
  <c r="C26" i="3"/>
  <c r="Q181" i="3"/>
  <c r="N151" i="3"/>
  <c r="L127" i="3"/>
  <c r="F85" i="3"/>
  <c r="L80" i="3"/>
  <c r="K65" i="3"/>
  <c r="G63" i="3"/>
  <c r="Q58" i="3"/>
  <c r="M56" i="3"/>
  <c r="I54" i="3"/>
  <c r="E52" i="3"/>
  <c r="K45" i="3"/>
  <c r="Q38" i="3"/>
  <c r="M36" i="3"/>
  <c r="I34" i="3"/>
  <c r="E30" i="3"/>
  <c r="K25" i="3"/>
  <c r="G21" i="3"/>
  <c r="Q18" i="3"/>
  <c r="M16" i="3"/>
  <c r="I12" i="3"/>
  <c r="N10" i="3"/>
  <c r="D10" i="3"/>
  <c r="I9" i="3"/>
  <c r="M8" i="3"/>
  <c r="E8" i="3"/>
  <c r="K7" i="3"/>
  <c r="C283" i="3"/>
  <c r="A275" i="3"/>
  <c r="B267" i="3"/>
  <c r="C259" i="3"/>
  <c r="C251" i="3"/>
  <c r="C243" i="3"/>
  <c r="C235" i="3"/>
  <c r="C227" i="3"/>
  <c r="C219" i="3"/>
  <c r="C211" i="3"/>
  <c r="A203" i="3"/>
  <c r="B195" i="3"/>
  <c r="C187" i="3"/>
  <c r="C179" i="3"/>
  <c r="C171" i="3"/>
  <c r="C163" i="3"/>
  <c r="C155" i="3"/>
  <c r="C147" i="3"/>
  <c r="C139" i="3"/>
  <c r="A131" i="3"/>
  <c r="B123" i="3"/>
  <c r="C115" i="3"/>
  <c r="C107" i="3"/>
  <c r="C99" i="3"/>
  <c r="C91" i="3"/>
  <c r="C83" i="3"/>
  <c r="C75" i="3"/>
  <c r="C67" i="3"/>
  <c r="A59" i="3"/>
  <c r="B51" i="3"/>
  <c r="C43" i="3"/>
  <c r="C35" i="3"/>
  <c r="C27" i="3"/>
  <c r="C19" i="3"/>
  <c r="C11" i="3"/>
  <c r="P4" i="3"/>
  <c r="H4" i="3"/>
  <c r="L180" i="3"/>
  <c r="F148" i="3"/>
  <c r="D127" i="3"/>
  <c r="L118" i="3"/>
  <c r="J110" i="3"/>
  <c r="N102" i="3"/>
  <c r="F98" i="3"/>
  <c r="L91" i="3"/>
  <c r="D85" i="3"/>
  <c r="J80" i="3"/>
  <c r="P73" i="3"/>
  <c r="M67" i="3"/>
  <c r="I65" i="3"/>
  <c r="E63" i="3"/>
  <c r="K56" i="3"/>
  <c r="G54" i="3"/>
  <c r="Q49" i="3"/>
  <c r="M47" i="3"/>
  <c r="I45" i="3"/>
  <c r="E43" i="3"/>
  <c r="K36" i="3"/>
  <c r="G34" i="3"/>
  <c r="Q29" i="3"/>
  <c r="M27" i="3"/>
  <c r="I25" i="3"/>
  <c r="E21" i="3"/>
  <c r="K16" i="3"/>
  <c r="G12" i="3"/>
  <c r="M10" i="3"/>
  <c r="Q9" i="3"/>
  <c r="G9" i="3"/>
  <c r="L8" i="3"/>
  <c r="D8" i="3"/>
  <c r="J7" i="3"/>
  <c r="C282" i="3"/>
  <c r="B258" i="3"/>
  <c r="C250" i="3"/>
  <c r="C226" i="3"/>
  <c r="C218" i="3"/>
  <c r="C202" i="3"/>
  <c r="B186" i="3"/>
  <c r="C146" i="3"/>
  <c r="B114" i="3"/>
  <c r="C74" i="3"/>
  <c r="B42" i="3"/>
  <c r="O4" i="3"/>
  <c r="E281" i="3"/>
  <c r="F281" i="3"/>
  <c r="K281" i="3"/>
  <c r="M281" i="3"/>
  <c r="N281" i="3"/>
  <c r="G281" i="3"/>
  <c r="O281" i="3"/>
  <c r="H281" i="3"/>
  <c r="P281" i="3"/>
  <c r="I281" i="3"/>
  <c r="Q281" i="3"/>
  <c r="J281" i="3"/>
  <c r="D281" i="3"/>
  <c r="L281" i="3"/>
  <c r="G273" i="3"/>
  <c r="I273" i="3"/>
  <c r="J273" i="3"/>
  <c r="O273" i="3"/>
  <c r="Q273" i="3"/>
  <c r="K273" i="3"/>
  <c r="D273" i="3"/>
  <c r="L273" i="3"/>
  <c r="E273" i="3"/>
  <c r="M273" i="3"/>
  <c r="F273" i="3"/>
  <c r="N273" i="3"/>
  <c r="H273" i="3"/>
  <c r="P273" i="3"/>
  <c r="E265" i="3"/>
  <c r="F265" i="3"/>
  <c r="K265" i="3"/>
  <c r="M265" i="3"/>
  <c r="N265" i="3"/>
  <c r="G265" i="3"/>
  <c r="O265" i="3"/>
  <c r="H265" i="3"/>
  <c r="P265" i="3"/>
  <c r="I265" i="3"/>
  <c r="Q265" i="3"/>
  <c r="J265" i="3"/>
  <c r="D265" i="3"/>
  <c r="L265" i="3"/>
  <c r="E241" i="3"/>
  <c r="F241" i="3"/>
  <c r="K241" i="3"/>
  <c r="M241" i="3"/>
  <c r="N241" i="3"/>
  <c r="G241" i="3"/>
  <c r="O241" i="3"/>
  <c r="H241" i="3"/>
  <c r="P241" i="3"/>
  <c r="I241" i="3"/>
  <c r="Q241" i="3"/>
  <c r="J241" i="3"/>
  <c r="D241" i="3"/>
  <c r="L241" i="3"/>
  <c r="G233" i="3"/>
  <c r="I233" i="3"/>
  <c r="J233" i="3"/>
  <c r="O233" i="3"/>
  <c r="Q233" i="3"/>
  <c r="K233" i="3"/>
  <c r="D233" i="3"/>
  <c r="L233" i="3"/>
  <c r="E233" i="3"/>
  <c r="M233" i="3"/>
  <c r="F233" i="3"/>
  <c r="N233" i="3"/>
  <c r="H233" i="3"/>
  <c r="P233" i="3"/>
  <c r="E225" i="3"/>
  <c r="F225" i="3"/>
  <c r="K225" i="3"/>
  <c r="M225" i="3"/>
  <c r="N225" i="3"/>
  <c r="G225" i="3"/>
  <c r="O225" i="3"/>
  <c r="H225" i="3"/>
  <c r="P225" i="3"/>
  <c r="I225" i="3"/>
  <c r="Q225" i="3"/>
  <c r="J225" i="3"/>
  <c r="D225" i="3"/>
  <c r="L225" i="3"/>
  <c r="O217" i="3"/>
  <c r="G217" i="3"/>
  <c r="I217" i="3"/>
  <c r="J217" i="3"/>
  <c r="Q217" i="3"/>
  <c r="K217" i="3"/>
  <c r="D217" i="3"/>
  <c r="L217" i="3"/>
  <c r="E217" i="3"/>
  <c r="M217" i="3"/>
  <c r="F217" i="3"/>
  <c r="N217" i="3"/>
  <c r="H217" i="3"/>
  <c r="P217" i="3"/>
  <c r="M209" i="3"/>
  <c r="E209" i="3"/>
  <c r="F209" i="3"/>
  <c r="K209" i="3"/>
  <c r="N209" i="3"/>
  <c r="G209" i="3"/>
  <c r="O209" i="3"/>
  <c r="H209" i="3"/>
  <c r="P209" i="3"/>
  <c r="I209" i="3"/>
  <c r="Q209" i="3"/>
  <c r="J209" i="3"/>
  <c r="D209" i="3"/>
  <c r="L209" i="3"/>
  <c r="J201" i="3"/>
  <c r="G201" i="3"/>
  <c r="I201" i="3"/>
  <c r="O201" i="3"/>
  <c r="K201" i="3"/>
  <c r="D201" i="3"/>
  <c r="L201" i="3"/>
  <c r="E201" i="3"/>
  <c r="M201" i="3"/>
  <c r="F201" i="3"/>
  <c r="N201" i="3"/>
  <c r="H201" i="3"/>
  <c r="P201" i="3"/>
  <c r="K193" i="3"/>
  <c r="N193" i="3"/>
  <c r="E193" i="3"/>
  <c r="F193" i="3"/>
  <c r="M193" i="3"/>
  <c r="G193" i="3"/>
  <c r="O193" i="3"/>
  <c r="H193" i="3"/>
  <c r="P193" i="3"/>
  <c r="I193" i="3"/>
  <c r="Q193" i="3"/>
  <c r="J193" i="3"/>
  <c r="D193" i="3"/>
  <c r="L193" i="3"/>
  <c r="J169" i="3"/>
  <c r="L169" i="3"/>
  <c r="M169" i="3"/>
  <c r="D169" i="3"/>
  <c r="E169" i="3"/>
  <c r="F169" i="3"/>
  <c r="N169" i="3"/>
  <c r="G169" i="3"/>
  <c r="O169" i="3"/>
  <c r="H169" i="3"/>
  <c r="P169" i="3"/>
  <c r="I169" i="3"/>
  <c r="Q169" i="3"/>
  <c r="K169" i="3"/>
  <c r="H161" i="3"/>
  <c r="I161" i="3"/>
  <c r="N161" i="3"/>
  <c r="P161" i="3"/>
  <c r="Q161" i="3"/>
  <c r="F161" i="3"/>
  <c r="J161" i="3"/>
  <c r="K161" i="3"/>
  <c r="D161" i="3"/>
  <c r="L161" i="3"/>
  <c r="E161" i="3"/>
  <c r="M161" i="3"/>
  <c r="G161" i="3"/>
  <c r="O161" i="3"/>
  <c r="E153" i="3"/>
  <c r="J153" i="3"/>
  <c r="L153" i="3"/>
  <c r="M153" i="3"/>
  <c r="D153" i="3"/>
  <c r="F153" i="3"/>
  <c r="N153" i="3"/>
  <c r="G153" i="3"/>
  <c r="O153" i="3"/>
  <c r="H153" i="3"/>
  <c r="P153" i="3"/>
  <c r="I153" i="3"/>
  <c r="Q153" i="3"/>
  <c r="K153" i="3"/>
  <c r="F145" i="3"/>
  <c r="H145" i="3"/>
  <c r="I145" i="3"/>
  <c r="N145" i="3"/>
  <c r="P145" i="3"/>
  <c r="Q145" i="3"/>
  <c r="J145" i="3"/>
  <c r="K145" i="3"/>
  <c r="D145" i="3"/>
  <c r="L145" i="3"/>
  <c r="E145" i="3"/>
  <c r="M145" i="3"/>
  <c r="G145" i="3"/>
  <c r="O145" i="3"/>
  <c r="F137" i="3"/>
  <c r="J137" i="3"/>
  <c r="L137" i="3"/>
  <c r="M137" i="3"/>
  <c r="N137" i="3"/>
  <c r="D137" i="3"/>
  <c r="E137" i="3"/>
  <c r="G137" i="3"/>
  <c r="O137" i="3"/>
  <c r="H137" i="3"/>
  <c r="P137" i="3"/>
  <c r="I137" i="3"/>
  <c r="Q137" i="3"/>
  <c r="K137" i="3"/>
  <c r="L129" i="3"/>
  <c r="N129" i="3"/>
  <c r="D129" i="3"/>
  <c r="P129" i="3"/>
  <c r="F129" i="3"/>
  <c r="Q129" i="3"/>
  <c r="H129" i="3"/>
  <c r="I129" i="3"/>
  <c r="J129" i="3"/>
  <c r="E129" i="3"/>
  <c r="M129" i="3"/>
  <c r="G129" i="3"/>
  <c r="O129" i="3"/>
  <c r="M121" i="3"/>
  <c r="D121" i="3"/>
  <c r="E121" i="3"/>
  <c r="J121" i="3"/>
  <c r="F121" i="3"/>
  <c r="N121" i="3"/>
  <c r="G121" i="3"/>
  <c r="O121" i="3"/>
  <c r="H121" i="3"/>
  <c r="P121" i="3"/>
  <c r="I121" i="3"/>
  <c r="Q121" i="3"/>
  <c r="K121" i="3"/>
  <c r="F97" i="3"/>
  <c r="E97" i="3"/>
  <c r="J97" i="3"/>
  <c r="L97" i="3"/>
  <c r="M97" i="3"/>
  <c r="N97" i="3"/>
  <c r="G97" i="3"/>
  <c r="O97" i="3"/>
  <c r="H97" i="3"/>
  <c r="P97" i="3"/>
  <c r="I97" i="3"/>
  <c r="Q97" i="3"/>
  <c r="K97" i="3"/>
  <c r="I89" i="3"/>
  <c r="N89" i="3"/>
  <c r="P89" i="3"/>
  <c r="Q89" i="3"/>
  <c r="F89" i="3"/>
  <c r="K89" i="3"/>
  <c r="D89" i="3"/>
  <c r="L89" i="3"/>
  <c r="E89" i="3"/>
  <c r="M89" i="3"/>
  <c r="G89" i="3"/>
  <c r="O89" i="3"/>
  <c r="M81" i="3"/>
  <c r="D81" i="3"/>
  <c r="E81" i="3"/>
  <c r="F81" i="3"/>
  <c r="J81" i="3"/>
  <c r="G81" i="3"/>
  <c r="O81" i="3"/>
  <c r="H81" i="3"/>
  <c r="P81" i="3"/>
  <c r="I81" i="3"/>
  <c r="Q81" i="3"/>
  <c r="K81" i="3"/>
  <c r="Q73" i="3"/>
  <c r="F73" i="3"/>
  <c r="H73" i="3"/>
  <c r="I73" i="3"/>
  <c r="J73" i="3"/>
  <c r="N73" i="3"/>
  <c r="K73" i="3"/>
  <c r="D73" i="3"/>
  <c r="L73" i="3"/>
  <c r="E73" i="3"/>
  <c r="M73" i="3"/>
  <c r="G73" i="3"/>
  <c r="O73" i="3"/>
  <c r="J65" i="3"/>
  <c r="D65" i="3"/>
  <c r="L65" i="3"/>
  <c r="E65" i="3"/>
  <c r="M65" i="3"/>
  <c r="F65" i="3"/>
  <c r="N65" i="3"/>
  <c r="G65" i="3"/>
  <c r="O65" i="3"/>
  <c r="H65" i="3"/>
  <c r="P65" i="3"/>
  <c r="F57" i="3"/>
  <c r="N57" i="3"/>
  <c r="H57" i="3"/>
  <c r="P57" i="3"/>
  <c r="I57" i="3"/>
  <c r="Q57" i="3"/>
  <c r="J57" i="3"/>
  <c r="K57" i="3"/>
  <c r="D57" i="3"/>
  <c r="L57" i="3"/>
  <c r="K49" i="3"/>
  <c r="J49" i="3"/>
  <c r="D49" i="3"/>
  <c r="L49" i="3"/>
  <c r="E49" i="3"/>
  <c r="M49" i="3"/>
  <c r="F49" i="3"/>
  <c r="N49" i="3"/>
  <c r="G49" i="3"/>
  <c r="O49" i="3"/>
  <c r="H49" i="3"/>
  <c r="P49" i="3"/>
  <c r="J25" i="3"/>
  <c r="D25" i="3"/>
  <c r="L25" i="3"/>
  <c r="E25" i="3"/>
  <c r="M25" i="3"/>
  <c r="F25" i="3"/>
  <c r="N25" i="3"/>
  <c r="G25" i="3"/>
  <c r="O25" i="3"/>
  <c r="H25" i="3"/>
  <c r="P25" i="3"/>
  <c r="F17" i="3"/>
  <c r="N17" i="3"/>
  <c r="H17" i="3"/>
  <c r="P17" i="3"/>
  <c r="I17" i="3"/>
  <c r="Q17" i="3"/>
  <c r="J17" i="3"/>
  <c r="K17" i="3"/>
  <c r="D17" i="3"/>
  <c r="L17" i="3"/>
  <c r="F9" i="3"/>
  <c r="O9" i="3"/>
  <c r="H9" i="3"/>
  <c r="P9" i="3"/>
  <c r="D244" i="3"/>
  <c r="I244" i="3"/>
  <c r="K244" i="3"/>
  <c r="L244" i="3"/>
  <c r="Q244" i="3"/>
  <c r="E244" i="3"/>
  <c r="M244" i="3"/>
  <c r="F244" i="3"/>
  <c r="N244" i="3"/>
  <c r="G244" i="3"/>
  <c r="O244" i="3"/>
  <c r="H244" i="3"/>
  <c r="P244" i="3"/>
  <c r="J244" i="3"/>
  <c r="N180" i="3"/>
  <c r="O180" i="3"/>
  <c r="D180" i="3"/>
  <c r="F180" i="3"/>
  <c r="G180" i="3"/>
  <c r="H180" i="3"/>
  <c r="P180" i="3"/>
  <c r="I180" i="3"/>
  <c r="Q180" i="3"/>
  <c r="J180" i="3"/>
  <c r="K180" i="3"/>
  <c r="E180" i="3"/>
  <c r="M180" i="3"/>
  <c r="G148" i="3"/>
  <c r="L148" i="3"/>
  <c r="N148" i="3"/>
  <c r="O148" i="3"/>
  <c r="D148" i="3"/>
  <c r="H148" i="3"/>
  <c r="P148" i="3"/>
  <c r="I148" i="3"/>
  <c r="Q148" i="3"/>
  <c r="J148" i="3"/>
  <c r="K148" i="3"/>
  <c r="E148" i="3"/>
  <c r="M148" i="3"/>
  <c r="D108" i="3"/>
  <c r="F108" i="3"/>
  <c r="G108" i="3"/>
  <c r="L108" i="3"/>
  <c r="N108" i="3"/>
  <c r="H108" i="3"/>
  <c r="P108" i="3"/>
  <c r="I108" i="3"/>
  <c r="Q108" i="3"/>
  <c r="J108" i="3"/>
  <c r="K108" i="3"/>
  <c r="E108" i="3"/>
  <c r="M108" i="3"/>
  <c r="E36" i="3"/>
  <c r="D36" i="3"/>
  <c r="L36" i="3"/>
  <c r="F36" i="3"/>
  <c r="N36" i="3"/>
  <c r="G36" i="3"/>
  <c r="O36" i="3"/>
  <c r="H36" i="3"/>
  <c r="P36" i="3"/>
  <c r="I36" i="3"/>
  <c r="Q36" i="3"/>
  <c r="J36" i="3"/>
  <c r="K234" i="3"/>
  <c r="L234" i="3"/>
  <c r="Q234" i="3"/>
  <c r="D234" i="3"/>
  <c r="I234" i="3"/>
  <c r="E234" i="3"/>
  <c r="M234" i="3"/>
  <c r="F234" i="3"/>
  <c r="N234" i="3"/>
  <c r="G234" i="3"/>
  <c r="O234" i="3"/>
  <c r="H234" i="3"/>
  <c r="P234" i="3"/>
  <c r="J234" i="3"/>
  <c r="H178" i="3"/>
  <c r="J178" i="3"/>
  <c r="K178" i="3"/>
  <c r="P178" i="3"/>
  <c r="D178" i="3"/>
  <c r="L178" i="3"/>
  <c r="E178" i="3"/>
  <c r="M178" i="3"/>
  <c r="F178" i="3"/>
  <c r="N178" i="3"/>
  <c r="G178" i="3"/>
  <c r="O178" i="3"/>
  <c r="I178" i="3"/>
  <c r="Q178" i="3"/>
  <c r="L138" i="3"/>
  <c r="N138" i="3"/>
  <c r="O138" i="3"/>
  <c r="D138" i="3"/>
  <c r="F138" i="3"/>
  <c r="G138" i="3"/>
  <c r="H138" i="3"/>
  <c r="P138" i="3"/>
  <c r="I138" i="3"/>
  <c r="Q138" i="3"/>
  <c r="J138" i="3"/>
  <c r="K138" i="3"/>
  <c r="E138" i="3"/>
  <c r="M138" i="3"/>
  <c r="L90" i="3"/>
  <c r="K90" i="3"/>
  <c r="P90" i="3"/>
  <c r="D90" i="3"/>
  <c r="H90" i="3"/>
  <c r="E90" i="3"/>
  <c r="M90" i="3"/>
  <c r="F90" i="3"/>
  <c r="N90" i="3"/>
  <c r="G90" i="3"/>
  <c r="O90" i="3"/>
  <c r="I90" i="3"/>
  <c r="Q90" i="3"/>
  <c r="K10" i="3"/>
  <c r="L10" i="3"/>
  <c r="O10" i="3"/>
  <c r="P10" i="3"/>
  <c r="Q10" i="3"/>
  <c r="J10" i="3"/>
  <c r="D280" i="3"/>
  <c r="I280" i="3"/>
  <c r="K280" i="3"/>
  <c r="L280" i="3"/>
  <c r="Q280" i="3"/>
  <c r="E280" i="3"/>
  <c r="M280" i="3"/>
  <c r="F280" i="3"/>
  <c r="N280" i="3"/>
  <c r="G280" i="3"/>
  <c r="O280" i="3"/>
  <c r="H280" i="3"/>
  <c r="P280" i="3"/>
  <c r="J280" i="3"/>
  <c r="P272" i="3"/>
  <c r="E272" i="3"/>
  <c r="G272" i="3"/>
  <c r="H272" i="3"/>
  <c r="M272" i="3"/>
  <c r="O272" i="3"/>
  <c r="I272" i="3"/>
  <c r="Q272" i="3"/>
  <c r="J272" i="3"/>
  <c r="K272" i="3"/>
  <c r="D272" i="3"/>
  <c r="L272" i="3"/>
  <c r="F272" i="3"/>
  <c r="N272" i="3"/>
  <c r="Q264" i="3"/>
  <c r="D264" i="3"/>
  <c r="I264" i="3"/>
  <c r="K264" i="3"/>
  <c r="L264" i="3"/>
  <c r="E264" i="3"/>
  <c r="M264" i="3"/>
  <c r="F264" i="3"/>
  <c r="N264" i="3"/>
  <c r="G264" i="3"/>
  <c r="O264" i="3"/>
  <c r="H264" i="3"/>
  <c r="P264" i="3"/>
  <c r="J264" i="3"/>
  <c r="O256" i="3"/>
  <c r="P256" i="3"/>
  <c r="E256" i="3"/>
  <c r="G256" i="3"/>
  <c r="H256" i="3"/>
  <c r="M256" i="3"/>
  <c r="I256" i="3"/>
  <c r="Q256" i="3"/>
  <c r="J256" i="3"/>
  <c r="K256" i="3"/>
  <c r="D256" i="3"/>
  <c r="L256" i="3"/>
  <c r="F256" i="3"/>
  <c r="N256" i="3"/>
  <c r="P232" i="3"/>
  <c r="E232" i="3"/>
  <c r="G232" i="3"/>
  <c r="H232" i="3"/>
  <c r="M232" i="3"/>
  <c r="O232" i="3"/>
  <c r="I232" i="3"/>
  <c r="Q232" i="3"/>
  <c r="J232" i="3"/>
  <c r="K232" i="3"/>
  <c r="D232" i="3"/>
  <c r="L232" i="3"/>
  <c r="F232" i="3"/>
  <c r="N232" i="3"/>
  <c r="I224" i="3"/>
  <c r="Q224" i="3"/>
  <c r="D224" i="3"/>
  <c r="K224" i="3"/>
  <c r="L224" i="3"/>
  <c r="E224" i="3"/>
  <c r="M224" i="3"/>
  <c r="F224" i="3"/>
  <c r="N224" i="3"/>
  <c r="G224" i="3"/>
  <c r="O224" i="3"/>
  <c r="H224" i="3"/>
  <c r="P224" i="3"/>
  <c r="J224" i="3"/>
  <c r="G216" i="3"/>
  <c r="M216" i="3"/>
  <c r="O216" i="3"/>
  <c r="P216" i="3"/>
  <c r="E216" i="3"/>
  <c r="H216" i="3"/>
  <c r="I216" i="3"/>
  <c r="Q216" i="3"/>
  <c r="J216" i="3"/>
  <c r="K216" i="3"/>
  <c r="D216" i="3"/>
  <c r="L216" i="3"/>
  <c r="F216" i="3"/>
  <c r="N216" i="3"/>
  <c r="K208" i="3"/>
  <c r="L208" i="3"/>
  <c r="Q208" i="3"/>
  <c r="I208" i="3"/>
  <c r="E208" i="3"/>
  <c r="M208" i="3"/>
  <c r="F208" i="3"/>
  <c r="N208" i="3"/>
  <c r="G208" i="3"/>
  <c r="O208" i="3"/>
  <c r="H208" i="3"/>
  <c r="P208" i="3"/>
  <c r="J208" i="3"/>
  <c r="E200" i="3"/>
  <c r="H200" i="3"/>
  <c r="M200" i="3"/>
  <c r="O200" i="3"/>
  <c r="P200" i="3"/>
  <c r="G200" i="3"/>
  <c r="I200" i="3"/>
  <c r="Q200" i="3"/>
  <c r="J200" i="3"/>
  <c r="K200" i="3"/>
  <c r="D200" i="3"/>
  <c r="L200" i="3"/>
  <c r="F200" i="3"/>
  <c r="N200" i="3"/>
  <c r="I192" i="3"/>
  <c r="K192" i="3"/>
  <c r="L192" i="3"/>
  <c r="Q192" i="3"/>
  <c r="D192" i="3"/>
  <c r="E192" i="3"/>
  <c r="M192" i="3"/>
  <c r="F192" i="3"/>
  <c r="N192" i="3"/>
  <c r="G192" i="3"/>
  <c r="O192" i="3"/>
  <c r="H192" i="3"/>
  <c r="P192" i="3"/>
  <c r="J192" i="3"/>
  <c r="D184" i="3"/>
  <c r="F184" i="3"/>
  <c r="G184" i="3"/>
  <c r="L184" i="3"/>
  <c r="N184" i="3"/>
  <c r="O184" i="3"/>
  <c r="H184" i="3"/>
  <c r="P184" i="3"/>
  <c r="I184" i="3"/>
  <c r="Q184" i="3"/>
  <c r="J184" i="3"/>
  <c r="K184" i="3"/>
  <c r="E184" i="3"/>
  <c r="M184" i="3"/>
  <c r="D160" i="3"/>
  <c r="F160" i="3"/>
  <c r="G160" i="3"/>
  <c r="L160" i="3"/>
  <c r="N160" i="3"/>
  <c r="O160" i="3"/>
  <c r="H160" i="3"/>
  <c r="P160" i="3"/>
  <c r="I160" i="3"/>
  <c r="Q160" i="3"/>
  <c r="J160" i="3"/>
  <c r="K160" i="3"/>
  <c r="E160" i="3"/>
  <c r="M160" i="3"/>
  <c r="H152" i="3"/>
  <c r="J152" i="3"/>
  <c r="K152" i="3"/>
  <c r="P152" i="3"/>
  <c r="D152" i="3"/>
  <c r="L152" i="3"/>
  <c r="E152" i="3"/>
  <c r="M152" i="3"/>
  <c r="F152" i="3"/>
  <c r="N152" i="3"/>
  <c r="G152" i="3"/>
  <c r="O152" i="3"/>
  <c r="I152" i="3"/>
  <c r="Q152" i="3"/>
  <c r="D144" i="3"/>
  <c r="F144" i="3"/>
  <c r="G144" i="3"/>
  <c r="L144" i="3"/>
  <c r="N144" i="3"/>
  <c r="O144" i="3"/>
  <c r="H144" i="3"/>
  <c r="P144" i="3"/>
  <c r="I144" i="3"/>
  <c r="Q144" i="3"/>
  <c r="J144" i="3"/>
  <c r="K144" i="3"/>
  <c r="E144" i="3"/>
  <c r="M144" i="3"/>
  <c r="H136" i="3"/>
  <c r="J136" i="3"/>
  <c r="K136" i="3"/>
  <c r="L136" i="3"/>
  <c r="P136" i="3"/>
  <c r="E136" i="3"/>
  <c r="M136" i="3"/>
  <c r="F136" i="3"/>
  <c r="N136" i="3"/>
  <c r="G136" i="3"/>
  <c r="O136" i="3"/>
  <c r="I136" i="3"/>
  <c r="Q136" i="3"/>
  <c r="F128" i="3"/>
  <c r="G128" i="3"/>
  <c r="O128" i="3"/>
  <c r="P128" i="3"/>
  <c r="H128" i="3"/>
  <c r="Q128" i="3"/>
  <c r="I128" i="3"/>
  <c r="J128" i="3"/>
  <c r="L128" i="3"/>
  <c r="D128" i="3"/>
  <c r="M128" i="3"/>
  <c r="E128" i="3"/>
  <c r="N128" i="3"/>
  <c r="K128" i="3"/>
  <c r="H120" i="3"/>
  <c r="K120" i="3"/>
  <c r="P120" i="3"/>
  <c r="D120" i="3"/>
  <c r="L120" i="3"/>
  <c r="E120" i="3"/>
  <c r="M120" i="3"/>
  <c r="F120" i="3"/>
  <c r="N120" i="3"/>
  <c r="G120" i="3"/>
  <c r="O120" i="3"/>
  <c r="I120" i="3"/>
  <c r="Q120" i="3"/>
  <c r="F112" i="3"/>
  <c r="L112" i="3"/>
  <c r="N112" i="3"/>
  <c r="O112" i="3"/>
  <c r="H112" i="3"/>
  <c r="P112" i="3"/>
  <c r="I112" i="3"/>
  <c r="Q112" i="3"/>
  <c r="J112" i="3"/>
  <c r="K112" i="3"/>
  <c r="E112" i="3"/>
  <c r="M112" i="3"/>
  <c r="F88" i="3"/>
  <c r="G88" i="3"/>
  <c r="L88" i="3"/>
  <c r="N88" i="3"/>
  <c r="O88" i="3"/>
  <c r="P88" i="3"/>
  <c r="D88" i="3"/>
  <c r="I88" i="3"/>
  <c r="Q88" i="3"/>
  <c r="J88" i="3"/>
  <c r="K88" i="3"/>
  <c r="E88" i="3"/>
  <c r="M88" i="3"/>
  <c r="K80" i="3"/>
  <c r="P80" i="3"/>
  <c r="D80" i="3"/>
  <c r="H80" i="3"/>
  <c r="E80" i="3"/>
  <c r="M80" i="3"/>
  <c r="F80" i="3"/>
  <c r="N80" i="3"/>
  <c r="G80" i="3"/>
  <c r="O80" i="3"/>
  <c r="I80" i="3"/>
  <c r="Q80" i="3"/>
  <c r="N72" i="3"/>
  <c r="P72" i="3"/>
  <c r="O72" i="3"/>
  <c r="D72" i="3"/>
  <c r="F72" i="3"/>
  <c r="G72" i="3"/>
  <c r="H72" i="3"/>
  <c r="L72" i="3"/>
  <c r="I72" i="3"/>
  <c r="Q72" i="3"/>
  <c r="J72" i="3"/>
  <c r="K72" i="3"/>
  <c r="E72" i="3"/>
  <c r="M72" i="3"/>
  <c r="O64" i="3"/>
  <c r="Q64" i="3"/>
  <c r="H64" i="3"/>
  <c r="P64" i="3"/>
  <c r="J64" i="3"/>
  <c r="K64" i="3"/>
  <c r="D64" i="3"/>
  <c r="L64" i="3"/>
  <c r="E64" i="3"/>
  <c r="M64" i="3"/>
  <c r="F64" i="3"/>
  <c r="N64" i="3"/>
  <c r="E56" i="3"/>
  <c r="D56" i="3"/>
  <c r="L56" i="3"/>
  <c r="F56" i="3"/>
  <c r="N56" i="3"/>
  <c r="G56" i="3"/>
  <c r="O56" i="3"/>
  <c r="H56" i="3"/>
  <c r="P56" i="3"/>
  <c r="I56" i="3"/>
  <c r="Q56" i="3"/>
  <c r="J56" i="3"/>
  <c r="H48" i="3"/>
  <c r="P48" i="3"/>
  <c r="J48" i="3"/>
  <c r="K48" i="3"/>
  <c r="D48" i="3"/>
  <c r="L48" i="3"/>
  <c r="E48" i="3"/>
  <c r="M48" i="3"/>
  <c r="F48" i="3"/>
  <c r="N48" i="3"/>
  <c r="K40" i="3"/>
  <c r="M40" i="3"/>
  <c r="D40" i="3"/>
  <c r="L40" i="3"/>
  <c r="F40" i="3"/>
  <c r="N40" i="3"/>
  <c r="G40" i="3"/>
  <c r="O40" i="3"/>
  <c r="H40" i="3"/>
  <c r="P40" i="3"/>
  <c r="I40" i="3"/>
  <c r="Q40" i="3"/>
  <c r="J40" i="3"/>
  <c r="E16" i="3"/>
  <c r="D16" i="3"/>
  <c r="L16" i="3"/>
  <c r="F16" i="3"/>
  <c r="N16" i="3"/>
  <c r="G16" i="3"/>
  <c r="O16" i="3"/>
  <c r="H16" i="3"/>
  <c r="P16" i="3"/>
  <c r="I16" i="3"/>
  <c r="Q16" i="3"/>
  <c r="J16" i="3"/>
  <c r="J8" i="3"/>
  <c r="F8" i="3"/>
  <c r="K8" i="3"/>
  <c r="N8" i="3"/>
  <c r="E9" i="3"/>
  <c r="E57" i="3"/>
  <c r="H268" i="3"/>
  <c r="M268" i="3"/>
  <c r="O268" i="3"/>
  <c r="P268" i="3"/>
  <c r="E268" i="3"/>
  <c r="G268" i="3"/>
  <c r="I268" i="3"/>
  <c r="Q268" i="3"/>
  <c r="J268" i="3"/>
  <c r="K268" i="3"/>
  <c r="D268" i="3"/>
  <c r="L268" i="3"/>
  <c r="F268" i="3"/>
  <c r="N268" i="3"/>
  <c r="E236" i="3"/>
  <c r="G236" i="3"/>
  <c r="H236" i="3"/>
  <c r="M236" i="3"/>
  <c r="O236" i="3"/>
  <c r="P236" i="3"/>
  <c r="I236" i="3"/>
  <c r="Q236" i="3"/>
  <c r="J236" i="3"/>
  <c r="K236" i="3"/>
  <c r="D236" i="3"/>
  <c r="L236" i="3"/>
  <c r="F236" i="3"/>
  <c r="N236" i="3"/>
  <c r="L164" i="3"/>
  <c r="N164" i="3"/>
  <c r="O164" i="3"/>
  <c r="D164" i="3"/>
  <c r="F164" i="3"/>
  <c r="H164" i="3"/>
  <c r="P164" i="3"/>
  <c r="I164" i="3"/>
  <c r="Q164" i="3"/>
  <c r="J164" i="3"/>
  <c r="K164" i="3"/>
  <c r="E164" i="3"/>
  <c r="M164" i="3"/>
  <c r="K100" i="3"/>
  <c r="P100" i="3"/>
  <c r="D100" i="3"/>
  <c r="H100" i="3"/>
  <c r="E100" i="3"/>
  <c r="M100" i="3"/>
  <c r="F100" i="3"/>
  <c r="N100" i="3"/>
  <c r="G100" i="3"/>
  <c r="O100" i="3"/>
  <c r="I100" i="3"/>
  <c r="Q100" i="3"/>
  <c r="D84" i="3"/>
  <c r="H84" i="3"/>
  <c r="J84" i="3"/>
  <c r="K84" i="3"/>
  <c r="L84" i="3"/>
  <c r="P84" i="3"/>
  <c r="E84" i="3"/>
  <c r="M84" i="3"/>
  <c r="F84" i="3"/>
  <c r="N84" i="3"/>
  <c r="G84" i="3"/>
  <c r="O84" i="3"/>
  <c r="I84" i="3"/>
  <c r="Q84" i="3"/>
  <c r="G28" i="3"/>
  <c r="H28" i="3"/>
  <c r="P28" i="3"/>
  <c r="J28" i="3"/>
  <c r="K28" i="3"/>
  <c r="D28" i="3"/>
  <c r="L28" i="3"/>
  <c r="E28" i="3"/>
  <c r="M28" i="3"/>
  <c r="F28" i="3"/>
  <c r="N28" i="3"/>
  <c r="Q25" i="3"/>
  <c r="Q65" i="3"/>
  <c r="E210" i="3"/>
  <c r="G210" i="3"/>
  <c r="H210" i="3"/>
  <c r="M210" i="3"/>
  <c r="O210" i="3"/>
  <c r="P210" i="3"/>
  <c r="I210" i="3"/>
  <c r="Q210" i="3"/>
  <c r="J210" i="3"/>
  <c r="K210" i="3"/>
  <c r="D210" i="3"/>
  <c r="L210" i="3"/>
  <c r="F210" i="3"/>
  <c r="N210" i="3"/>
  <c r="N154" i="3"/>
  <c r="O154" i="3"/>
  <c r="D154" i="3"/>
  <c r="F154" i="3"/>
  <c r="G154" i="3"/>
  <c r="L154" i="3"/>
  <c r="H154" i="3"/>
  <c r="P154" i="3"/>
  <c r="I154" i="3"/>
  <c r="Q154" i="3"/>
  <c r="J154" i="3"/>
  <c r="K154" i="3"/>
  <c r="E154" i="3"/>
  <c r="M154" i="3"/>
  <c r="O82" i="3"/>
  <c r="D82" i="3"/>
  <c r="F82" i="3"/>
  <c r="G82" i="3"/>
  <c r="H82" i="3"/>
  <c r="L82" i="3"/>
  <c r="I82" i="3"/>
  <c r="Q82" i="3"/>
  <c r="J82" i="3"/>
  <c r="K82" i="3"/>
  <c r="E82" i="3"/>
  <c r="M82" i="3"/>
  <c r="H34" i="3"/>
  <c r="P34" i="3"/>
  <c r="J34" i="3"/>
  <c r="K34" i="3"/>
  <c r="D34" i="3"/>
  <c r="L34" i="3"/>
  <c r="E34" i="3"/>
  <c r="M34" i="3"/>
  <c r="F34" i="3"/>
  <c r="N34" i="3"/>
  <c r="J279" i="3"/>
  <c r="O279" i="3"/>
  <c r="Q279" i="3"/>
  <c r="G279" i="3"/>
  <c r="I279" i="3"/>
  <c r="K279" i="3"/>
  <c r="D279" i="3"/>
  <c r="L279" i="3"/>
  <c r="E279" i="3"/>
  <c r="M279" i="3"/>
  <c r="F279" i="3"/>
  <c r="N279" i="3"/>
  <c r="H279" i="3"/>
  <c r="P279" i="3"/>
  <c r="K271" i="3"/>
  <c r="M271" i="3"/>
  <c r="N271" i="3"/>
  <c r="E271" i="3"/>
  <c r="F271" i="3"/>
  <c r="G271" i="3"/>
  <c r="O271" i="3"/>
  <c r="H271" i="3"/>
  <c r="P271" i="3"/>
  <c r="I271" i="3"/>
  <c r="Q271" i="3"/>
  <c r="J271" i="3"/>
  <c r="D271" i="3"/>
  <c r="L271" i="3"/>
  <c r="I263" i="3"/>
  <c r="J263" i="3"/>
  <c r="O263" i="3"/>
  <c r="Q263" i="3"/>
  <c r="G263" i="3"/>
  <c r="K263" i="3"/>
  <c r="D263" i="3"/>
  <c r="L263" i="3"/>
  <c r="E263" i="3"/>
  <c r="M263" i="3"/>
  <c r="F263" i="3"/>
  <c r="N263" i="3"/>
  <c r="H263" i="3"/>
  <c r="P263" i="3"/>
  <c r="F255" i="3"/>
  <c r="K255" i="3"/>
  <c r="M255" i="3"/>
  <c r="N255" i="3"/>
  <c r="E255" i="3"/>
  <c r="G255" i="3"/>
  <c r="O255" i="3"/>
  <c r="H255" i="3"/>
  <c r="P255" i="3"/>
  <c r="I255" i="3"/>
  <c r="Q255" i="3"/>
  <c r="J255" i="3"/>
  <c r="D255" i="3"/>
  <c r="L255" i="3"/>
  <c r="G247" i="3"/>
  <c r="I247" i="3"/>
  <c r="J247" i="3"/>
  <c r="O247" i="3"/>
  <c r="Q247" i="3"/>
  <c r="K247" i="3"/>
  <c r="D247" i="3"/>
  <c r="L247" i="3"/>
  <c r="E247" i="3"/>
  <c r="M247" i="3"/>
  <c r="F247" i="3"/>
  <c r="N247" i="3"/>
  <c r="H247" i="3"/>
  <c r="P247" i="3"/>
  <c r="G223" i="3"/>
  <c r="I223" i="3"/>
  <c r="J223" i="3"/>
  <c r="O223" i="3"/>
  <c r="Q223" i="3"/>
  <c r="K223" i="3"/>
  <c r="D223" i="3"/>
  <c r="L223" i="3"/>
  <c r="E223" i="3"/>
  <c r="M223" i="3"/>
  <c r="F223" i="3"/>
  <c r="N223" i="3"/>
  <c r="H223" i="3"/>
  <c r="P223" i="3"/>
  <c r="E215" i="3"/>
  <c r="F215" i="3"/>
  <c r="K215" i="3"/>
  <c r="M215" i="3"/>
  <c r="N215" i="3"/>
  <c r="G215" i="3"/>
  <c r="O215" i="3"/>
  <c r="H215" i="3"/>
  <c r="P215" i="3"/>
  <c r="I215" i="3"/>
  <c r="Q215" i="3"/>
  <c r="J215" i="3"/>
  <c r="D215" i="3"/>
  <c r="L215" i="3"/>
  <c r="G207" i="3"/>
  <c r="I207" i="3"/>
  <c r="J207" i="3"/>
  <c r="O207" i="3"/>
  <c r="Q207" i="3"/>
  <c r="K207" i="3"/>
  <c r="D207" i="3"/>
  <c r="L207" i="3"/>
  <c r="E207" i="3"/>
  <c r="M207" i="3"/>
  <c r="F207" i="3"/>
  <c r="N207" i="3"/>
  <c r="H207" i="3"/>
  <c r="P207" i="3"/>
  <c r="E199" i="3"/>
  <c r="F199" i="3"/>
  <c r="K199" i="3"/>
  <c r="M199" i="3"/>
  <c r="N199" i="3"/>
  <c r="G199" i="3"/>
  <c r="O199" i="3"/>
  <c r="H199" i="3"/>
  <c r="P199" i="3"/>
  <c r="I199" i="3"/>
  <c r="Q199" i="3"/>
  <c r="J199" i="3"/>
  <c r="D199" i="3"/>
  <c r="L199" i="3"/>
  <c r="Q191" i="3"/>
  <c r="F191" i="3"/>
  <c r="H191" i="3"/>
  <c r="I191" i="3"/>
  <c r="J191" i="3"/>
  <c r="K191" i="3"/>
  <c r="D191" i="3"/>
  <c r="M191" i="3"/>
  <c r="E191" i="3"/>
  <c r="O191" i="3"/>
  <c r="G191" i="3"/>
  <c r="L191" i="3"/>
  <c r="N191" i="3"/>
  <c r="P191" i="3"/>
  <c r="L183" i="3"/>
  <c r="M183" i="3"/>
  <c r="D183" i="3"/>
  <c r="E183" i="3"/>
  <c r="J183" i="3"/>
  <c r="F183" i="3"/>
  <c r="N183" i="3"/>
  <c r="G183" i="3"/>
  <c r="O183" i="3"/>
  <c r="H183" i="3"/>
  <c r="P183" i="3"/>
  <c r="I183" i="3"/>
  <c r="Q183" i="3"/>
  <c r="K183" i="3"/>
  <c r="I175" i="3"/>
  <c r="N175" i="3"/>
  <c r="P175" i="3"/>
  <c r="Q175" i="3"/>
  <c r="F175" i="3"/>
  <c r="H175" i="3"/>
  <c r="J175" i="3"/>
  <c r="K175" i="3"/>
  <c r="D175" i="3"/>
  <c r="L175" i="3"/>
  <c r="E175" i="3"/>
  <c r="M175" i="3"/>
  <c r="G175" i="3"/>
  <c r="O175" i="3"/>
  <c r="P151" i="3"/>
  <c r="Q151" i="3"/>
  <c r="F151" i="3"/>
  <c r="H151" i="3"/>
  <c r="I151" i="3"/>
  <c r="J151" i="3"/>
  <c r="K151" i="3"/>
  <c r="D151" i="3"/>
  <c r="L151" i="3"/>
  <c r="E151" i="3"/>
  <c r="M151" i="3"/>
  <c r="G151" i="3"/>
  <c r="O151" i="3"/>
  <c r="L143" i="3"/>
  <c r="M143" i="3"/>
  <c r="D143" i="3"/>
  <c r="E143" i="3"/>
  <c r="J143" i="3"/>
  <c r="F143" i="3"/>
  <c r="N143" i="3"/>
  <c r="G143" i="3"/>
  <c r="O143" i="3"/>
  <c r="H143" i="3"/>
  <c r="P143" i="3"/>
  <c r="I143" i="3"/>
  <c r="Q143" i="3"/>
  <c r="K143" i="3"/>
  <c r="F135" i="3"/>
  <c r="H135" i="3"/>
  <c r="I135" i="3"/>
  <c r="J135" i="3"/>
  <c r="N135" i="3"/>
  <c r="P135" i="3"/>
  <c r="Q135" i="3"/>
  <c r="K135" i="3"/>
  <c r="D135" i="3"/>
  <c r="L135" i="3"/>
  <c r="E135" i="3"/>
  <c r="M135" i="3"/>
  <c r="G135" i="3"/>
  <c r="O135" i="3"/>
  <c r="E127" i="3"/>
  <c r="M127" i="3"/>
  <c r="F127" i="3"/>
  <c r="N127" i="3"/>
  <c r="G127" i="3"/>
  <c r="O127" i="3"/>
  <c r="H127" i="3"/>
  <c r="P127" i="3"/>
  <c r="I127" i="3"/>
  <c r="Q127" i="3"/>
  <c r="J127" i="3"/>
  <c r="K127" i="3"/>
  <c r="Q119" i="3"/>
  <c r="F119" i="3"/>
  <c r="H119" i="3"/>
  <c r="I119" i="3"/>
  <c r="N119" i="3"/>
  <c r="P119" i="3"/>
  <c r="J119" i="3"/>
  <c r="K119" i="3"/>
  <c r="D119" i="3"/>
  <c r="L119" i="3"/>
  <c r="E119" i="3"/>
  <c r="M119" i="3"/>
  <c r="G119" i="3"/>
  <c r="O119" i="3"/>
  <c r="D111" i="3"/>
  <c r="E111" i="3"/>
  <c r="J111" i="3"/>
  <c r="L111" i="3"/>
  <c r="M111" i="3"/>
  <c r="F111" i="3"/>
  <c r="N111" i="3"/>
  <c r="G111" i="3"/>
  <c r="O111" i="3"/>
  <c r="H111" i="3"/>
  <c r="P111" i="3"/>
  <c r="I111" i="3"/>
  <c r="Q111" i="3"/>
  <c r="K111" i="3"/>
  <c r="P103" i="3"/>
  <c r="Q103" i="3"/>
  <c r="F103" i="3"/>
  <c r="H103" i="3"/>
  <c r="I103" i="3"/>
  <c r="J103" i="3"/>
  <c r="N103" i="3"/>
  <c r="K103" i="3"/>
  <c r="D103" i="3"/>
  <c r="L103" i="3"/>
  <c r="E103" i="3"/>
  <c r="M103" i="3"/>
  <c r="G103" i="3"/>
  <c r="O103" i="3"/>
  <c r="H79" i="3"/>
  <c r="J79" i="3"/>
  <c r="I79" i="3"/>
  <c r="N79" i="3"/>
  <c r="P79" i="3"/>
  <c r="Q79" i="3"/>
  <c r="F79" i="3"/>
  <c r="K79" i="3"/>
  <c r="D79" i="3"/>
  <c r="L79" i="3"/>
  <c r="E79" i="3"/>
  <c r="M79" i="3"/>
  <c r="G79" i="3"/>
  <c r="O79" i="3"/>
  <c r="N71" i="3"/>
  <c r="M71" i="3"/>
  <c r="D71" i="3"/>
  <c r="E71" i="3"/>
  <c r="F71" i="3"/>
  <c r="J71" i="3"/>
  <c r="G71" i="3"/>
  <c r="O71" i="3"/>
  <c r="H71" i="3"/>
  <c r="P71" i="3"/>
  <c r="I71" i="3"/>
  <c r="Q71" i="3"/>
  <c r="K71" i="3"/>
  <c r="F63" i="3"/>
  <c r="N63" i="3"/>
  <c r="H63" i="3"/>
  <c r="P63" i="3"/>
  <c r="I63" i="3"/>
  <c r="Q63" i="3"/>
  <c r="J63" i="3"/>
  <c r="K63" i="3"/>
  <c r="D63" i="3"/>
  <c r="L63" i="3"/>
  <c r="K55" i="3"/>
  <c r="Q55" i="3"/>
  <c r="J55" i="3"/>
  <c r="D55" i="3"/>
  <c r="L55" i="3"/>
  <c r="E55" i="3"/>
  <c r="M55" i="3"/>
  <c r="F55" i="3"/>
  <c r="N55" i="3"/>
  <c r="G55" i="3"/>
  <c r="O55" i="3"/>
  <c r="H55" i="3"/>
  <c r="P55" i="3"/>
  <c r="E47" i="3"/>
  <c r="G47" i="3"/>
  <c r="F47" i="3"/>
  <c r="N47" i="3"/>
  <c r="H47" i="3"/>
  <c r="P47" i="3"/>
  <c r="I47" i="3"/>
  <c r="Q47" i="3"/>
  <c r="J47" i="3"/>
  <c r="K47" i="3"/>
  <c r="D47" i="3"/>
  <c r="L47" i="3"/>
  <c r="I39" i="3"/>
  <c r="J39" i="3"/>
  <c r="D39" i="3"/>
  <c r="L39" i="3"/>
  <c r="E39" i="3"/>
  <c r="M39" i="3"/>
  <c r="F39" i="3"/>
  <c r="N39" i="3"/>
  <c r="G39" i="3"/>
  <c r="O39" i="3"/>
  <c r="H39" i="3"/>
  <c r="P39" i="3"/>
  <c r="G31" i="3"/>
  <c r="M31" i="3"/>
  <c r="O31" i="3"/>
  <c r="F31" i="3"/>
  <c r="N31" i="3"/>
  <c r="H31" i="3"/>
  <c r="P31" i="3"/>
  <c r="I31" i="3"/>
  <c r="Q31" i="3"/>
  <c r="J31" i="3"/>
  <c r="K31" i="3"/>
  <c r="D31" i="3"/>
  <c r="L31" i="3"/>
  <c r="G7" i="3"/>
  <c r="O7" i="3"/>
  <c r="H7" i="3"/>
  <c r="P7" i="3"/>
  <c r="I7" i="3"/>
  <c r="Q7" i="3"/>
  <c r="D9" i="3"/>
  <c r="D136" i="3"/>
  <c r="D208" i="3"/>
  <c r="D97" i="3"/>
  <c r="I260" i="3"/>
  <c r="K260" i="3"/>
  <c r="L260" i="3"/>
  <c r="Q260" i="3"/>
  <c r="D260" i="3"/>
  <c r="E260" i="3"/>
  <c r="M260" i="3"/>
  <c r="F260" i="3"/>
  <c r="N260" i="3"/>
  <c r="G260" i="3"/>
  <c r="O260" i="3"/>
  <c r="H260" i="3"/>
  <c r="P260" i="3"/>
  <c r="J260" i="3"/>
  <c r="O220" i="3"/>
  <c r="E220" i="3"/>
  <c r="G220" i="3"/>
  <c r="H220" i="3"/>
  <c r="M220" i="3"/>
  <c r="P220" i="3"/>
  <c r="I220" i="3"/>
  <c r="Q220" i="3"/>
  <c r="J220" i="3"/>
  <c r="K220" i="3"/>
  <c r="D220" i="3"/>
  <c r="L220" i="3"/>
  <c r="F220" i="3"/>
  <c r="N220" i="3"/>
  <c r="P188" i="3"/>
  <c r="H188" i="3"/>
  <c r="J188" i="3"/>
  <c r="D188" i="3"/>
  <c r="L188" i="3"/>
  <c r="E188" i="3"/>
  <c r="M188" i="3"/>
  <c r="F188" i="3"/>
  <c r="N188" i="3"/>
  <c r="G188" i="3"/>
  <c r="O188" i="3"/>
  <c r="I188" i="3"/>
  <c r="Q188" i="3"/>
  <c r="H156" i="3"/>
  <c r="J156" i="3"/>
  <c r="K156" i="3"/>
  <c r="P156" i="3"/>
  <c r="D156" i="3"/>
  <c r="L156" i="3"/>
  <c r="E156" i="3"/>
  <c r="M156" i="3"/>
  <c r="F156" i="3"/>
  <c r="N156" i="3"/>
  <c r="G156" i="3"/>
  <c r="O156" i="3"/>
  <c r="I156" i="3"/>
  <c r="Q156" i="3"/>
  <c r="H116" i="3"/>
  <c r="J116" i="3"/>
  <c r="K116" i="3"/>
  <c r="P116" i="3"/>
  <c r="D116" i="3"/>
  <c r="L116" i="3"/>
  <c r="E116" i="3"/>
  <c r="M116" i="3"/>
  <c r="F116" i="3"/>
  <c r="N116" i="3"/>
  <c r="G116" i="3"/>
  <c r="O116" i="3"/>
  <c r="I116" i="3"/>
  <c r="Q116" i="3"/>
  <c r="H76" i="3"/>
  <c r="G76" i="3"/>
  <c r="L76" i="3"/>
  <c r="N76" i="3"/>
  <c r="O76" i="3"/>
  <c r="P76" i="3"/>
  <c r="D76" i="3"/>
  <c r="I76" i="3"/>
  <c r="Q76" i="3"/>
  <c r="J76" i="3"/>
  <c r="K76" i="3"/>
  <c r="E76" i="3"/>
  <c r="M76" i="3"/>
  <c r="I44" i="3"/>
  <c r="O44" i="3"/>
  <c r="Q44" i="3"/>
  <c r="H44" i="3"/>
  <c r="P44" i="3"/>
  <c r="J44" i="3"/>
  <c r="K44" i="3"/>
  <c r="D44" i="3"/>
  <c r="L44" i="3"/>
  <c r="E44" i="3"/>
  <c r="M44" i="3"/>
  <c r="F44" i="3"/>
  <c r="N44" i="3"/>
  <c r="O12" i="3"/>
  <c r="H12" i="3"/>
  <c r="P12" i="3"/>
  <c r="J12" i="3"/>
  <c r="K12" i="3"/>
  <c r="D12" i="3"/>
  <c r="L12" i="3"/>
  <c r="E12" i="3"/>
  <c r="M12" i="3"/>
  <c r="F12" i="3"/>
  <c r="N12" i="3"/>
  <c r="M242" i="3"/>
  <c r="O242" i="3"/>
  <c r="P242" i="3"/>
  <c r="E242" i="3"/>
  <c r="G242" i="3"/>
  <c r="H242" i="3"/>
  <c r="I242" i="3"/>
  <c r="Q242" i="3"/>
  <c r="J242" i="3"/>
  <c r="K242" i="3"/>
  <c r="D242" i="3"/>
  <c r="L242" i="3"/>
  <c r="F242" i="3"/>
  <c r="N242" i="3"/>
  <c r="O170" i="3"/>
  <c r="D170" i="3"/>
  <c r="F170" i="3"/>
  <c r="G170" i="3"/>
  <c r="L170" i="3"/>
  <c r="N170" i="3"/>
  <c r="H170" i="3"/>
  <c r="P170" i="3"/>
  <c r="I170" i="3"/>
  <c r="Q170" i="3"/>
  <c r="J170" i="3"/>
  <c r="K170" i="3"/>
  <c r="E170" i="3"/>
  <c r="M170" i="3"/>
  <c r="J106" i="3"/>
  <c r="K106" i="3"/>
  <c r="P106" i="3"/>
  <c r="D106" i="3"/>
  <c r="L106" i="3"/>
  <c r="E106" i="3"/>
  <c r="M106" i="3"/>
  <c r="F106" i="3"/>
  <c r="N106" i="3"/>
  <c r="G106" i="3"/>
  <c r="O106" i="3"/>
  <c r="I106" i="3"/>
  <c r="Q106" i="3"/>
  <c r="G58" i="3"/>
  <c r="I58" i="3"/>
  <c r="H58" i="3"/>
  <c r="P58" i="3"/>
  <c r="J58" i="3"/>
  <c r="K58" i="3"/>
  <c r="D58" i="3"/>
  <c r="L58" i="3"/>
  <c r="E58" i="3"/>
  <c r="M58" i="3"/>
  <c r="F58" i="3"/>
  <c r="N58" i="3"/>
  <c r="G18" i="3"/>
  <c r="I18" i="3"/>
  <c r="H18" i="3"/>
  <c r="P18" i="3"/>
  <c r="J18" i="3"/>
  <c r="K18" i="3"/>
  <c r="D18" i="3"/>
  <c r="L18" i="3"/>
  <c r="E18" i="3"/>
  <c r="M18" i="3"/>
  <c r="F18" i="3"/>
  <c r="N18" i="3"/>
  <c r="E278" i="3"/>
  <c r="G278" i="3"/>
  <c r="H278" i="3"/>
  <c r="M278" i="3"/>
  <c r="O278" i="3"/>
  <c r="P278" i="3"/>
  <c r="I278" i="3"/>
  <c r="Q278" i="3"/>
  <c r="J278" i="3"/>
  <c r="K278" i="3"/>
  <c r="D278" i="3"/>
  <c r="L278" i="3"/>
  <c r="F278" i="3"/>
  <c r="N278" i="3"/>
  <c r="D270" i="3"/>
  <c r="I270" i="3"/>
  <c r="K270" i="3"/>
  <c r="L270" i="3"/>
  <c r="Q270" i="3"/>
  <c r="E270" i="3"/>
  <c r="M270" i="3"/>
  <c r="F270" i="3"/>
  <c r="N270" i="3"/>
  <c r="G270" i="3"/>
  <c r="O270" i="3"/>
  <c r="H270" i="3"/>
  <c r="P270" i="3"/>
  <c r="J270" i="3"/>
  <c r="E262" i="3"/>
  <c r="G262" i="3"/>
  <c r="H262" i="3"/>
  <c r="M262" i="3"/>
  <c r="O262" i="3"/>
  <c r="P262" i="3"/>
  <c r="I262" i="3"/>
  <c r="Q262" i="3"/>
  <c r="J262" i="3"/>
  <c r="K262" i="3"/>
  <c r="D262" i="3"/>
  <c r="L262" i="3"/>
  <c r="F262" i="3"/>
  <c r="N262" i="3"/>
  <c r="D254" i="3"/>
  <c r="I254" i="3"/>
  <c r="K254" i="3"/>
  <c r="L254" i="3"/>
  <c r="Q254" i="3"/>
  <c r="E254" i="3"/>
  <c r="M254" i="3"/>
  <c r="F254" i="3"/>
  <c r="N254" i="3"/>
  <c r="G254" i="3"/>
  <c r="O254" i="3"/>
  <c r="H254" i="3"/>
  <c r="P254" i="3"/>
  <c r="J254" i="3"/>
  <c r="E246" i="3"/>
  <c r="G246" i="3"/>
  <c r="H246" i="3"/>
  <c r="M246" i="3"/>
  <c r="O246" i="3"/>
  <c r="P246" i="3"/>
  <c r="I246" i="3"/>
  <c r="Q246" i="3"/>
  <c r="J246" i="3"/>
  <c r="K246" i="3"/>
  <c r="D246" i="3"/>
  <c r="L246" i="3"/>
  <c r="F246" i="3"/>
  <c r="N246" i="3"/>
  <c r="D238" i="3"/>
  <c r="I238" i="3"/>
  <c r="K238" i="3"/>
  <c r="L238" i="3"/>
  <c r="Q238" i="3"/>
  <c r="E238" i="3"/>
  <c r="M238" i="3"/>
  <c r="F238" i="3"/>
  <c r="N238" i="3"/>
  <c r="G238" i="3"/>
  <c r="O238" i="3"/>
  <c r="H238" i="3"/>
  <c r="P238" i="3"/>
  <c r="J238" i="3"/>
  <c r="L214" i="3"/>
  <c r="D214" i="3"/>
  <c r="I214" i="3"/>
  <c r="K214" i="3"/>
  <c r="Q214" i="3"/>
  <c r="E214" i="3"/>
  <c r="M214" i="3"/>
  <c r="F214" i="3"/>
  <c r="N214" i="3"/>
  <c r="G214" i="3"/>
  <c r="O214" i="3"/>
  <c r="H214" i="3"/>
  <c r="P214" i="3"/>
  <c r="J214" i="3"/>
  <c r="M206" i="3"/>
  <c r="P206" i="3"/>
  <c r="E206" i="3"/>
  <c r="G206" i="3"/>
  <c r="H206" i="3"/>
  <c r="O206" i="3"/>
  <c r="I206" i="3"/>
  <c r="Q206" i="3"/>
  <c r="J206" i="3"/>
  <c r="K206" i="3"/>
  <c r="D206" i="3"/>
  <c r="L206" i="3"/>
  <c r="F206" i="3"/>
  <c r="N206" i="3"/>
  <c r="K198" i="3"/>
  <c r="Q198" i="3"/>
  <c r="D198" i="3"/>
  <c r="I198" i="3"/>
  <c r="L198" i="3"/>
  <c r="E198" i="3"/>
  <c r="M198" i="3"/>
  <c r="F198" i="3"/>
  <c r="N198" i="3"/>
  <c r="G198" i="3"/>
  <c r="O198" i="3"/>
  <c r="H198" i="3"/>
  <c r="P198" i="3"/>
  <c r="J198" i="3"/>
  <c r="G190" i="3"/>
  <c r="L190" i="3"/>
  <c r="N190" i="3"/>
  <c r="O190" i="3"/>
  <c r="D190" i="3"/>
  <c r="H190" i="3"/>
  <c r="P190" i="3"/>
  <c r="I190" i="3"/>
  <c r="Q190" i="3"/>
  <c r="J190" i="3"/>
  <c r="K190" i="3"/>
  <c r="E190" i="3"/>
  <c r="M190" i="3"/>
  <c r="H182" i="3"/>
  <c r="J182" i="3"/>
  <c r="K182" i="3"/>
  <c r="P182" i="3"/>
  <c r="D182" i="3"/>
  <c r="L182" i="3"/>
  <c r="E182" i="3"/>
  <c r="M182" i="3"/>
  <c r="F182" i="3"/>
  <c r="N182" i="3"/>
  <c r="G182" i="3"/>
  <c r="O182" i="3"/>
  <c r="I182" i="3"/>
  <c r="Q182" i="3"/>
  <c r="D174" i="3"/>
  <c r="F174" i="3"/>
  <c r="G174" i="3"/>
  <c r="L174" i="3"/>
  <c r="N174" i="3"/>
  <c r="O174" i="3"/>
  <c r="H174" i="3"/>
  <c r="P174" i="3"/>
  <c r="I174" i="3"/>
  <c r="Q174" i="3"/>
  <c r="J174" i="3"/>
  <c r="K174" i="3"/>
  <c r="E174" i="3"/>
  <c r="M174" i="3"/>
  <c r="H166" i="3"/>
  <c r="J166" i="3"/>
  <c r="K166" i="3"/>
  <c r="P166" i="3"/>
  <c r="D166" i="3"/>
  <c r="L166" i="3"/>
  <c r="E166" i="3"/>
  <c r="M166" i="3"/>
  <c r="F166" i="3"/>
  <c r="N166" i="3"/>
  <c r="G166" i="3"/>
  <c r="O166" i="3"/>
  <c r="I166" i="3"/>
  <c r="Q166" i="3"/>
  <c r="H142" i="3"/>
  <c r="J142" i="3"/>
  <c r="K142" i="3"/>
  <c r="P142" i="3"/>
  <c r="D142" i="3"/>
  <c r="L142" i="3"/>
  <c r="E142" i="3"/>
  <c r="M142" i="3"/>
  <c r="F142" i="3"/>
  <c r="N142" i="3"/>
  <c r="G142" i="3"/>
  <c r="O142" i="3"/>
  <c r="I142" i="3"/>
  <c r="Q142" i="3"/>
  <c r="P134" i="3"/>
  <c r="D134" i="3"/>
  <c r="F134" i="3"/>
  <c r="G134" i="3"/>
  <c r="H134" i="3"/>
  <c r="L134" i="3"/>
  <c r="N134" i="3"/>
  <c r="O134" i="3"/>
  <c r="I134" i="3"/>
  <c r="Q134" i="3"/>
  <c r="J134" i="3"/>
  <c r="K134" i="3"/>
  <c r="E134" i="3"/>
  <c r="M134" i="3"/>
  <c r="J126" i="3"/>
  <c r="K126" i="3"/>
  <c r="D126" i="3"/>
  <c r="L126" i="3"/>
  <c r="E126" i="3"/>
  <c r="M126" i="3"/>
  <c r="F126" i="3"/>
  <c r="N126" i="3"/>
  <c r="G126" i="3"/>
  <c r="O126" i="3"/>
  <c r="H126" i="3"/>
  <c r="P126" i="3"/>
  <c r="I126" i="3"/>
  <c r="Q126" i="3"/>
  <c r="N118" i="3"/>
  <c r="D118" i="3"/>
  <c r="F118" i="3"/>
  <c r="G118" i="3"/>
  <c r="H118" i="3"/>
  <c r="P118" i="3"/>
  <c r="I118" i="3"/>
  <c r="Q118" i="3"/>
  <c r="J118" i="3"/>
  <c r="K118" i="3"/>
  <c r="E118" i="3"/>
  <c r="M118" i="3"/>
  <c r="K110" i="3"/>
  <c r="H110" i="3"/>
  <c r="D110" i="3"/>
  <c r="L110" i="3"/>
  <c r="E110" i="3"/>
  <c r="M110" i="3"/>
  <c r="F110" i="3"/>
  <c r="N110" i="3"/>
  <c r="G110" i="3"/>
  <c r="O110" i="3"/>
  <c r="I110" i="3"/>
  <c r="Q110" i="3"/>
  <c r="O102" i="3"/>
  <c r="D102" i="3"/>
  <c r="F102" i="3"/>
  <c r="G102" i="3"/>
  <c r="H102" i="3"/>
  <c r="L102" i="3"/>
  <c r="I102" i="3"/>
  <c r="Q102" i="3"/>
  <c r="J102" i="3"/>
  <c r="K102" i="3"/>
  <c r="E102" i="3"/>
  <c r="M102" i="3"/>
  <c r="D94" i="3"/>
  <c r="H94" i="3"/>
  <c r="J94" i="3"/>
  <c r="K94" i="3"/>
  <c r="L94" i="3"/>
  <c r="P94" i="3"/>
  <c r="E94" i="3"/>
  <c r="M94" i="3"/>
  <c r="F94" i="3"/>
  <c r="N94" i="3"/>
  <c r="G94" i="3"/>
  <c r="O94" i="3"/>
  <c r="I94" i="3"/>
  <c r="Q94" i="3"/>
  <c r="K70" i="3"/>
  <c r="P70" i="3"/>
  <c r="D70" i="3"/>
  <c r="E70" i="3"/>
  <c r="H70" i="3"/>
  <c r="M70" i="3"/>
  <c r="F70" i="3"/>
  <c r="N70" i="3"/>
  <c r="G70" i="3"/>
  <c r="O70" i="3"/>
  <c r="I70" i="3"/>
  <c r="Q70" i="3"/>
  <c r="E62" i="3"/>
  <c r="K62" i="3"/>
  <c r="M62" i="3"/>
  <c r="D62" i="3"/>
  <c r="L62" i="3"/>
  <c r="F62" i="3"/>
  <c r="N62" i="3"/>
  <c r="G62" i="3"/>
  <c r="O62" i="3"/>
  <c r="H62" i="3"/>
  <c r="P62" i="3"/>
  <c r="I62" i="3"/>
  <c r="Q62" i="3"/>
  <c r="J62" i="3"/>
  <c r="H54" i="3"/>
  <c r="P54" i="3"/>
  <c r="J54" i="3"/>
  <c r="K54" i="3"/>
  <c r="D54" i="3"/>
  <c r="L54" i="3"/>
  <c r="E54" i="3"/>
  <c r="M54" i="3"/>
  <c r="F54" i="3"/>
  <c r="N54" i="3"/>
  <c r="K46" i="3"/>
  <c r="M46" i="3"/>
  <c r="D46" i="3"/>
  <c r="L46" i="3"/>
  <c r="F46" i="3"/>
  <c r="N46" i="3"/>
  <c r="G46" i="3"/>
  <c r="O46" i="3"/>
  <c r="H46" i="3"/>
  <c r="P46" i="3"/>
  <c r="I46" i="3"/>
  <c r="Q46" i="3"/>
  <c r="J46" i="3"/>
  <c r="G38" i="3"/>
  <c r="I38" i="3"/>
  <c r="H38" i="3"/>
  <c r="P38" i="3"/>
  <c r="J38" i="3"/>
  <c r="K38" i="3"/>
  <c r="D38" i="3"/>
  <c r="L38" i="3"/>
  <c r="E38" i="3"/>
  <c r="M38" i="3"/>
  <c r="F38" i="3"/>
  <c r="N38" i="3"/>
  <c r="K30" i="3"/>
  <c r="D30" i="3"/>
  <c r="L30" i="3"/>
  <c r="F30" i="3"/>
  <c r="N30" i="3"/>
  <c r="G30" i="3"/>
  <c r="O30" i="3"/>
  <c r="H30" i="3"/>
  <c r="P30" i="3"/>
  <c r="I30" i="3"/>
  <c r="Q30" i="3"/>
  <c r="J30" i="3"/>
  <c r="G22" i="3"/>
  <c r="I22" i="3"/>
  <c r="O22" i="3"/>
  <c r="Q22" i="3"/>
  <c r="H22" i="3"/>
  <c r="P22" i="3"/>
  <c r="J22" i="3"/>
  <c r="K22" i="3"/>
  <c r="D22" i="3"/>
  <c r="L22" i="3"/>
  <c r="E22" i="3"/>
  <c r="M22" i="3"/>
  <c r="F22" i="3"/>
  <c r="N22" i="3"/>
  <c r="E277" i="3"/>
  <c r="F277" i="3"/>
  <c r="K277" i="3"/>
  <c r="M277" i="3"/>
  <c r="N277" i="3"/>
  <c r="G277" i="3"/>
  <c r="O277" i="3"/>
  <c r="H277" i="3"/>
  <c r="P277" i="3"/>
  <c r="I277" i="3"/>
  <c r="Q277" i="3"/>
  <c r="J277" i="3"/>
  <c r="D277" i="3"/>
  <c r="L277" i="3"/>
  <c r="Q269" i="3"/>
  <c r="G269" i="3"/>
  <c r="I269" i="3"/>
  <c r="J269" i="3"/>
  <c r="O269" i="3"/>
  <c r="K269" i="3"/>
  <c r="D269" i="3"/>
  <c r="L269" i="3"/>
  <c r="E269" i="3"/>
  <c r="M269" i="3"/>
  <c r="F269" i="3"/>
  <c r="N269" i="3"/>
  <c r="H269" i="3"/>
  <c r="P269" i="3"/>
  <c r="N261" i="3"/>
  <c r="E261" i="3"/>
  <c r="F261" i="3"/>
  <c r="K261" i="3"/>
  <c r="M261" i="3"/>
  <c r="G261" i="3"/>
  <c r="O261" i="3"/>
  <c r="H261" i="3"/>
  <c r="P261" i="3"/>
  <c r="I261" i="3"/>
  <c r="Q261" i="3"/>
  <c r="J261" i="3"/>
  <c r="D261" i="3"/>
  <c r="L261" i="3"/>
  <c r="O253" i="3"/>
  <c r="Q253" i="3"/>
  <c r="G253" i="3"/>
  <c r="I253" i="3"/>
  <c r="J253" i="3"/>
  <c r="K253" i="3"/>
  <c r="D253" i="3"/>
  <c r="L253" i="3"/>
  <c r="E253" i="3"/>
  <c r="M253" i="3"/>
  <c r="F253" i="3"/>
  <c r="N253" i="3"/>
  <c r="H253" i="3"/>
  <c r="P253" i="3"/>
  <c r="M245" i="3"/>
  <c r="N245" i="3"/>
  <c r="E245" i="3"/>
  <c r="F245" i="3"/>
  <c r="K245" i="3"/>
  <c r="G245" i="3"/>
  <c r="O245" i="3"/>
  <c r="H245" i="3"/>
  <c r="P245" i="3"/>
  <c r="I245" i="3"/>
  <c r="Q245" i="3"/>
  <c r="J245" i="3"/>
  <c r="D245" i="3"/>
  <c r="L245" i="3"/>
  <c r="J237" i="3"/>
  <c r="O237" i="3"/>
  <c r="Q237" i="3"/>
  <c r="G237" i="3"/>
  <c r="I237" i="3"/>
  <c r="K237" i="3"/>
  <c r="D237" i="3"/>
  <c r="L237" i="3"/>
  <c r="E237" i="3"/>
  <c r="M237" i="3"/>
  <c r="F237" i="3"/>
  <c r="N237" i="3"/>
  <c r="H237" i="3"/>
  <c r="P237" i="3"/>
  <c r="K229" i="3"/>
  <c r="M229" i="3"/>
  <c r="N229" i="3"/>
  <c r="E229" i="3"/>
  <c r="F229" i="3"/>
  <c r="G229" i="3"/>
  <c r="O229" i="3"/>
  <c r="H229" i="3"/>
  <c r="P229" i="3"/>
  <c r="I229" i="3"/>
  <c r="Q229" i="3"/>
  <c r="J229" i="3"/>
  <c r="D229" i="3"/>
  <c r="L229" i="3"/>
  <c r="E205" i="3"/>
  <c r="K205" i="3"/>
  <c r="M205" i="3"/>
  <c r="N205" i="3"/>
  <c r="F205" i="3"/>
  <c r="G205" i="3"/>
  <c r="O205" i="3"/>
  <c r="H205" i="3"/>
  <c r="P205" i="3"/>
  <c r="I205" i="3"/>
  <c r="Q205" i="3"/>
  <c r="J205" i="3"/>
  <c r="D205" i="3"/>
  <c r="L205" i="3"/>
  <c r="J197" i="3"/>
  <c r="I197" i="3"/>
  <c r="O197" i="3"/>
  <c r="Q197" i="3"/>
  <c r="G197" i="3"/>
  <c r="K197" i="3"/>
  <c r="D197" i="3"/>
  <c r="L197" i="3"/>
  <c r="E197" i="3"/>
  <c r="M197" i="3"/>
  <c r="F197" i="3"/>
  <c r="N197" i="3"/>
  <c r="H197" i="3"/>
  <c r="P197" i="3"/>
  <c r="D189" i="3"/>
  <c r="E189" i="3"/>
  <c r="J189" i="3"/>
  <c r="L189" i="3"/>
  <c r="M189" i="3"/>
  <c r="F189" i="3"/>
  <c r="N189" i="3"/>
  <c r="G189" i="3"/>
  <c r="O189" i="3"/>
  <c r="H189" i="3"/>
  <c r="P189" i="3"/>
  <c r="I189" i="3"/>
  <c r="Q189" i="3"/>
  <c r="K189" i="3"/>
  <c r="F181" i="3"/>
  <c r="H181" i="3"/>
  <c r="I181" i="3"/>
  <c r="N181" i="3"/>
  <c r="P181" i="3"/>
  <c r="J181" i="3"/>
  <c r="K181" i="3"/>
  <c r="D181" i="3"/>
  <c r="L181" i="3"/>
  <c r="E181" i="3"/>
  <c r="M181" i="3"/>
  <c r="G181" i="3"/>
  <c r="O181" i="3"/>
  <c r="D173" i="3"/>
  <c r="E173" i="3"/>
  <c r="J173" i="3"/>
  <c r="L173" i="3"/>
  <c r="M173" i="3"/>
  <c r="F173" i="3"/>
  <c r="N173" i="3"/>
  <c r="G173" i="3"/>
  <c r="O173" i="3"/>
  <c r="H173" i="3"/>
  <c r="P173" i="3"/>
  <c r="I173" i="3"/>
  <c r="Q173" i="3"/>
  <c r="K173" i="3"/>
  <c r="P165" i="3"/>
  <c r="Q165" i="3"/>
  <c r="F165" i="3"/>
  <c r="H165" i="3"/>
  <c r="I165" i="3"/>
  <c r="N165" i="3"/>
  <c r="J165" i="3"/>
  <c r="K165" i="3"/>
  <c r="D165" i="3"/>
  <c r="L165" i="3"/>
  <c r="E165" i="3"/>
  <c r="M165" i="3"/>
  <c r="G165" i="3"/>
  <c r="O165" i="3"/>
  <c r="M157" i="3"/>
  <c r="D157" i="3"/>
  <c r="E157" i="3"/>
  <c r="J157" i="3"/>
  <c r="L157" i="3"/>
  <c r="F157" i="3"/>
  <c r="N157" i="3"/>
  <c r="G157" i="3"/>
  <c r="O157" i="3"/>
  <c r="H157" i="3"/>
  <c r="P157" i="3"/>
  <c r="I157" i="3"/>
  <c r="Q157" i="3"/>
  <c r="K157" i="3"/>
  <c r="E133" i="3"/>
  <c r="F133" i="3"/>
  <c r="P133" i="3"/>
  <c r="G133" i="3"/>
  <c r="H133" i="3"/>
  <c r="J133" i="3"/>
  <c r="L133" i="3"/>
  <c r="M133" i="3"/>
  <c r="D133" i="3"/>
  <c r="N133" i="3"/>
  <c r="O133" i="3"/>
  <c r="I133" i="3"/>
  <c r="Q133" i="3"/>
  <c r="K133" i="3"/>
  <c r="F125" i="3"/>
  <c r="I125" i="3"/>
  <c r="H125" i="3"/>
  <c r="N125" i="3"/>
  <c r="P125" i="3"/>
  <c r="Q125" i="3"/>
  <c r="J125" i="3"/>
  <c r="K125" i="3"/>
  <c r="D125" i="3"/>
  <c r="L125" i="3"/>
  <c r="E125" i="3"/>
  <c r="M125" i="3"/>
  <c r="G125" i="3"/>
  <c r="O125" i="3"/>
  <c r="D117" i="3"/>
  <c r="J117" i="3"/>
  <c r="E117" i="3"/>
  <c r="L117" i="3"/>
  <c r="M117" i="3"/>
  <c r="F117" i="3"/>
  <c r="N117" i="3"/>
  <c r="G117" i="3"/>
  <c r="O117" i="3"/>
  <c r="H117" i="3"/>
  <c r="P117" i="3"/>
  <c r="I117" i="3"/>
  <c r="Q117" i="3"/>
  <c r="K117" i="3"/>
  <c r="H109" i="3"/>
  <c r="F109" i="3"/>
  <c r="I109" i="3"/>
  <c r="N109" i="3"/>
  <c r="P109" i="3"/>
  <c r="Q109" i="3"/>
  <c r="J109" i="3"/>
  <c r="K109" i="3"/>
  <c r="D109" i="3"/>
  <c r="L109" i="3"/>
  <c r="E109" i="3"/>
  <c r="M109" i="3"/>
  <c r="G109" i="3"/>
  <c r="O109" i="3"/>
  <c r="L101" i="3"/>
  <c r="N101" i="3"/>
  <c r="M101" i="3"/>
  <c r="D101" i="3"/>
  <c r="E101" i="3"/>
  <c r="F101" i="3"/>
  <c r="J101" i="3"/>
  <c r="G101" i="3"/>
  <c r="O101" i="3"/>
  <c r="H101" i="3"/>
  <c r="P101" i="3"/>
  <c r="I101" i="3"/>
  <c r="Q101" i="3"/>
  <c r="K101" i="3"/>
  <c r="P93" i="3"/>
  <c r="Q93" i="3"/>
  <c r="F93" i="3"/>
  <c r="H93" i="3"/>
  <c r="I93" i="3"/>
  <c r="J93" i="3"/>
  <c r="N93" i="3"/>
  <c r="K93" i="3"/>
  <c r="D93" i="3"/>
  <c r="L93" i="3"/>
  <c r="E93" i="3"/>
  <c r="M93" i="3"/>
  <c r="G93" i="3"/>
  <c r="O93" i="3"/>
  <c r="E85" i="3"/>
  <c r="J85" i="3"/>
  <c r="L85" i="3"/>
  <c r="M85" i="3"/>
  <c r="N85" i="3"/>
  <c r="G85" i="3"/>
  <c r="O85" i="3"/>
  <c r="H85" i="3"/>
  <c r="P85" i="3"/>
  <c r="I85" i="3"/>
  <c r="Q85" i="3"/>
  <c r="K85" i="3"/>
  <c r="K61" i="3"/>
  <c r="Q61" i="3"/>
  <c r="J61" i="3"/>
  <c r="D61" i="3"/>
  <c r="L61" i="3"/>
  <c r="E61" i="3"/>
  <c r="M61" i="3"/>
  <c r="F61" i="3"/>
  <c r="N61" i="3"/>
  <c r="G61" i="3"/>
  <c r="O61" i="3"/>
  <c r="H61" i="3"/>
  <c r="P61" i="3"/>
  <c r="E53" i="3"/>
  <c r="G53" i="3"/>
  <c r="M53" i="3"/>
  <c r="O53" i="3"/>
  <c r="F53" i="3"/>
  <c r="N53" i="3"/>
  <c r="H53" i="3"/>
  <c r="P53" i="3"/>
  <c r="I53" i="3"/>
  <c r="Q53" i="3"/>
  <c r="J53" i="3"/>
  <c r="K53" i="3"/>
  <c r="D53" i="3"/>
  <c r="L53" i="3"/>
  <c r="Q45" i="3"/>
  <c r="J45" i="3"/>
  <c r="D45" i="3"/>
  <c r="L45" i="3"/>
  <c r="E45" i="3"/>
  <c r="M45" i="3"/>
  <c r="F45" i="3"/>
  <c r="N45" i="3"/>
  <c r="G45" i="3"/>
  <c r="O45" i="3"/>
  <c r="H45" i="3"/>
  <c r="P45" i="3"/>
  <c r="G37" i="3"/>
  <c r="M37" i="3"/>
  <c r="E37" i="3"/>
  <c r="O37" i="3"/>
  <c r="F37" i="3"/>
  <c r="N37" i="3"/>
  <c r="H37" i="3"/>
  <c r="P37" i="3"/>
  <c r="I37" i="3"/>
  <c r="Q37" i="3"/>
  <c r="J37" i="3"/>
  <c r="K37" i="3"/>
  <c r="D37" i="3"/>
  <c r="L37" i="3"/>
  <c r="I29" i="3"/>
  <c r="K29" i="3"/>
  <c r="J29" i="3"/>
  <c r="D29" i="3"/>
  <c r="L29" i="3"/>
  <c r="E29" i="3"/>
  <c r="M29" i="3"/>
  <c r="F29" i="3"/>
  <c r="N29" i="3"/>
  <c r="G29" i="3"/>
  <c r="O29" i="3"/>
  <c r="H29" i="3"/>
  <c r="P29" i="3"/>
  <c r="O21" i="3"/>
  <c r="F21" i="3"/>
  <c r="N21" i="3"/>
  <c r="H21" i="3"/>
  <c r="P21" i="3"/>
  <c r="I21" i="3"/>
  <c r="Q21" i="3"/>
  <c r="J21" i="3"/>
  <c r="K21" i="3"/>
  <c r="D21" i="3"/>
  <c r="L21" i="3"/>
  <c r="I13" i="3"/>
  <c r="K13" i="3"/>
  <c r="Q13" i="3"/>
  <c r="J13" i="3"/>
  <c r="D13" i="3"/>
  <c r="L13" i="3"/>
  <c r="E13" i="3"/>
  <c r="M13" i="3"/>
  <c r="F13" i="3"/>
  <c r="N13" i="3"/>
  <c r="G13" i="3"/>
  <c r="O13" i="3"/>
  <c r="H13" i="3"/>
  <c r="P13" i="3"/>
  <c r="J120" i="3"/>
  <c r="J100" i="3"/>
  <c r="J89" i="3"/>
  <c r="J9" i="3"/>
  <c r="J90" i="3"/>
  <c r="G252" i="3"/>
  <c r="H252" i="3"/>
  <c r="M252" i="3"/>
  <c r="O252" i="3"/>
  <c r="P252" i="3"/>
  <c r="E252" i="3"/>
  <c r="I252" i="3"/>
  <c r="Q252" i="3"/>
  <c r="J252" i="3"/>
  <c r="K252" i="3"/>
  <c r="D252" i="3"/>
  <c r="L252" i="3"/>
  <c r="F252" i="3"/>
  <c r="N252" i="3"/>
  <c r="D228" i="3"/>
  <c r="I228" i="3"/>
  <c r="K228" i="3"/>
  <c r="L228" i="3"/>
  <c r="Q228" i="3"/>
  <c r="E228" i="3"/>
  <c r="M228" i="3"/>
  <c r="F228" i="3"/>
  <c r="N228" i="3"/>
  <c r="G228" i="3"/>
  <c r="O228" i="3"/>
  <c r="H228" i="3"/>
  <c r="P228" i="3"/>
  <c r="J228" i="3"/>
  <c r="E196" i="3"/>
  <c r="P196" i="3"/>
  <c r="G196" i="3"/>
  <c r="H196" i="3"/>
  <c r="M196" i="3"/>
  <c r="O196" i="3"/>
  <c r="I196" i="3"/>
  <c r="Q196" i="3"/>
  <c r="J196" i="3"/>
  <c r="K196" i="3"/>
  <c r="D196" i="3"/>
  <c r="L196" i="3"/>
  <c r="F196" i="3"/>
  <c r="N196" i="3"/>
  <c r="J172" i="3"/>
  <c r="K172" i="3"/>
  <c r="P172" i="3"/>
  <c r="H172" i="3"/>
  <c r="D172" i="3"/>
  <c r="L172" i="3"/>
  <c r="E172" i="3"/>
  <c r="M172" i="3"/>
  <c r="F172" i="3"/>
  <c r="N172" i="3"/>
  <c r="G172" i="3"/>
  <c r="O172" i="3"/>
  <c r="I172" i="3"/>
  <c r="Q172" i="3"/>
  <c r="D124" i="3"/>
  <c r="F124" i="3"/>
  <c r="G124" i="3"/>
  <c r="L124" i="3"/>
  <c r="N124" i="3"/>
  <c r="O124" i="3"/>
  <c r="H124" i="3"/>
  <c r="P124" i="3"/>
  <c r="I124" i="3"/>
  <c r="Q124" i="3"/>
  <c r="J124" i="3"/>
  <c r="K124" i="3"/>
  <c r="E124" i="3"/>
  <c r="M124" i="3"/>
  <c r="N92" i="3"/>
  <c r="P92" i="3"/>
  <c r="O92" i="3"/>
  <c r="D92" i="3"/>
  <c r="F92" i="3"/>
  <c r="G92" i="3"/>
  <c r="H92" i="3"/>
  <c r="L92" i="3"/>
  <c r="I92" i="3"/>
  <c r="Q92" i="3"/>
  <c r="J92" i="3"/>
  <c r="K92" i="3"/>
  <c r="E92" i="3"/>
  <c r="M92" i="3"/>
  <c r="M52" i="3"/>
  <c r="K52" i="3"/>
  <c r="D52" i="3"/>
  <c r="L52" i="3"/>
  <c r="F52" i="3"/>
  <c r="N52" i="3"/>
  <c r="G52" i="3"/>
  <c r="O52" i="3"/>
  <c r="H52" i="3"/>
  <c r="P52" i="3"/>
  <c r="I52" i="3"/>
  <c r="Q52" i="3"/>
  <c r="J52" i="3"/>
  <c r="E20" i="3"/>
  <c r="K20" i="3"/>
  <c r="M20" i="3"/>
  <c r="D20" i="3"/>
  <c r="L20" i="3"/>
  <c r="F20" i="3"/>
  <c r="N20" i="3"/>
  <c r="G20" i="3"/>
  <c r="O20" i="3"/>
  <c r="H20" i="3"/>
  <c r="P20" i="3"/>
  <c r="I20" i="3"/>
  <c r="Q20" i="3"/>
  <c r="J20" i="3"/>
  <c r="K274" i="3"/>
  <c r="L274" i="3"/>
  <c r="Q274" i="3"/>
  <c r="D274" i="3"/>
  <c r="I274" i="3"/>
  <c r="E274" i="3"/>
  <c r="M274" i="3"/>
  <c r="F274" i="3"/>
  <c r="N274" i="3"/>
  <c r="G274" i="3"/>
  <c r="O274" i="3"/>
  <c r="H274" i="3"/>
  <c r="P274" i="3"/>
  <c r="J274" i="3"/>
  <c r="P162" i="3"/>
  <c r="H162" i="3"/>
  <c r="J162" i="3"/>
  <c r="K162" i="3"/>
  <c r="D162" i="3"/>
  <c r="L162" i="3"/>
  <c r="E162" i="3"/>
  <c r="M162" i="3"/>
  <c r="F162" i="3"/>
  <c r="N162" i="3"/>
  <c r="G162" i="3"/>
  <c r="O162" i="3"/>
  <c r="I162" i="3"/>
  <c r="Q162" i="3"/>
  <c r="H130" i="3"/>
  <c r="J130" i="3"/>
  <c r="K130" i="3"/>
  <c r="L130" i="3"/>
  <c r="M130" i="3"/>
  <c r="D130" i="3"/>
  <c r="N130" i="3"/>
  <c r="E130" i="3"/>
  <c r="P130" i="3"/>
  <c r="F130" i="3"/>
  <c r="G130" i="3"/>
  <c r="O130" i="3"/>
  <c r="I130" i="3"/>
  <c r="Q130" i="3"/>
  <c r="G98" i="3"/>
  <c r="L98" i="3"/>
  <c r="N98" i="3"/>
  <c r="O98" i="3"/>
  <c r="P98" i="3"/>
  <c r="D98" i="3"/>
  <c r="I98" i="3"/>
  <c r="Q98" i="3"/>
  <c r="J98" i="3"/>
  <c r="K98" i="3"/>
  <c r="E98" i="3"/>
  <c r="M98" i="3"/>
  <c r="E66" i="3"/>
  <c r="K66" i="3"/>
  <c r="M66" i="3"/>
  <c r="D66" i="3"/>
  <c r="L66" i="3"/>
  <c r="F66" i="3"/>
  <c r="N66" i="3"/>
  <c r="G66" i="3"/>
  <c r="O66" i="3"/>
  <c r="H66" i="3"/>
  <c r="P66" i="3"/>
  <c r="I66" i="3"/>
  <c r="Q66" i="3"/>
  <c r="J66" i="3"/>
  <c r="E26" i="3"/>
  <c r="K26" i="3"/>
  <c r="M26" i="3"/>
  <c r="D26" i="3"/>
  <c r="L26" i="3"/>
  <c r="F26" i="3"/>
  <c r="N26" i="3"/>
  <c r="G26" i="3"/>
  <c r="O26" i="3"/>
  <c r="H26" i="3"/>
  <c r="P26" i="3"/>
  <c r="I26" i="3"/>
  <c r="Q26" i="3"/>
  <c r="J26" i="3"/>
  <c r="G283" i="3"/>
  <c r="I283" i="3"/>
  <c r="J283" i="3"/>
  <c r="O283" i="3"/>
  <c r="Q283" i="3"/>
  <c r="K283" i="3"/>
  <c r="D283" i="3"/>
  <c r="L283" i="3"/>
  <c r="E283" i="3"/>
  <c r="M283" i="3"/>
  <c r="F283" i="3"/>
  <c r="N283" i="3"/>
  <c r="H283" i="3"/>
  <c r="P283" i="3"/>
  <c r="G259" i="3"/>
  <c r="I259" i="3"/>
  <c r="J259" i="3"/>
  <c r="O259" i="3"/>
  <c r="Q259" i="3"/>
  <c r="K259" i="3"/>
  <c r="D259" i="3"/>
  <c r="L259" i="3"/>
  <c r="E259" i="3"/>
  <c r="M259" i="3"/>
  <c r="F259" i="3"/>
  <c r="N259" i="3"/>
  <c r="H259" i="3"/>
  <c r="P259" i="3"/>
  <c r="E251" i="3"/>
  <c r="F251" i="3"/>
  <c r="K251" i="3"/>
  <c r="M251" i="3"/>
  <c r="N251" i="3"/>
  <c r="G251" i="3"/>
  <c r="O251" i="3"/>
  <c r="H251" i="3"/>
  <c r="P251" i="3"/>
  <c r="I251" i="3"/>
  <c r="Q251" i="3"/>
  <c r="J251" i="3"/>
  <c r="D251" i="3"/>
  <c r="L251" i="3"/>
  <c r="G243" i="3"/>
  <c r="I243" i="3"/>
  <c r="J243" i="3"/>
  <c r="O243" i="3"/>
  <c r="Q243" i="3"/>
  <c r="K243" i="3"/>
  <c r="D243" i="3"/>
  <c r="L243" i="3"/>
  <c r="E243" i="3"/>
  <c r="M243" i="3"/>
  <c r="F243" i="3"/>
  <c r="N243" i="3"/>
  <c r="H243" i="3"/>
  <c r="P243" i="3"/>
  <c r="E235" i="3"/>
  <c r="F235" i="3"/>
  <c r="K235" i="3"/>
  <c r="M235" i="3"/>
  <c r="N235" i="3"/>
  <c r="G235" i="3"/>
  <c r="O235" i="3"/>
  <c r="H235" i="3"/>
  <c r="P235" i="3"/>
  <c r="I235" i="3"/>
  <c r="Q235" i="3"/>
  <c r="J235" i="3"/>
  <c r="D235" i="3"/>
  <c r="L235" i="3"/>
  <c r="Q227" i="3"/>
  <c r="G227" i="3"/>
  <c r="I227" i="3"/>
  <c r="J227" i="3"/>
  <c r="O227" i="3"/>
  <c r="K227" i="3"/>
  <c r="D227" i="3"/>
  <c r="L227" i="3"/>
  <c r="E227" i="3"/>
  <c r="M227" i="3"/>
  <c r="F227" i="3"/>
  <c r="N227" i="3"/>
  <c r="H227" i="3"/>
  <c r="P227" i="3"/>
  <c r="F219" i="3"/>
  <c r="M219" i="3"/>
  <c r="N219" i="3"/>
  <c r="E219" i="3"/>
  <c r="K219" i="3"/>
  <c r="G219" i="3"/>
  <c r="O219" i="3"/>
  <c r="H219" i="3"/>
  <c r="P219" i="3"/>
  <c r="I219" i="3"/>
  <c r="Q219" i="3"/>
  <c r="J219" i="3"/>
  <c r="D219" i="3"/>
  <c r="L219" i="3"/>
  <c r="O211" i="3"/>
  <c r="G211" i="3"/>
  <c r="J211" i="3"/>
  <c r="Q211" i="3"/>
  <c r="I211" i="3"/>
  <c r="K211" i="3"/>
  <c r="D211" i="3"/>
  <c r="L211" i="3"/>
  <c r="E211" i="3"/>
  <c r="M211" i="3"/>
  <c r="F211" i="3"/>
  <c r="N211" i="3"/>
  <c r="H211" i="3"/>
  <c r="P211" i="3"/>
  <c r="F187" i="3"/>
  <c r="H187" i="3"/>
  <c r="I187" i="3"/>
  <c r="N187" i="3"/>
  <c r="P187" i="3"/>
  <c r="Q187" i="3"/>
  <c r="J187" i="3"/>
  <c r="K187" i="3"/>
  <c r="D187" i="3"/>
  <c r="L187" i="3"/>
  <c r="E187" i="3"/>
  <c r="M187" i="3"/>
  <c r="G187" i="3"/>
  <c r="O187" i="3"/>
  <c r="D179" i="3"/>
  <c r="E179" i="3"/>
  <c r="J179" i="3"/>
  <c r="L179" i="3"/>
  <c r="M179" i="3"/>
  <c r="F179" i="3"/>
  <c r="N179" i="3"/>
  <c r="G179" i="3"/>
  <c r="O179" i="3"/>
  <c r="H179" i="3"/>
  <c r="P179" i="3"/>
  <c r="I179" i="3"/>
  <c r="Q179" i="3"/>
  <c r="K179" i="3"/>
  <c r="F171" i="3"/>
  <c r="H171" i="3"/>
  <c r="I171" i="3"/>
  <c r="N171" i="3"/>
  <c r="P171" i="3"/>
  <c r="Q171" i="3"/>
  <c r="J171" i="3"/>
  <c r="K171" i="3"/>
  <c r="D171" i="3"/>
  <c r="L171" i="3"/>
  <c r="E171" i="3"/>
  <c r="M171" i="3"/>
  <c r="G171" i="3"/>
  <c r="O171" i="3"/>
  <c r="D163" i="3"/>
  <c r="E163" i="3"/>
  <c r="J163" i="3"/>
  <c r="L163" i="3"/>
  <c r="M163" i="3"/>
  <c r="F163" i="3"/>
  <c r="N163" i="3"/>
  <c r="G163" i="3"/>
  <c r="O163" i="3"/>
  <c r="H163" i="3"/>
  <c r="P163" i="3"/>
  <c r="I163" i="3"/>
  <c r="Q163" i="3"/>
  <c r="K163" i="3"/>
  <c r="F155" i="3"/>
  <c r="H155" i="3"/>
  <c r="I155" i="3"/>
  <c r="N155" i="3"/>
  <c r="P155" i="3"/>
  <c r="Q155" i="3"/>
  <c r="J155" i="3"/>
  <c r="K155" i="3"/>
  <c r="D155" i="3"/>
  <c r="L155" i="3"/>
  <c r="E155" i="3"/>
  <c r="M155" i="3"/>
  <c r="G155" i="3"/>
  <c r="O155" i="3"/>
  <c r="D147" i="3"/>
  <c r="E147" i="3"/>
  <c r="J147" i="3"/>
  <c r="L147" i="3"/>
  <c r="M147" i="3"/>
  <c r="F147" i="3"/>
  <c r="N147" i="3"/>
  <c r="G147" i="3"/>
  <c r="O147" i="3"/>
  <c r="H147" i="3"/>
  <c r="P147" i="3"/>
  <c r="I147" i="3"/>
  <c r="Q147" i="3"/>
  <c r="K147" i="3"/>
  <c r="Q139" i="3"/>
  <c r="F139" i="3"/>
  <c r="H139" i="3"/>
  <c r="I139" i="3"/>
  <c r="N139" i="3"/>
  <c r="P139" i="3"/>
  <c r="J139" i="3"/>
  <c r="K139" i="3"/>
  <c r="D139" i="3"/>
  <c r="L139" i="3"/>
  <c r="E139" i="3"/>
  <c r="M139" i="3"/>
  <c r="G139" i="3"/>
  <c r="O139" i="3"/>
  <c r="I115" i="3"/>
  <c r="P115" i="3"/>
  <c r="N115" i="3"/>
  <c r="Q115" i="3"/>
  <c r="F115" i="3"/>
  <c r="H115" i="3"/>
  <c r="J115" i="3"/>
  <c r="K115" i="3"/>
  <c r="D115" i="3"/>
  <c r="L115" i="3"/>
  <c r="E115" i="3"/>
  <c r="M115" i="3"/>
  <c r="G115" i="3"/>
  <c r="O115" i="3"/>
  <c r="J107" i="3"/>
  <c r="M107" i="3"/>
  <c r="L107" i="3"/>
  <c r="D107" i="3"/>
  <c r="E107" i="3"/>
  <c r="F107" i="3"/>
  <c r="N107" i="3"/>
  <c r="G107" i="3"/>
  <c r="O107" i="3"/>
  <c r="H107" i="3"/>
  <c r="P107" i="3"/>
  <c r="I107" i="3"/>
  <c r="Q107" i="3"/>
  <c r="K107" i="3"/>
  <c r="J99" i="3"/>
  <c r="H99" i="3"/>
  <c r="I99" i="3"/>
  <c r="N99" i="3"/>
  <c r="P99" i="3"/>
  <c r="Q99" i="3"/>
  <c r="F99" i="3"/>
  <c r="K99" i="3"/>
  <c r="D99" i="3"/>
  <c r="L99" i="3"/>
  <c r="E99" i="3"/>
  <c r="M99" i="3"/>
  <c r="G99" i="3"/>
  <c r="O99" i="3"/>
  <c r="N91" i="3"/>
  <c r="M91" i="3"/>
  <c r="D91" i="3"/>
  <c r="E91" i="3"/>
  <c r="F91" i="3"/>
  <c r="J91" i="3"/>
  <c r="G91" i="3"/>
  <c r="O91" i="3"/>
  <c r="H91" i="3"/>
  <c r="P91" i="3"/>
  <c r="I91" i="3"/>
  <c r="Q91" i="3"/>
  <c r="K91" i="3"/>
  <c r="P83" i="3"/>
  <c r="Q83" i="3"/>
  <c r="F83" i="3"/>
  <c r="H83" i="3"/>
  <c r="I83" i="3"/>
  <c r="J83" i="3"/>
  <c r="N83" i="3"/>
  <c r="K83" i="3"/>
  <c r="D83" i="3"/>
  <c r="L83" i="3"/>
  <c r="E83" i="3"/>
  <c r="M83" i="3"/>
  <c r="G83" i="3"/>
  <c r="O83" i="3"/>
  <c r="F75" i="3"/>
  <c r="D75" i="3"/>
  <c r="E75" i="3"/>
  <c r="J75" i="3"/>
  <c r="L75" i="3"/>
  <c r="M75" i="3"/>
  <c r="N75" i="3"/>
  <c r="G75" i="3"/>
  <c r="O75" i="3"/>
  <c r="H75" i="3"/>
  <c r="P75" i="3"/>
  <c r="I75" i="3"/>
  <c r="Q75" i="3"/>
  <c r="K75" i="3"/>
  <c r="O67" i="3"/>
  <c r="E67" i="3"/>
  <c r="G67" i="3"/>
  <c r="F67" i="3"/>
  <c r="N67" i="3"/>
  <c r="H67" i="3"/>
  <c r="P67" i="3"/>
  <c r="I67" i="3"/>
  <c r="Q67" i="3"/>
  <c r="J67" i="3"/>
  <c r="K67" i="3"/>
  <c r="D67" i="3"/>
  <c r="L67" i="3"/>
  <c r="G43" i="3"/>
  <c r="M43" i="3"/>
  <c r="O43" i="3"/>
  <c r="F43" i="3"/>
  <c r="N43" i="3"/>
  <c r="H43" i="3"/>
  <c r="P43" i="3"/>
  <c r="I43" i="3"/>
  <c r="Q43" i="3"/>
  <c r="J43" i="3"/>
  <c r="K43" i="3"/>
  <c r="D43" i="3"/>
  <c r="L43" i="3"/>
  <c r="I35" i="3"/>
  <c r="K35" i="3"/>
  <c r="Q35" i="3"/>
  <c r="J35" i="3"/>
  <c r="D35" i="3"/>
  <c r="L35" i="3"/>
  <c r="E35" i="3"/>
  <c r="M35" i="3"/>
  <c r="F35" i="3"/>
  <c r="N35" i="3"/>
  <c r="G35" i="3"/>
  <c r="O35" i="3"/>
  <c r="H35" i="3"/>
  <c r="P35" i="3"/>
  <c r="O27" i="3"/>
  <c r="E27" i="3"/>
  <c r="G27" i="3"/>
  <c r="F27" i="3"/>
  <c r="N27" i="3"/>
  <c r="H27" i="3"/>
  <c r="P27" i="3"/>
  <c r="I27" i="3"/>
  <c r="Q27" i="3"/>
  <c r="J27" i="3"/>
  <c r="K27" i="3"/>
  <c r="D27" i="3"/>
  <c r="L27" i="3"/>
  <c r="K19" i="3"/>
  <c r="Q19" i="3"/>
  <c r="I19" i="3"/>
  <c r="J19" i="3"/>
  <c r="D19" i="3"/>
  <c r="L19" i="3"/>
  <c r="E19" i="3"/>
  <c r="M19" i="3"/>
  <c r="F19" i="3"/>
  <c r="N19" i="3"/>
  <c r="G19" i="3"/>
  <c r="O19" i="3"/>
  <c r="H19" i="3"/>
  <c r="P19" i="3"/>
  <c r="G11" i="3"/>
  <c r="H11" i="3"/>
  <c r="M11" i="3"/>
  <c r="O11" i="3"/>
  <c r="E11" i="3"/>
  <c r="P11" i="3"/>
  <c r="F11" i="3"/>
  <c r="N11" i="3"/>
  <c r="I11" i="3"/>
  <c r="Q11" i="3"/>
  <c r="J11" i="3"/>
  <c r="K11" i="3"/>
  <c r="D11" i="3"/>
  <c r="L11" i="3"/>
  <c r="P102" i="3"/>
  <c r="P110" i="3"/>
  <c r="P8" i="3"/>
  <c r="P82" i="3"/>
  <c r="H98" i="3"/>
  <c r="H88" i="3"/>
  <c r="H106" i="3"/>
  <c r="H8" i="3"/>
  <c r="H89" i="3"/>
  <c r="H10" i="3"/>
  <c r="M282" i="3"/>
  <c r="O282" i="3"/>
  <c r="P282" i="3"/>
  <c r="E282" i="3"/>
  <c r="G282" i="3"/>
  <c r="H282" i="3"/>
  <c r="I282" i="3"/>
  <c r="Q282" i="3"/>
  <c r="J282" i="3"/>
  <c r="K282" i="3"/>
  <c r="D282" i="3"/>
  <c r="L282" i="3"/>
  <c r="F282" i="3"/>
  <c r="N282" i="3"/>
  <c r="L250" i="3"/>
  <c r="Q250" i="3"/>
  <c r="D250" i="3"/>
  <c r="I250" i="3"/>
  <c r="K250" i="3"/>
  <c r="E250" i="3"/>
  <c r="M250" i="3"/>
  <c r="F250" i="3"/>
  <c r="N250" i="3"/>
  <c r="G250" i="3"/>
  <c r="O250" i="3"/>
  <c r="H250" i="3"/>
  <c r="P250" i="3"/>
  <c r="J250" i="3"/>
  <c r="H226" i="3"/>
  <c r="M226" i="3"/>
  <c r="O226" i="3"/>
  <c r="P226" i="3"/>
  <c r="E226" i="3"/>
  <c r="G226" i="3"/>
  <c r="I226" i="3"/>
  <c r="Q226" i="3"/>
  <c r="J226" i="3"/>
  <c r="K226" i="3"/>
  <c r="D226" i="3"/>
  <c r="L226" i="3"/>
  <c r="F226" i="3"/>
  <c r="N226" i="3"/>
  <c r="D218" i="3"/>
  <c r="I218" i="3"/>
  <c r="K218" i="3"/>
  <c r="L218" i="3"/>
  <c r="Q218" i="3"/>
  <c r="E218" i="3"/>
  <c r="M218" i="3"/>
  <c r="F218" i="3"/>
  <c r="N218" i="3"/>
  <c r="G218" i="3"/>
  <c r="O218" i="3"/>
  <c r="H218" i="3"/>
  <c r="P218" i="3"/>
  <c r="J218" i="3"/>
  <c r="D202" i="3"/>
  <c r="I202" i="3"/>
  <c r="K202" i="3"/>
  <c r="L202" i="3"/>
  <c r="Q202" i="3"/>
  <c r="E202" i="3"/>
  <c r="M202" i="3"/>
  <c r="F202" i="3"/>
  <c r="N202" i="3"/>
  <c r="G202" i="3"/>
  <c r="O202" i="3"/>
  <c r="H202" i="3"/>
  <c r="P202" i="3"/>
  <c r="J202" i="3"/>
  <c r="K146" i="3"/>
  <c r="P146" i="3"/>
  <c r="H146" i="3"/>
  <c r="J146" i="3"/>
  <c r="D146" i="3"/>
  <c r="L146" i="3"/>
  <c r="E146" i="3"/>
  <c r="M146" i="3"/>
  <c r="F146" i="3"/>
  <c r="N146" i="3"/>
  <c r="G146" i="3"/>
  <c r="O146" i="3"/>
  <c r="I146" i="3"/>
  <c r="Q146" i="3"/>
  <c r="D74" i="3"/>
  <c r="H74" i="3"/>
  <c r="J74" i="3"/>
  <c r="K74" i="3"/>
  <c r="L74" i="3"/>
  <c r="P74" i="3"/>
  <c r="E74" i="3"/>
  <c r="M74" i="3"/>
  <c r="F74" i="3"/>
  <c r="N74" i="3"/>
  <c r="G74" i="3"/>
  <c r="O74" i="3"/>
  <c r="I74" i="3"/>
  <c r="Q74" i="3"/>
  <c r="O18" i="3"/>
  <c r="O38" i="3"/>
  <c r="O58" i="3"/>
  <c r="O47" i="3"/>
  <c r="O118" i="3"/>
  <c r="O8" i="3"/>
  <c r="O34" i="3"/>
  <c r="O54" i="3"/>
  <c r="O63" i="3"/>
  <c r="O28" i="3"/>
  <c r="O48" i="3"/>
  <c r="O17" i="3"/>
  <c r="O57" i="3"/>
  <c r="O10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937127-99CD-4F28-B0F9-6B87EEA7E4AA}" name="Query - EndingInventory" description="Connection to the 'EndingInventory' query in the workbook." type="100" refreshedVersion="8" minRefreshableVersion="5">
    <extLst>
      <ext xmlns:x15="http://schemas.microsoft.com/office/spreadsheetml/2010/11/main" uri="{DE250136-89BD-433C-8126-D09CA5730AF9}">
        <x15:connection id="bc1d5a84-158f-4fe7-ad41-12c1444d50fa"/>
      </ext>
    </extLst>
  </connection>
  <connection id="2" xr16:uid="{E8FCAAA2-4660-4F30-85E7-3A33C39CB626}" name="Query - EndingInventory (2)" description="Connection to the 'EndingInventory (2)' query in the workbook." type="100" refreshedVersion="8" minRefreshableVersion="5">
    <extLst>
      <ext xmlns:x15="http://schemas.microsoft.com/office/spreadsheetml/2010/11/main" uri="{DE250136-89BD-433C-8126-D09CA5730AF9}">
        <x15:connection id="eeafed08-769b-463c-adca-c321bd4bdf12"/>
      </ext>
    </extLst>
  </connection>
  <connection id="3" xr16:uid="{843BF4CC-49A0-4FE0-A768-073F5EBD31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5">
    <s v="ThisWorkbookDataModel"/>
    <s v="{[EndingInventory].[Filter].&amp;[False]}"/>
    <s v="[EndingInventory].[ProductCode].&amp;[A1]"/>
    <s v="[EndingInventory].[ProductDesc].&amp;[CRUDE OIL]"/>
    <s v="[Measures].[Sum of Demand]"/>
    <s v="[EndingInventory].[ProductCode].&amp;[9720]"/>
    <s v="[EndingInventory].[ProductDesc].&amp;[DEWAXED UNEXT LN CHARGE]"/>
    <s v="[Measures].[Sum of BlendedOut]"/>
    <s v="[EndingInventory].[ProductCode].&amp;[9713]"/>
    <s v="[EndingInventory].[ProductDesc].&amp;[NO.2 DIESEL-HYDRO CHARGE]"/>
    <s v="[Measures].[Sum of EndingInventory]"/>
    <s v="[EndingInventory].[ProductCode].&amp;[9712]"/>
    <s v="[EndingInventory].[ProductDesc].&amp;[KENSOL 50 UNHT]"/>
    <s v="[EndingInventory].[ProductCode].&amp;[9711]"/>
    <s v="[EndingInventory].[ProductDesc].&amp;[KENSOL 48UNHT]"/>
    <s v="[Measures].[Sum of BeginInventory]"/>
    <s v="[EndingInventory].[ProductCode].&amp;[9703]"/>
    <s v="[EndingInventory].[ProductDesc].&amp;[KENSOL 61 UNHT]"/>
    <s v="[Measures].[Sum of Receipts]"/>
    <s v="[EndingInventory].[ProductCode].&amp;[9305]"/>
    <s v="[EndingInventory].[ProductDesc].&amp;[DEWAXED BRIGHT STOCK]"/>
    <s v="[Measures].[Sum of ProductionIn]"/>
    <s v="[EndingInventory].[ProductCode].&amp;[9303]"/>
    <s v="[EndingInventory].[ProductDesc].&amp;[DEWAXED HEAVY NEUTRAL]"/>
    <s v="[Measures].[Sum of ProductionOut]"/>
    <s v="[EndingInventory].[ProductCode].&amp;[9302]"/>
    <s v="[EndingInventory].[ProductDesc].&amp;[DEWAXED MED NEUTRAL]"/>
    <s v="[EndingInventory].[ProductCode].&amp;[9119]"/>
    <s v="[EndingInventory].[ProductDesc].&amp;[HEAVY WAXY DISTILLATE]"/>
    <s v="[EndingInventory].[ProductCode].&amp;[9117]"/>
    <s v="[EndingInventory].[ProductDesc].&amp;[WAXY MEDIUM NEUTRAL]"/>
    <s v="[EndingInventory].[ProductCode].&amp;[9116]"/>
    <s v="[EndingInventory].[ProductDesc].&amp;[WAXY LIGHT NEUTRAL]"/>
    <s v="[EndingInventory].[ProductCode].&amp;[9103]"/>
    <s v="[EndingInventory].[ProductDesc].&amp;[PLATFORMER CHARGE (NAPHTHA)]"/>
    <s v="[EndingInventory].[ProductCode].&amp;[8175]"/>
    <s v="[EndingInventory].[ProductDesc].&amp;[#2 NRLM DIESEL S15 DYED]"/>
    <s v="[EndingInventory].[ProductCode].&amp;[4586]"/>
    <s v="[EndingInventory].[ProductDesc].&amp;[KENDEX 0866]"/>
    <s v="[EndingInventory].[ProductCode].&amp;[4577]"/>
    <s v="[EndingInventory].[ProductDesc].&amp;[KENDEX MNE]"/>
    <s v="[EndingInventory].[ProductCode].&amp;[4555]"/>
    <s v="[EndingInventory].[ProductDesc].&amp;[KENDEX 0897]"/>
    <s v="[EndingInventory].[ProductCode].&amp;[4554]"/>
    <s v="[EndingInventory].[ProductDesc].&amp;[KENDEX 0834]"/>
    <s v="[EndingInventory].[ProductCode].&amp;[4459]"/>
    <s v="[EndingInventory].[ProductDesc].&amp;[KENWAX 0111 PETROLATUM]"/>
    <s v="[EndingInventory].[ProductCode].&amp;[4454]"/>
    <s v="[EndingInventory].[ProductDesc].&amp;[KENWAX HEAVY NEUTRAL SLACK WAX]"/>
    <s v="[EndingInventory].[ProductCode].&amp;[4451]"/>
    <s v="[EndingInventory].[ProductDesc].&amp;[KENWAX MED NEUTRAL SLACK WAX]"/>
    <s v="[EndingInventory].[ProductCode].&amp;[4449]"/>
    <s v="[EndingInventory].[ProductDesc].&amp;[KENWAX LIGHT NEUTRAL SLACK WAX]"/>
    <s v="[EndingInventory].[ProductCode].&amp;[4329]"/>
    <s v="[EndingInventory].[ProductDesc].&amp;[KENDEX 0060HT]"/>
    <s v="[EndingInventory].[ProductCode].&amp;[4318]"/>
    <s v="[EndingInventory].[ProductDesc].&amp;[ARGOLD LEGACY]"/>
    <s v="[EndingInventory].[ProductCode].&amp;[4317]"/>
    <s v="[EndingInventory].[ProductDesc].&amp;[KENDEX 0846]"/>
    <s v="[EndingInventory].[ProductCode].&amp;[4315]"/>
    <s v="[EndingInventory].[ProductDesc].&amp;[KENDEX 0150H]"/>
    <s v="[EndingInventory].[ProductCode].&amp;[4313]"/>
    <s v="[EndingInventory].[ProductDesc].&amp;[KENDEX 0842]"/>
    <s v="[EndingInventory].[ProductCode].&amp;[4305]"/>
    <s v="[EndingInventory].[ProductDesc].&amp;[KENDEX 0150]"/>
    <s v="[EndingInventory].[ProductCode].&amp;[4115]"/>
    <s v="[EndingInventory].[ProductDesc].&amp;[KENSOL 48H]"/>
    <s v="[EndingInventory].[ProductCode].&amp;[4111]"/>
    <s v="[EndingInventory].[ProductDesc].&amp;[KENSOL 30]"/>
    <s v="[EndingInventory].[ProductCode].&amp;[4107]"/>
    <s v="[EndingInventory].[ProductDesc].&amp;[KENSOL 17]"/>
    <s v="[EndingInventory].[Date].&amp;[2024-01-22T00:00:00]"/>
    <s v="[EndingInventory].[Date].&amp;[2024-01-14T00:00:00]"/>
    <s v="[EndingInventory].[Date].&amp;[2024-01-17T00:00:00]"/>
    <s v="[EndingInventory].[Date].&amp;[2024-01-21T00:00:00]"/>
    <s v="[EndingInventory].[Date].&amp;[2024-01-13T00:00:00]"/>
    <s v="[EndingInventory].[Date].&amp;[2024-01-25T00:00:00]"/>
    <s v="[EndingInventory].[Date].&amp;[2024-01-15T00:00:00]"/>
    <s v="[EndingInventory].[Date].&amp;[2024-01-20T00:00:00]"/>
    <s v="[EndingInventory].[Date].&amp;[2024-01-12T00:00:00]"/>
    <s v="[EndingInventory].[Date].&amp;[2024-01-19T00:00:00]"/>
    <s v="[EndingInventory].[Date].&amp;[2024-01-18T00:00:00]"/>
    <s v="[EndingInventory].[Date].&amp;[2024-01-24T00:00:00]"/>
    <s v="[EndingInventory].[Date].&amp;[2024-01-16T00:00:00]"/>
    <s v="[EndingInventory].[Date].&amp;[2024-01-23T00:00:00]"/>
  </metadataStrings>
  <mdxMetadata count="3332">
    <mdx n="0" f="s">
      <ms ns="1" c="0"/>
    </mdx>
    <mdx n="0" f="m">
      <t c="3">
        <n x="2"/>
        <n x="3"/>
        <n x="4"/>
      </t>
    </mdx>
    <mdx n="0" f="m">
      <t c="3">
        <n x="5"/>
        <n x="6"/>
        <n x="7"/>
      </t>
    </mdx>
    <mdx n="0" f="m">
      <t c="3">
        <n x="8"/>
        <n x="9"/>
        <n x="10"/>
      </t>
    </mdx>
    <mdx n="0" f="m">
      <t c="1">
        <n x="8"/>
      </t>
    </mdx>
    <mdx n="0" f="m">
      <t c="2">
        <n x="11"/>
        <n x="12"/>
      </t>
    </mdx>
    <mdx n="0" f="m">
      <t c="3">
        <n x="13"/>
        <n x="14"/>
        <n x="15"/>
      </t>
    </mdx>
    <mdx n="0" f="m">
      <t c="3">
        <n x="16"/>
        <n x="17"/>
        <n x="18"/>
      </t>
    </mdx>
    <mdx n="0" f="m">
      <t c="3">
        <n x="19"/>
        <n x="20"/>
        <n x="21"/>
      </t>
    </mdx>
    <mdx n="0" f="m">
      <t c="3">
        <n x="22"/>
        <n x="23"/>
        <n x="24"/>
      </t>
    </mdx>
    <mdx n="0" f="m">
      <t c="3">
        <n x="25"/>
        <n x="26"/>
        <n x="4"/>
      </t>
    </mdx>
    <mdx n="0" f="m">
      <t c="3">
        <n x="27"/>
        <n x="28"/>
        <n x="7"/>
      </t>
    </mdx>
    <mdx n="0" f="m">
      <t c="3">
        <n x="29"/>
        <n x="30"/>
        <n x="10"/>
      </t>
    </mdx>
    <mdx n="0" f="m">
      <t c="1">
        <n x="29"/>
      </t>
    </mdx>
    <mdx n="0" f="m">
      <t c="2">
        <n x="31"/>
        <n x="32"/>
      </t>
    </mdx>
    <mdx n="0" f="m">
      <t c="3">
        <n x="33"/>
        <n x="34"/>
        <n x="15"/>
      </t>
    </mdx>
    <mdx n="0" f="m">
      <t c="3">
        <n x="35"/>
        <n x="36"/>
        <n x="18"/>
      </t>
    </mdx>
    <mdx n="0" f="m">
      <t c="3">
        <n x="37"/>
        <n x="38"/>
        <n x="21"/>
      </t>
    </mdx>
    <mdx n="0" f="m">
      <t c="3">
        <n x="39"/>
        <n x="40"/>
        <n x="24"/>
      </t>
    </mdx>
    <mdx n="0" f="m">
      <t c="3">
        <n x="41"/>
        <n x="42"/>
        <n x="4"/>
      </t>
    </mdx>
    <mdx n="0" f="m">
      <t c="3">
        <n x="43"/>
        <n x="44"/>
        <n x="7"/>
      </t>
    </mdx>
    <mdx n="0" f="m">
      <t c="3">
        <n x="45"/>
        <n x="46"/>
        <n x="10"/>
      </t>
    </mdx>
    <mdx n="0" f="m">
      <t c="1">
        <n x="45"/>
      </t>
    </mdx>
    <mdx n="0" f="m">
      <t c="2">
        <n x="47"/>
        <n x="48"/>
      </t>
    </mdx>
    <mdx n="0" f="m">
      <t c="3">
        <n x="49"/>
        <n x="50"/>
        <n x="15"/>
      </t>
    </mdx>
    <mdx n="0" f="m">
      <t c="3">
        <n x="51"/>
        <n x="52"/>
        <n x="18"/>
      </t>
    </mdx>
    <mdx n="0" f="m">
      <t c="3">
        <n x="53"/>
        <n x="54"/>
        <n x="21"/>
      </t>
    </mdx>
    <mdx n="0" f="m">
      <t c="3">
        <n x="55"/>
        <n x="56"/>
        <n x="24"/>
      </t>
    </mdx>
    <mdx n="0" f="m">
      <t c="3">
        <n x="57"/>
        <n x="58"/>
        <n x="4"/>
      </t>
    </mdx>
    <mdx n="0" f="m">
      <t c="3">
        <n x="59"/>
        <n x="60"/>
        <n x="7"/>
      </t>
    </mdx>
    <mdx n="0" f="m">
      <t c="3">
        <n x="61"/>
        <n x="62"/>
        <n x="10"/>
      </t>
    </mdx>
    <mdx n="0" f="m">
      <t c="1">
        <n x="61"/>
      </t>
    </mdx>
    <mdx n="0" f="m">
      <t c="2">
        <n x="63"/>
        <n x="64"/>
      </t>
    </mdx>
    <mdx n="0" f="m">
      <t c="3">
        <n x="65"/>
        <n x="66"/>
        <n x="15"/>
      </t>
    </mdx>
    <mdx n="0" f="m">
      <t c="3">
        <n x="67"/>
        <n x="68"/>
        <n x="18"/>
      </t>
    </mdx>
    <mdx n="0" f="m">
      <t c="3">
        <n x="69"/>
        <n x="70"/>
        <n x="21"/>
      </t>
    </mdx>
    <mdx n="0" f="m">
      <t c="1">
        <n x="71"/>
      </t>
    </mdx>
    <mdx n="0" f="m">
      <t c="1">
        <n x="72"/>
      </t>
    </mdx>
    <mdx n="0" f="m">
      <t c="2">
        <n x="2"/>
        <n x="3"/>
      </t>
    </mdx>
    <mdx n="0" f="m">
      <t c="3">
        <n x="13"/>
        <n x="14"/>
        <n x="24"/>
      </t>
    </mdx>
    <mdx n="0" f="m">
      <t c="1">
        <n x="22"/>
      </t>
    </mdx>
    <mdx n="0" f="m">
      <t c="3">
        <n x="31"/>
        <n x="32"/>
        <n x="21"/>
      </t>
    </mdx>
    <mdx n="0" f="m">
      <t c="3">
        <n x="39"/>
        <n x="40"/>
        <n x="10"/>
      </t>
    </mdx>
    <mdx n="0" f="m">
      <t c="3">
        <n x="47"/>
        <n x="48"/>
        <n x="21"/>
      </t>
    </mdx>
    <mdx n="0" f="m">
      <t c="1">
        <n x="55"/>
      </t>
    </mdx>
    <mdx n="0" f="m">
      <t c="3">
        <n x="63"/>
        <n x="64"/>
        <n x="21"/>
      </t>
    </mdx>
    <mdx n="0" f="m">
      <t c="1">
        <n x="73"/>
      </t>
    </mdx>
    <mdx n="0" f="m">
      <t c="3">
        <n x="16"/>
        <n x="17"/>
        <n x="21"/>
      </t>
    </mdx>
    <mdx n="0" f="m">
      <t c="3">
        <n x="31"/>
        <n x="32"/>
        <n x="15"/>
      </t>
    </mdx>
    <mdx n="0" f="m">
      <t c="3">
        <n x="41"/>
        <n x="42"/>
        <n x="7"/>
      </t>
    </mdx>
    <mdx n="0" f="m">
      <t c="3">
        <n x="51"/>
        <n x="52"/>
        <n x="21"/>
      </t>
    </mdx>
    <mdx n="0" f="m">
      <t c="1">
        <n x="59"/>
      </t>
    </mdx>
    <mdx n="0" f="m">
      <t c="3">
        <n x="69"/>
        <n x="70"/>
        <n x="24"/>
      </t>
    </mdx>
    <mdx n="0" f="m">
      <t c="3">
        <n x="2"/>
        <n x="3"/>
        <n x="24"/>
      </t>
    </mdx>
    <mdx n="0" f="m">
      <t c="3">
        <n x="5"/>
        <n x="6"/>
        <n x="4"/>
      </t>
    </mdx>
    <mdx n="0" f="m">
      <t c="3">
        <n x="8"/>
        <n x="9"/>
        <n x="7"/>
      </t>
    </mdx>
    <mdx n="0" f="m">
      <t c="3">
        <n x="11"/>
        <n x="12"/>
        <n x="10"/>
      </t>
    </mdx>
    <mdx n="0" f="m">
      <t c="1">
        <n x="11"/>
      </t>
    </mdx>
    <mdx n="0" f="m">
      <t c="2">
        <n x="13"/>
        <n x="14"/>
      </t>
    </mdx>
    <mdx n="0" f="m">
      <t c="3">
        <n x="16"/>
        <n x="17"/>
        <n x="15"/>
      </t>
    </mdx>
    <mdx n="0" f="m">
      <t c="3">
        <n x="19"/>
        <n x="20"/>
        <n x="18"/>
      </t>
    </mdx>
    <mdx n="0" f="m">
      <t c="3">
        <n x="22"/>
        <n x="23"/>
        <n x="21"/>
      </t>
    </mdx>
    <mdx n="0" f="m">
      <t c="3">
        <n x="25"/>
        <n x="26"/>
        <n x="24"/>
      </t>
    </mdx>
    <mdx n="0" f="m">
      <t c="3">
        <n x="27"/>
        <n x="28"/>
        <n x="4"/>
      </t>
    </mdx>
    <mdx n="0" f="m">
      <t c="3">
        <n x="29"/>
        <n x="30"/>
        <n x="7"/>
      </t>
    </mdx>
    <mdx n="0" f="m">
      <t c="3">
        <n x="31"/>
        <n x="32"/>
        <n x="10"/>
      </t>
    </mdx>
    <mdx n="0" f="m">
      <t c="1">
        <n x="31"/>
      </t>
    </mdx>
    <mdx n="0" f="m">
      <t c="2">
        <n x="33"/>
        <n x="34"/>
      </t>
    </mdx>
    <mdx n="0" f="m">
      <t c="3">
        <n x="35"/>
        <n x="36"/>
        <n x="15"/>
      </t>
    </mdx>
    <mdx n="0" f="m">
      <t c="3">
        <n x="37"/>
        <n x="38"/>
        <n x="18"/>
      </t>
    </mdx>
    <mdx n="0" f="m">
      <t c="3">
        <n x="39"/>
        <n x="40"/>
        <n x="21"/>
      </t>
    </mdx>
    <mdx n="0" f="m">
      <t c="3">
        <n x="41"/>
        <n x="42"/>
        <n x="24"/>
      </t>
    </mdx>
    <mdx n="0" f="m">
      <t c="3">
        <n x="43"/>
        <n x="44"/>
        <n x="4"/>
      </t>
    </mdx>
    <mdx n="0" f="m">
      <t c="3">
        <n x="45"/>
        <n x="46"/>
        <n x="7"/>
      </t>
    </mdx>
    <mdx n="0" f="m">
      <t c="3">
        <n x="47"/>
        <n x="48"/>
        <n x="10"/>
      </t>
    </mdx>
    <mdx n="0" f="m">
      <t c="1">
        <n x="47"/>
      </t>
    </mdx>
    <mdx n="0" f="m">
      <t c="2">
        <n x="49"/>
        <n x="50"/>
      </t>
    </mdx>
    <mdx n="0" f="m">
      <t c="3">
        <n x="51"/>
        <n x="52"/>
        <n x="15"/>
      </t>
    </mdx>
    <mdx n="0" f="m">
      <t c="3">
        <n x="53"/>
        <n x="54"/>
        <n x="18"/>
      </t>
    </mdx>
    <mdx n="0" f="m">
      <t c="3">
        <n x="55"/>
        <n x="56"/>
        <n x="21"/>
      </t>
    </mdx>
    <mdx n="0" f="m">
      <t c="3">
        <n x="57"/>
        <n x="58"/>
        <n x="24"/>
      </t>
    </mdx>
    <mdx n="0" f="m">
      <t c="3">
        <n x="59"/>
        <n x="60"/>
        <n x="4"/>
      </t>
    </mdx>
    <mdx n="0" f="m">
      <t c="3">
        <n x="61"/>
        <n x="62"/>
        <n x="7"/>
      </t>
    </mdx>
    <mdx n="0" f="m">
      <t c="3">
        <n x="63"/>
        <n x="64"/>
        <n x="10"/>
      </t>
    </mdx>
    <mdx n="0" f="m">
      <t c="1">
        <n x="63"/>
      </t>
    </mdx>
    <mdx n="0" f="m">
      <t c="2">
        <n x="65"/>
        <n x="66"/>
      </t>
    </mdx>
    <mdx n="0" f="m">
      <t c="3">
        <n x="67"/>
        <n x="68"/>
        <n x="15"/>
      </t>
    </mdx>
    <mdx n="0" f="m">
      <t c="3">
        <n x="69"/>
        <n x="70"/>
        <n x="18"/>
      </t>
    </mdx>
    <mdx n="0" f="m">
      <t c="1">
        <n x="74"/>
      </t>
    </mdx>
    <mdx n="0" f="m">
      <t c="1">
        <n x="75"/>
      </t>
    </mdx>
    <mdx n="0" f="m">
      <t c="3">
        <n x="5"/>
        <n x="6"/>
        <n x="15"/>
      </t>
    </mdx>
    <mdx n="0" f="m">
      <t c="3">
        <n x="16"/>
        <n x="17"/>
        <n x="4"/>
      </t>
    </mdx>
    <mdx n="0" f="m">
      <t c="2">
        <n x="25"/>
        <n x="26"/>
      </t>
    </mdx>
    <mdx n="0" f="m">
      <t c="3">
        <n x="35"/>
        <n x="36"/>
        <n x="4"/>
      </t>
    </mdx>
    <mdx n="0" f="m">
      <t c="2">
        <n x="41"/>
        <n x="42"/>
      </t>
    </mdx>
    <mdx n="0" f="m">
      <t c="3">
        <n x="49"/>
        <n x="50"/>
        <n x="24"/>
      </t>
    </mdx>
    <mdx n="0" f="m">
      <t c="3">
        <n x="53"/>
        <n x="54"/>
        <n x="7"/>
      </t>
    </mdx>
    <mdx n="0" f="m">
      <t c="2">
        <n x="57"/>
        <n x="58"/>
      </t>
    </mdx>
    <mdx n="0" f="m">
      <t c="3">
        <n x="65"/>
        <n x="66"/>
        <n x="24"/>
      </t>
    </mdx>
    <mdx n="0" f="m">
      <t c="1">
        <n x="76"/>
      </t>
    </mdx>
    <mdx n="0" f="m">
      <t c="1">
        <n x="5"/>
      </t>
    </mdx>
    <mdx n="0" f="m">
      <t c="3">
        <n x="25"/>
        <n x="26"/>
        <n x="7"/>
      </t>
    </mdx>
    <mdx n="0" f="m">
      <t c="3">
        <n x="37"/>
        <n x="38"/>
        <n x="24"/>
      </t>
    </mdx>
    <mdx n="0" f="m">
      <t c="1">
        <n x="43"/>
      </t>
    </mdx>
    <mdx n="0" f="m">
      <t c="3">
        <n x="53"/>
        <n x="54"/>
        <n x="24"/>
      </t>
    </mdx>
    <mdx n="0" f="m">
      <t c="3">
        <n x="63"/>
        <n x="64"/>
        <n x="15"/>
      </t>
    </mdx>
    <mdx n="0" f="m">
      <t c="1">
        <n x="77"/>
      </t>
    </mdx>
    <mdx n="0" f="m">
      <t c="3">
        <n x="2"/>
        <n x="3"/>
        <n x="21"/>
      </t>
    </mdx>
    <mdx n="0" f="m">
      <t c="3">
        <n x="5"/>
        <n x="6"/>
        <n x="24"/>
      </t>
    </mdx>
    <mdx n="0" f="m">
      <t c="3">
        <n x="8"/>
        <n x="9"/>
        <n x="4"/>
      </t>
    </mdx>
    <mdx n="0" f="m">
      <t c="3">
        <n x="11"/>
        <n x="12"/>
        <n x="7"/>
      </t>
    </mdx>
    <mdx n="0" f="m">
      <t c="3">
        <n x="13"/>
        <n x="14"/>
        <n x="10"/>
      </t>
    </mdx>
    <mdx n="0" f="m">
      <t c="1">
        <n x="13"/>
      </t>
    </mdx>
    <mdx n="0" f="m">
      <t c="2">
        <n x="16"/>
        <n x="17"/>
      </t>
    </mdx>
    <mdx n="0" f="m">
      <t c="3">
        <n x="19"/>
        <n x="20"/>
        <n x="15"/>
      </t>
    </mdx>
    <mdx n="0" f="m">
      <t c="3">
        <n x="22"/>
        <n x="23"/>
        <n x="18"/>
      </t>
    </mdx>
    <mdx n="0" f="m">
      <t c="3">
        <n x="25"/>
        <n x="26"/>
        <n x="21"/>
      </t>
    </mdx>
    <mdx n="0" f="m">
      <t c="3">
        <n x="27"/>
        <n x="28"/>
        <n x="24"/>
      </t>
    </mdx>
    <mdx n="0" f="m">
      <t c="3">
        <n x="29"/>
        <n x="30"/>
        <n x="4"/>
      </t>
    </mdx>
    <mdx n="0" f="m">
      <t c="3">
        <n x="31"/>
        <n x="32"/>
        <n x="7"/>
      </t>
    </mdx>
    <mdx n="0" f="m">
      <t c="3">
        <n x="33"/>
        <n x="34"/>
        <n x="10"/>
      </t>
    </mdx>
    <mdx n="0" f="m">
      <t c="1">
        <n x="33"/>
      </t>
    </mdx>
    <mdx n="0" f="m">
      <t c="2">
        <n x="35"/>
        <n x="36"/>
      </t>
    </mdx>
    <mdx n="0" f="m">
      <t c="3">
        <n x="37"/>
        <n x="38"/>
        <n x="15"/>
      </t>
    </mdx>
    <mdx n="0" f="m">
      <t c="3">
        <n x="39"/>
        <n x="40"/>
        <n x="18"/>
      </t>
    </mdx>
    <mdx n="0" f="m">
      <t c="3">
        <n x="41"/>
        <n x="42"/>
        <n x="21"/>
      </t>
    </mdx>
    <mdx n="0" f="m">
      <t c="3">
        <n x="43"/>
        <n x="44"/>
        <n x="24"/>
      </t>
    </mdx>
    <mdx n="0" f="m">
      <t c="3">
        <n x="45"/>
        <n x="46"/>
        <n x="4"/>
      </t>
    </mdx>
    <mdx n="0" f="m">
      <t c="3">
        <n x="47"/>
        <n x="48"/>
        <n x="7"/>
      </t>
    </mdx>
    <mdx n="0" f="m">
      <t c="3">
        <n x="49"/>
        <n x="50"/>
        <n x="10"/>
      </t>
    </mdx>
    <mdx n="0" f="m">
      <t c="1">
        <n x="49"/>
      </t>
    </mdx>
    <mdx n="0" f="m">
      <t c="2">
        <n x="51"/>
        <n x="52"/>
      </t>
    </mdx>
    <mdx n="0" f="m">
      <t c="3">
        <n x="53"/>
        <n x="54"/>
        <n x="15"/>
      </t>
    </mdx>
    <mdx n="0" f="m">
      <t c="3">
        <n x="55"/>
        <n x="56"/>
        <n x="18"/>
      </t>
    </mdx>
    <mdx n="0" f="m">
      <t c="3">
        <n x="57"/>
        <n x="58"/>
        <n x="21"/>
      </t>
    </mdx>
    <mdx n="0" f="m">
      <t c="3">
        <n x="59"/>
        <n x="60"/>
        <n x="24"/>
      </t>
    </mdx>
    <mdx n="0" f="m">
      <t c="3">
        <n x="61"/>
        <n x="62"/>
        <n x="4"/>
      </t>
    </mdx>
    <mdx n="0" f="m">
      <t c="3">
        <n x="63"/>
        <n x="64"/>
        <n x="7"/>
      </t>
    </mdx>
    <mdx n="0" f="m">
      <t c="3">
        <n x="65"/>
        <n x="66"/>
        <n x="10"/>
      </t>
    </mdx>
    <mdx n="0" f="m">
      <t c="1">
        <n x="65"/>
      </t>
    </mdx>
    <mdx n="0" f="m">
      <t c="2">
        <n x="67"/>
        <n x="68"/>
      </t>
    </mdx>
    <mdx n="0" f="m">
      <t c="3">
        <n x="69"/>
        <n x="70"/>
        <n x="15"/>
      </t>
    </mdx>
    <mdx n="0" f="m">
      <t c="1">
        <n x="78"/>
      </t>
    </mdx>
    <mdx n="0" f="m">
      <t c="1">
        <n x="79"/>
      </t>
    </mdx>
    <mdx n="0" f="m">
      <t c="3">
        <n x="8"/>
        <n x="9"/>
        <n x="18"/>
      </t>
    </mdx>
    <mdx n="0" f="m">
      <t c="3">
        <n x="22"/>
        <n x="23"/>
        <n x="10"/>
      </t>
    </mdx>
    <mdx n="0" f="m">
      <t c="3">
        <n x="29"/>
        <n x="30"/>
        <n x="18"/>
      </t>
    </mdx>
    <mdx n="0" f="m">
      <t c="3">
        <n x="37"/>
        <n x="38"/>
        <n x="7"/>
      </t>
    </mdx>
    <mdx n="0" f="m">
      <t c="3">
        <n x="45"/>
        <n x="46"/>
        <n x="18"/>
      </t>
    </mdx>
    <mdx n="0" f="m">
      <t c="3">
        <n x="55"/>
        <n x="56"/>
        <n x="10"/>
      </t>
    </mdx>
    <mdx n="0" f="m">
      <t c="3">
        <n x="61"/>
        <n x="62"/>
        <n x="18"/>
      </t>
    </mdx>
    <mdx n="0" f="m">
      <t c="3">
        <n x="69"/>
        <n x="70"/>
        <n x="7"/>
      </t>
    </mdx>
    <mdx n="0" f="m">
      <t c="3">
        <n x="13"/>
        <n x="14"/>
        <n x="18"/>
      </t>
    </mdx>
    <mdx n="0" f="m">
      <t c="3">
        <n x="33"/>
        <n x="34"/>
        <n x="18"/>
      </t>
    </mdx>
    <mdx n="0" f="m">
      <t c="3">
        <n x="47"/>
        <n x="48"/>
        <n x="15"/>
      </t>
    </mdx>
    <mdx n="0" f="m">
      <t c="3">
        <n x="59"/>
        <n x="60"/>
        <n x="10"/>
      </t>
    </mdx>
    <mdx n="0" f="m">
      <t c="3">
        <n x="67"/>
        <n x="68"/>
        <n x="21"/>
      </t>
    </mdx>
    <mdx n="0" f="m">
      <t c="3">
        <n x="2"/>
        <n x="3"/>
        <n x="18"/>
      </t>
    </mdx>
    <mdx n="0" f="m">
      <t c="3">
        <n x="5"/>
        <n x="6"/>
        <n x="21"/>
      </t>
    </mdx>
    <mdx n="0" f="m">
      <t c="3">
        <n x="8"/>
        <n x="9"/>
        <n x="24"/>
      </t>
    </mdx>
    <mdx n="0" f="m">
      <t c="3">
        <n x="11"/>
        <n x="12"/>
        <n x="4"/>
      </t>
    </mdx>
    <mdx n="0" f="m">
      <t c="3">
        <n x="13"/>
        <n x="14"/>
        <n x="7"/>
      </t>
    </mdx>
    <mdx n="0" f="m">
      <t c="3">
        <n x="16"/>
        <n x="17"/>
        <n x="10"/>
      </t>
    </mdx>
    <mdx n="0" f="m">
      <t c="1">
        <n x="16"/>
      </t>
    </mdx>
    <mdx n="0" f="m">
      <t c="2">
        <n x="19"/>
        <n x="20"/>
      </t>
    </mdx>
    <mdx n="0" f="m">
      <t c="3">
        <n x="22"/>
        <n x="23"/>
        <n x="15"/>
      </t>
    </mdx>
    <mdx n="0" f="m">
      <t c="3">
        <n x="25"/>
        <n x="26"/>
        <n x="18"/>
      </t>
    </mdx>
    <mdx n="0" f="m">
      <t c="3">
        <n x="27"/>
        <n x="28"/>
        <n x="21"/>
      </t>
    </mdx>
    <mdx n="0" f="m">
      <t c="3">
        <n x="29"/>
        <n x="30"/>
        <n x="24"/>
      </t>
    </mdx>
    <mdx n="0" f="m">
      <t c="3">
        <n x="31"/>
        <n x="32"/>
        <n x="4"/>
      </t>
    </mdx>
    <mdx n="0" f="m">
      <t c="3">
        <n x="33"/>
        <n x="34"/>
        <n x="7"/>
      </t>
    </mdx>
    <mdx n="0" f="m">
      <t c="3">
        <n x="35"/>
        <n x="36"/>
        <n x="10"/>
      </t>
    </mdx>
    <mdx n="0" f="m">
      <t c="1">
        <n x="35"/>
      </t>
    </mdx>
    <mdx n="0" f="m">
      <t c="2">
        <n x="37"/>
        <n x="38"/>
      </t>
    </mdx>
    <mdx n="0" f="m">
      <t c="3">
        <n x="39"/>
        <n x="40"/>
        <n x="15"/>
      </t>
    </mdx>
    <mdx n="0" f="m">
      <t c="3">
        <n x="41"/>
        <n x="42"/>
        <n x="18"/>
      </t>
    </mdx>
    <mdx n="0" f="m">
      <t c="3">
        <n x="43"/>
        <n x="44"/>
        <n x="21"/>
      </t>
    </mdx>
    <mdx n="0" f="m">
      <t c="3">
        <n x="45"/>
        <n x="46"/>
        <n x="24"/>
      </t>
    </mdx>
    <mdx n="0" f="m">
      <t c="3">
        <n x="47"/>
        <n x="48"/>
        <n x="4"/>
      </t>
    </mdx>
    <mdx n="0" f="m">
      <t c="3">
        <n x="49"/>
        <n x="50"/>
        <n x="7"/>
      </t>
    </mdx>
    <mdx n="0" f="m">
      <t c="3">
        <n x="51"/>
        <n x="52"/>
        <n x="10"/>
      </t>
    </mdx>
    <mdx n="0" f="m">
      <t c="1">
        <n x="51"/>
      </t>
    </mdx>
    <mdx n="0" f="m">
      <t c="2">
        <n x="53"/>
        <n x="54"/>
      </t>
    </mdx>
    <mdx n="0" f="m">
      <t c="3">
        <n x="55"/>
        <n x="56"/>
        <n x="15"/>
      </t>
    </mdx>
    <mdx n="0" f="m">
      <t c="3">
        <n x="57"/>
        <n x="58"/>
        <n x="18"/>
      </t>
    </mdx>
    <mdx n="0" f="m">
      <t c="3">
        <n x="59"/>
        <n x="60"/>
        <n x="21"/>
      </t>
    </mdx>
    <mdx n="0" f="m">
      <t c="3">
        <n x="61"/>
        <n x="62"/>
        <n x="24"/>
      </t>
    </mdx>
    <mdx n="0" f="m">
      <t c="3">
        <n x="63"/>
        <n x="64"/>
        <n x="4"/>
      </t>
    </mdx>
    <mdx n="0" f="m">
      <t c="3">
        <n x="65"/>
        <n x="66"/>
        <n x="7"/>
      </t>
    </mdx>
    <mdx n="0" f="m">
      <t c="3">
        <n x="67"/>
        <n x="68"/>
        <n x="10"/>
      </t>
    </mdx>
    <mdx n="0" f="m">
      <t c="1">
        <n x="67"/>
      </t>
    </mdx>
    <mdx n="0" f="m">
      <t c="2">
        <n x="69"/>
        <n x="70"/>
      </t>
    </mdx>
    <mdx n="0" f="m">
      <t c="1">
        <n x="80"/>
      </t>
    </mdx>
    <mdx n="0" f="m">
      <t c="3">
        <n x="2"/>
        <n x="3"/>
        <n x="15"/>
      </t>
    </mdx>
    <mdx n="0" f="m">
      <t c="3">
        <n x="5"/>
        <n x="6"/>
        <n x="18"/>
      </t>
    </mdx>
    <mdx n="0" f="m">
      <t c="3">
        <n x="8"/>
        <n x="9"/>
        <n x="21"/>
      </t>
    </mdx>
    <mdx n="0" f="m">
      <t c="3">
        <n x="11"/>
        <n x="12"/>
        <n x="24"/>
      </t>
    </mdx>
    <mdx n="0" f="m">
      <t c="3">
        <n x="13"/>
        <n x="14"/>
        <n x="4"/>
      </t>
    </mdx>
    <mdx n="0" f="m">
      <t c="3">
        <n x="16"/>
        <n x="17"/>
        <n x="7"/>
      </t>
    </mdx>
    <mdx n="0" f="m">
      <t c="3">
        <n x="19"/>
        <n x="20"/>
        <n x="10"/>
      </t>
    </mdx>
    <mdx n="0" f="m">
      <t c="1">
        <n x="19"/>
      </t>
    </mdx>
    <mdx n="0" f="m">
      <t c="2">
        <n x="22"/>
        <n x="23"/>
      </t>
    </mdx>
    <mdx n="0" f="m">
      <t c="3">
        <n x="25"/>
        <n x="26"/>
        <n x="15"/>
      </t>
    </mdx>
    <mdx n="0" f="m">
      <t c="3">
        <n x="27"/>
        <n x="28"/>
        <n x="18"/>
      </t>
    </mdx>
    <mdx n="0" f="m">
      <t c="3">
        <n x="29"/>
        <n x="30"/>
        <n x="21"/>
      </t>
    </mdx>
    <mdx n="0" f="m">
      <t c="3">
        <n x="31"/>
        <n x="32"/>
        <n x="24"/>
      </t>
    </mdx>
    <mdx n="0" f="m">
      <t c="3">
        <n x="33"/>
        <n x="34"/>
        <n x="4"/>
      </t>
    </mdx>
    <mdx n="0" f="m">
      <t c="3">
        <n x="35"/>
        <n x="36"/>
        <n x="7"/>
      </t>
    </mdx>
    <mdx n="0" f="m">
      <t c="3">
        <n x="37"/>
        <n x="38"/>
        <n x="10"/>
      </t>
    </mdx>
    <mdx n="0" f="m">
      <t c="1">
        <n x="37"/>
      </t>
    </mdx>
    <mdx n="0" f="m">
      <t c="2">
        <n x="39"/>
        <n x="40"/>
      </t>
    </mdx>
    <mdx n="0" f="m">
      <t c="3">
        <n x="41"/>
        <n x="42"/>
        <n x="15"/>
      </t>
    </mdx>
    <mdx n="0" f="m">
      <t c="3">
        <n x="43"/>
        <n x="44"/>
        <n x="18"/>
      </t>
    </mdx>
    <mdx n="0" f="m">
      <t c="3">
        <n x="45"/>
        <n x="46"/>
        <n x="21"/>
      </t>
    </mdx>
    <mdx n="0" f="m">
      <t c="3">
        <n x="47"/>
        <n x="48"/>
        <n x="24"/>
      </t>
    </mdx>
    <mdx n="0" f="m">
      <t c="3">
        <n x="49"/>
        <n x="50"/>
        <n x="4"/>
      </t>
    </mdx>
    <mdx n="0" f="m">
      <t c="3">
        <n x="51"/>
        <n x="52"/>
        <n x="7"/>
      </t>
    </mdx>
    <mdx n="0" f="m">
      <t c="3">
        <n x="53"/>
        <n x="54"/>
        <n x="10"/>
      </t>
    </mdx>
    <mdx n="0" f="m">
      <t c="1">
        <n x="53"/>
      </t>
    </mdx>
    <mdx n="0" f="m">
      <t c="2">
        <n x="55"/>
        <n x="56"/>
      </t>
    </mdx>
    <mdx n="0" f="m">
      <t c="3">
        <n x="57"/>
        <n x="58"/>
        <n x="15"/>
      </t>
    </mdx>
    <mdx n="0" f="m">
      <t c="3">
        <n x="59"/>
        <n x="60"/>
        <n x="18"/>
      </t>
    </mdx>
    <mdx n="0" f="m">
      <t c="3">
        <n x="61"/>
        <n x="62"/>
        <n x="21"/>
      </t>
    </mdx>
    <mdx n="0" f="m">
      <t c="3">
        <n x="63"/>
        <n x="64"/>
        <n x="24"/>
      </t>
    </mdx>
    <mdx n="0" f="m">
      <t c="3">
        <n x="65"/>
        <n x="66"/>
        <n x="4"/>
      </t>
    </mdx>
    <mdx n="0" f="m">
      <t c="3">
        <n x="67"/>
        <n x="68"/>
        <n x="7"/>
      </t>
    </mdx>
    <mdx n="0" f="m">
      <t c="1">
        <n x="69"/>
      </t>
    </mdx>
    <mdx n="0" f="m">
      <t c="1">
        <n x="81"/>
      </t>
    </mdx>
    <mdx n="0" f="m">
      <t c="3">
        <n x="11"/>
        <n x="12"/>
        <n x="21"/>
      </t>
    </mdx>
    <mdx n="0" f="m">
      <t c="3">
        <n x="19"/>
        <n x="20"/>
        <n x="7"/>
      </t>
    </mdx>
    <mdx n="0" f="m">
      <t c="3">
        <n x="27"/>
        <n x="28"/>
        <n x="15"/>
      </t>
    </mdx>
    <mdx n="0" f="m">
      <t c="3">
        <n x="33"/>
        <n x="34"/>
        <n x="24"/>
      </t>
    </mdx>
    <mdx n="0" f="m">
      <t c="1">
        <n x="39"/>
      </t>
    </mdx>
    <mdx n="0" f="m">
      <t c="3">
        <n x="43"/>
        <n x="44"/>
        <n x="15"/>
      </t>
    </mdx>
    <mdx n="0" f="m">
      <t c="3">
        <n x="51"/>
        <n x="52"/>
        <n x="4"/>
      </t>
    </mdx>
    <mdx n="0" f="m">
      <t c="3">
        <n x="59"/>
        <n x="60"/>
        <n x="15"/>
      </t>
    </mdx>
    <mdx n="0" f="m">
      <t c="3">
        <n x="67"/>
        <n x="68"/>
        <n x="4"/>
      </t>
    </mdx>
    <mdx n="0" f="m">
      <t c="3">
        <n x="5"/>
        <n x="6"/>
        <n x="10"/>
      </t>
    </mdx>
    <mdx n="0" f="m">
      <t c="1">
        <n x="27"/>
      </t>
    </mdx>
    <mdx n="0" f="m">
      <t c="3">
        <n x="35"/>
        <n x="36"/>
        <n x="21"/>
      </t>
    </mdx>
    <mdx n="0" f="m">
      <t c="3">
        <n x="43"/>
        <n x="44"/>
        <n x="10"/>
      </t>
    </mdx>
    <mdx n="0" f="m">
      <t c="3">
        <n x="49"/>
        <n x="50"/>
        <n x="18"/>
      </t>
    </mdx>
    <mdx n="0" f="m">
      <t c="3">
        <n x="57"/>
        <n x="58"/>
        <n x="7"/>
      </t>
    </mdx>
    <mdx n="0" f="m">
      <t c="3">
        <n x="65"/>
        <n x="66"/>
        <n x="18"/>
      </t>
    </mdx>
    <mdx n="0" f="m">
      <t c="3">
        <n x="2"/>
        <n x="3"/>
        <n x="10"/>
      </t>
    </mdx>
    <mdx n="0" f="m">
      <t c="1">
        <n x="2"/>
      </t>
    </mdx>
    <mdx n="0" f="m">
      <t c="2">
        <n x="5"/>
        <n x="6"/>
      </t>
    </mdx>
    <mdx n="0" f="m">
      <t c="3">
        <n x="8"/>
        <n x="9"/>
        <n x="15"/>
      </t>
    </mdx>
    <mdx n="0" f="m">
      <t c="3">
        <n x="11"/>
        <n x="12"/>
        <n x="18"/>
      </t>
    </mdx>
    <mdx n="0" f="m">
      <t c="3">
        <n x="13"/>
        <n x="14"/>
        <n x="21"/>
      </t>
    </mdx>
    <mdx n="0" f="m">
      <t c="3">
        <n x="16"/>
        <n x="17"/>
        <n x="24"/>
      </t>
    </mdx>
    <mdx n="0" f="m">
      <t c="3">
        <n x="19"/>
        <n x="20"/>
        <n x="4"/>
      </t>
    </mdx>
    <mdx n="0" f="m">
      <t c="3">
        <n x="22"/>
        <n x="23"/>
        <n x="7"/>
      </t>
    </mdx>
    <mdx n="0" f="m">
      <t c="3">
        <n x="25"/>
        <n x="26"/>
        <n x="10"/>
      </t>
    </mdx>
    <mdx n="0" f="m">
      <t c="1">
        <n x="25"/>
      </t>
    </mdx>
    <mdx n="0" f="m">
      <t c="2">
        <n x="27"/>
        <n x="28"/>
      </t>
    </mdx>
    <mdx n="0" f="m">
      <t c="3">
        <n x="29"/>
        <n x="30"/>
        <n x="15"/>
      </t>
    </mdx>
    <mdx n="0" f="m">
      <t c="3">
        <n x="31"/>
        <n x="32"/>
        <n x="18"/>
      </t>
    </mdx>
    <mdx n="0" f="m">
      <t c="3">
        <n x="33"/>
        <n x="34"/>
        <n x="21"/>
      </t>
    </mdx>
    <mdx n="0" f="m">
      <t c="3">
        <n x="35"/>
        <n x="36"/>
        <n x="24"/>
      </t>
    </mdx>
    <mdx n="0" f="m">
      <t c="3">
        <n x="37"/>
        <n x="38"/>
        <n x="4"/>
      </t>
    </mdx>
    <mdx n="0" f="m">
      <t c="3">
        <n x="39"/>
        <n x="40"/>
        <n x="7"/>
      </t>
    </mdx>
    <mdx n="0" f="m">
      <t c="3">
        <n x="41"/>
        <n x="42"/>
        <n x="10"/>
      </t>
    </mdx>
    <mdx n="0" f="m">
      <t c="1">
        <n x="41"/>
      </t>
    </mdx>
    <mdx n="0" f="m">
      <t c="2">
        <n x="43"/>
        <n x="44"/>
      </t>
    </mdx>
    <mdx n="0" f="m">
      <t c="3">
        <n x="45"/>
        <n x="46"/>
        <n x="15"/>
      </t>
    </mdx>
    <mdx n="0" f="m">
      <t c="3">
        <n x="47"/>
        <n x="48"/>
        <n x="18"/>
      </t>
    </mdx>
    <mdx n="0" f="m">
      <t c="3">
        <n x="49"/>
        <n x="50"/>
        <n x="21"/>
      </t>
    </mdx>
    <mdx n="0" f="m">
      <t c="3">
        <n x="51"/>
        <n x="52"/>
        <n x="24"/>
      </t>
    </mdx>
    <mdx n="0" f="m">
      <t c="3">
        <n x="53"/>
        <n x="54"/>
        <n x="4"/>
      </t>
    </mdx>
    <mdx n="0" f="m">
      <t c="3">
        <n x="55"/>
        <n x="56"/>
        <n x="7"/>
      </t>
    </mdx>
    <mdx n="0" f="m">
      <t c="3">
        <n x="57"/>
        <n x="58"/>
        <n x="10"/>
      </t>
    </mdx>
    <mdx n="0" f="m">
      <t c="1">
        <n x="57"/>
      </t>
    </mdx>
    <mdx n="0" f="m">
      <t c="2">
        <n x="59"/>
        <n x="60"/>
      </t>
    </mdx>
    <mdx n="0" f="m">
      <t c="3">
        <n x="61"/>
        <n x="62"/>
        <n x="15"/>
      </t>
    </mdx>
    <mdx n="0" f="m">
      <t c="3">
        <n x="63"/>
        <n x="64"/>
        <n x="18"/>
      </t>
    </mdx>
    <mdx n="0" f="m">
      <t c="3">
        <n x="65"/>
        <n x="66"/>
        <n x="21"/>
      </t>
    </mdx>
    <mdx n="0" f="m">
      <t c="3">
        <n x="67"/>
        <n x="68"/>
        <n x="24"/>
      </t>
    </mdx>
    <mdx n="0" f="m">
      <t c="3">
        <n x="69"/>
        <n x="70"/>
        <n x="4"/>
      </t>
    </mdx>
    <mdx n="0" f="m">
      <t c="1">
        <n x="82"/>
      </t>
    </mdx>
    <mdx n="0" f="m">
      <t c="1">
        <n x="83"/>
      </t>
    </mdx>
    <mdx n="0" f="m">
      <t c="3">
        <n x="2"/>
        <n x="3"/>
        <n x="7"/>
      </t>
    </mdx>
    <mdx n="0" f="m">
      <t c="2">
        <n x="8"/>
        <n x="9"/>
      </t>
    </mdx>
    <mdx n="0" f="m">
      <t c="3">
        <n x="11"/>
        <n x="12"/>
        <n x="15"/>
      </t>
    </mdx>
    <mdx n="0" f="m">
      <t c="3">
        <n x="19"/>
        <n x="20"/>
        <n x="24"/>
      </t>
    </mdx>
    <mdx n="0" f="m">
      <t c="3">
        <n x="22"/>
        <n x="23"/>
        <n x="4"/>
      </t>
    </mdx>
    <mdx n="0" f="m">
      <t c="3">
        <n x="27"/>
        <n x="28"/>
        <n x="10"/>
      </t>
    </mdx>
    <mdx n="0" f="m">
      <t c="2">
        <n x="29"/>
        <n x="30"/>
      </t>
    </mdx>
    <mdx n="0" f="m">
      <t c="3">
        <n x="39"/>
        <n x="40"/>
        <n x="4"/>
      </t>
    </mdx>
    <mdx n="0" f="m">
      <t c="2">
        <n x="45"/>
        <n x="46"/>
      </t>
    </mdx>
    <mdx n="0" f="m">
      <t c="3">
        <n x="55"/>
        <n x="56"/>
        <n x="4"/>
      </t>
    </mdx>
    <mdx n="0" f="m">
      <t c="2">
        <n x="61"/>
        <n x="62"/>
      </t>
    </mdx>
    <mdx n="0" f="m">
      <t c="1">
        <n x="84"/>
      </t>
    </mdx>
    <mdx n="0" f="v">
      <t c="5">
        <n x="1" s="1"/>
        <n x="61"/>
        <n x="62"/>
        <n x="10"/>
        <n x="73"/>
      </t>
    </mdx>
    <mdx n="0" f="v">
      <t c="5">
        <n x="1" s="1"/>
        <n x="69"/>
        <n x="70"/>
        <n x="24"/>
        <n x="73"/>
      </t>
    </mdx>
    <mdx n="0" f="v">
      <t c="5">
        <n x="1" s="1"/>
        <n x="69"/>
        <n x="70"/>
        <n x="21"/>
        <n x="71"/>
      </t>
    </mdx>
    <mdx n="0" f="v">
      <t c="5">
        <n x="1" s="1"/>
        <n x="57"/>
        <n x="58"/>
        <n x="24"/>
        <n x="73"/>
      </t>
    </mdx>
    <mdx n="0" f="v">
      <t c="5">
        <n x="1" s="1"/>
        <n x="61"/>
        <n x="62"/>
        <n x="7"/>
        <n x="76"/>
      </t>
    </mdx>
    <mdx n="0" f="v">
      <t c="5">
        <n x="1" s="1"/>
        <n x="63"/>
        <n x="64"/>
        <n x="10"/>
        <n x="75"/>
      </t>
    </mdx>
    <mdx n="0" f="v">
      <t c="5">
        <n x="1" s="1"/>
        <n x="65"/>
        <n x="66"/>
        <n x="24"/>
        <n x="76"/>
      </t>
    </mdx>
    <mdx n="0" f="v">
      <t c="5">
        <n x="1" s="1"/>
        <n x="69"/>
        <n x="70"/>
        <n x="21"/>
        <n x="74"/>
      </t>
    </mdx>
    <mdx n="0" f="v">
      <t c="5">
        <n x="1" s="1"/>
        <n x="69"/>
        <n x="70"/>
        <n x="18"/>
        <n x="73"/>
      </t>
    </mdx>
    <mdx n="0" f="v">
      <t c="5">
        <n x="1" s="1"/>
        <n x="49"/>
        <n x="50"/>
        <n x="24"/>
        <n x="78"/>
      </t>
    </mdx>
    <mdx n="0" f="v">
      <t c="5">
        <n x="1" s="1"/>
        <n x="69"/>
        <n x="70"/>
        <n x="15"/>
        <n x="78"/>
      </t>
    </mdx>
    <mdx n="0" f="v">
      <t c="5">
        <n x="1" s="1"/>
        <n x="27"/>
        <n x="28"/>
        <n x="7"/>
        <n x="76"/>
      </t>
    </mdx>
    <mdx n="0" f="v">
      <t c="5">
        <n x="1" s="1"/>
        <n x="35"/>
        <n x="36"/>
        <n x="4"/>
        <n x="77"/>
      </t>
    </mdx>
    <mdx n="0" f="v">
      <t c="5">
        <n x="1" s="1"/>
        <n x="45"/>
        <n x="46"/>
        <n x="10"/>
        <n x="78"/>
      </t>
    </mdx>
    <mdx n="0" f="v">
      <t c="5">
        <n x="1" s="1"/>
        <n x="53"/>
        <n x="54"/>
        <n x="24"/>
        <n x="71"/>
      </t>
    </mdx>
    <mdx n="0" f="v">
      <t c="5">
        <n x="1" s="1"/>
        <n x="55"/>
        <n x="56"/>
        <n x="10"/>
        <n x="72"/>
      </t>
    </mdx>
    <mdx n="0" f="v">
      <t c="5">
        <n x="1" s="1"/>
        <n x="55"/>
        <n x="56"/>
        <n x="18"/>
        <n x="78"/>
      </t>
    </mdx>
    <mdx n="0" f="v">
      <t c="5">
        <n x="1" s="1"/>
        <n x="57"/>
        <n x="58"/>
        <n x="24"/>
        <n x="77"/>
      </t>
    </mdx>
    <mdx n="0" f="v">
      <t c="5">
        <n x="1" s="1"/>
        <n x="59"/>
        <n x="60"/>
        <n x="7"/>
        <n x="74"/>
      </t>
    </mdx>
    <mdx n="0" f="v">
      <t c="5">
        <n x="1" s="1"/>
        <n x="59"/>
        <n x="60"/>
        <n x="24"/>
        <n x="73"/>
      </t>
    </mdx>
    <mdx n="0" f="v">
      <t c="5">
        <n x="1" s="1"/>
        <n x="61"/>
        <n x="62"/>
        <n x="18"/>
        <n x="77"/>
      </t>
    </mdx>
    <mdx n="0" f="v">
      <t c="5">
        <n x="1" s="1"/>
        <n x="63"/>
        <n x="64"/>
        <n x="7"/>
        <n x="76"/>
      </t>
    </mdx>
    <mdx n="0" f="v">
      <t c="5">
        <n x="1" s="1"/>
        <n x="65"/>
        <n x="66"/>
        <n x="10"/>
        <n x="75"/>
      </t>
    </mdx>
    <mdx n="0" f="v">
      <t c="5">
        <n x="1" s="1"/>
        <n x="67"/>
        <n x="68"/>
        <n x="18"/>
        <n x="74"/>
      </t>
    </mdx>
    <mdx n="0" f="v">
      <t c="5">
        <n x="1" s="1"/>
        <n x="69"/>
        <n x="70"/>
        <n x="24"/>
        <n x="77"/>
      </t>
    </mdx>
    <mdx n="0" f="v">
      <t c="5">
        <n x="1" s="1"/>
        <n x="69"/>
        <n x="70"/>
        <n x="21"/>
        <n x="78"/>
      </t>
    </mdx>
    <mdx n="0" f="v">
      <t c="5">
        <n x="1" s="1"/>
        <n x="69"/>
        <n x="70"/>
        <n x="18"/>
        <n x="76"/>
      </t>
    </mdx>
    <mdx n="0" f="v">
      <t c="5">
        <n x="1" s="1"/>
        <n x="69"/>
        <n x="70"/>
        <n x="15"/>
        <n x="71"/>
      </t>
    </mdx>
    <mdx n="0" f="v">
      <t c="5">
        <n x="1" s="1"/>
        <n x="69"/>
        <n x="70"/>
        <n x="15"/>
        <n x="72"/>
      </t>
    </mdx>
    <mdx n="0" f="v">
      <t c="5">
        <n x="1" s="1"/>
        <n x="43"/>
        <n x="44"/>
        <n x="7"/>
        <n x="80"/>
      </t>
    </mdx>
    <mdx n="0" f="v">
      <t c="5">
        <n x="1" s="1"/>
        <n x="29"/>
        <n x="30"/>
        <n x="24"/>
        <n x="72"/>
      </t>
    </mdx>
    <mdx n="0" f="v">
      <t c="5">
        <n x="1" s="1"/>
        <n x="47"/>
        <n x="48"/>
        <n x="10"/>
        <n x="77"/>
      </t>
    </mdx>
    <mdx n="0" f="v">
      <t c="5">
        <n x="1" s="1"/>
        <n x="53"/>
        <n x="54"/>
        <n x="21"/>
        <n x="71"/>
      </t>
    </mdx>
    <mdx n="0" f="v">
      <t c="5">
        <n x="1" s="1"/>
        <n x="55"/>
        <n x="56"/>
        <n x="15"/>
        <n x="78"/>
      </t>
    </mdx>
    <mdx n="0" f="v">
      <t c="5">
        <n x="1" s="1"/>
        <n x="59"/>
        <n x="60"/>
        <n x="7"/>
        <n x="77"/>
      </t>
    </mdx>
    <mdx n="0" f="v">
      <t c="5">
        <n x="1" s="1"/>
        <n x="59"/>
        <n x="60"/>
        <n x="21"/>
        <n x="76"/>
      </t>
    </mdx>
    <mdx n="0" f="v">
      <t c="5">
        <n x="1" s="1"/>
        <n x="61"/>
        <n x="62"/>
        <n x="7"/>
        <n x="73"/>
      </t>
    </mdx>
    <mdx n="0" f="v">
      <t c="5">
        <n x="1" s="1"/>
        <n x="61"/>
        <n x="62"/>
        <n x="24"/>
        <n x="75"/>
      </t>
    </mdx>
    <mdx n="0" f="v">
      <t c="5">
        <n x="1" s="1"/>
        <n x="63"/>
        <n x="64"/>
        <n x="7"/>
        <n x="80"/>
      </t>
    </mdx>
    <mdx n="0" f="v">
      <t c="5">
        <n x="1" s="1"/>
        <n x="63"/>
        <n x="64"/>
        <n x="15"/>
        <n x="76"/>
      </t>
    </mdx>
    <mdx n="0" f="v">
      <t c="5">
        <n x="1" s="1"/>
        <n x="65"/>
        <n x="66"/>
        <n x="7"/>
        <n x="74"/>
      </t>
    </mdx>
    <mdx n="0" f="v">
      <t c="5">
        <n x="1" s="1"/>
        <n x="65"/>
        <n x="66"/>
        <n x="24"/>
        <n x="73"/>
      </t>
    </mdx>
    <mdx n="0" f="v">
      <t c="5">
        <n x="1" s="1"/>
        <n x="67"/>
        <n x="68"/>
        <n x="18"/>
        <n x="77"/>
      </t>
    </mdx>
    <mdx n="0" f="v">
      <t c="5">
        <n x="1" s="1"/>
        <n x="69"/>
        <n x="70"/>
        <n x="7"/>
        <n x="76"/>
      </t>
    </mdx>
    <mdx n="0" f="v">
      <t c="5">
        <n x="1" s="1"/>
        <n x="69"/>
        <n x="70"/>
        <n x="24"/>
        <n x="72"/>
      </t>
    </mdx>
    <mdx n="0" f="v">
      <t c="5">
        <n x="1" s="1"/>
        <n x="69"/>
        <n x="70"/>
        <n x="21"/>
        <n x="80"/>
      </t>
    </mdx>
    <mdx n="0" f="v">
      <t c="5">
        <n x="1" s="1"/>
        <n x="69"/>
        <n x="70"/>
        <n x="18"/>
        <n x="77"/>
      </t>
    </mdx>
    <mdx n="0" f="v">
      <t c="5">
        <n x="1" s="1"/>
        <n x="69"/>
        <n x="70"/>
        <n x="15"/>
        <n x="74"/>
      </t>
    </mdx>
    <mdx n="0" f="v">
      <t c="5">
        <n x="1" s="1"/>
        <n x="69"/>
        <n x="70"/>
        <n x="15"/>
        <n x="75"/>
      </t>
    </mdx>
    <mdx n="0" f="v">
      <t c="5">
        <n x="1" s="1"/>
        <n x="29"/>
        <n x="30"/>
        <n x="18"/>
        <n x="80"/>
      </t>
    </mdx>
    <mdx n="0" f="v">
      <t c="5">
        <n x="1" s="1"/>
        <n x="47"/>
        <n x="48"/>
        <n x="10"/>
        <n x="79"/>
      </t>
    </mdx>
    <mdx n="0" f="v">
      <t c="5">
        <n x="1" s="1"/>
        <n x="53"/>
        <n x="54"/>
        <n x="21"/>
        <n x="78"/>
      </t>
    </mdx>
    <mdx n="0" f="v">
      <t c="5">
        <n x="1" s="1"/>
        <n x="55"/>
        <n x="56"/>
        <n x="15"/>
        <n x="81"/>
      </t>
    </mdx>
    <mdx n="0" f="v">
      <t c="5">
        <n x="1" s="1"/>
        <n x="57"/>
        <n x="58"/>
        <n x="21"/>
        <n x="74"/>
      </t>
    </mdx>
    <mdx n="0" f="v">
      <t c="5">
        <n x="1" s="1"/>
        <n x="57"/>
        <n x="58"/>
        <n x="15"/>
        <n x="73"/>
      </t>
    </mdx>
    <mdx n="0" f="v">
      <t c="5">
        <n x="1" s="1"/>
        <n x="61"/>
        <n x="62"/>
        <n x="7"/>
        <n x="77"/>
      </t>
    </mdx>
    <mdx n="0" f="v">
      <t c="5">
        <n x="1" s="1"/>
        <n x="67"/>
        <n x="68"/>
        <n x="7"/>
        <n x="74"/>
      </t>
    </mdx>
    <mdx n="0" f="v">
      <t c="5">
        <n x="1" s="1"/>
        <n x="67"/>
        <n x="68"/>
        <n x="18"/>
        <n x="75"/>
      </t>
    </mdx>
    <mdx n="0" f="v">
      <t c="5">
        <n x="1" s="1"/>
        <n x="69"/>
        <n x="70"/>
        <n x="24"/>
        <n x="75"/>
      </t>
    </mdx>
    <mdx n="0" f="v">
      <t c="5">
        <n x="1" s="1"/>
        <n x="69"/>
        <n x="70"/>
        <n x="15"/>
        <n x="79"/>
      </t>
    </mdx>
    <mdx n="0" f="v">
      <t c="5">
        <n x="1" s="1"/>
        <n x="31"/>
        <n x="32"/>
        <n x="24"/>
        <n x="76"/>
      </t>
    </mdx>
    <mdx n="0" f="v">
      <t c="5">
        <n x="1" s="1"/>
        <n x="37"/>
        <n x="38"/>
        <n x="15"/>
        <n x="71"/>
      </t>
    </mdx>
    <mdx n="0" f="v">
      <t c="5">
        <n x="1" s="1"/>
        <n x="43"/>
        <n x="44"/>
        <n x="24"/>
        <n x="78"/>
      </t>
    </mdx>
    <mdx n="0" f="v">
      <t c="5">
        <n x="1" s="1"/>
        <n x="53"/>
        <n x="54"/>
        <n x="10"/>
        <n x="72"/>
      </t>
    </mdx>
    <mdx n="0" f="v">
      <t c="5">
        <n x="1" s="1"/>
        <n x="53"/>
        <n x="54"/>
        <n x="18"/>
        <n x="78"/>
      </t>
    </mdx>
    <mdx n="0" f="v">
      <t c="5">
        <n x="1" s="1"/>
        <n x="57"/>
        <n x="58"/>
        <n x="4"/>
        <n x="80"/>
      </t>
    </mdx>
    <mdx n="0" f="v">
      <t c="5">
        <n x="1" s="1"/>
        <n x="57"/>
        <n x="58"/>
        <n x="21"/>
        <n x="77"/>
      </t>
    </mdx>
    <mdx n="0" f="v">
      <t c="5">
        <n x="1" s="1"/>
        <n x="59"/>
        <n x="60"/>
        <n x="10"/>
        <n x="76"/>
      </t>
    </mdx>
    <mdx n="0" f="v">
      <t c="5">
        <n x="1" s="1"/>
        <n x="59"/>
        <n x="60"/>
        <n x="4"/>
        <n x="74"/>
      </t>
    </mdx>
    <mdx n="0" f="v">
      <t c="5">
        <n x="1" s="1"/>
        <n x="59"/>
        <n x="60"/>
        <n x="21"/>
        <n x="73"/>
      </t>
    </mdx>
    <mdx n="0" f="v">
      <t c="5">
        <n x="1" s="1"/>
        <n x="59"/>
        <n x="60"/>
        <n x="15"/>
        <n x="75"/>
      </t>
    </mdx>
    <mdx n="0" f="v">
      <t c="5">
        <n x="1" s="1"/>
        <n x="61"/>
        <n x="62"/>
        <n x="21"/>
        <n x="80"/>
      </t>
    </mdx>
    <mdx n="0" f="v">
      <t c="5">
        <n x="1" s="1"/>
        <n x="63"/>
        <n x="64"/>
        <n x="4"/>
        <n x="76"/>
      </t>
    </mdx>
    <mdx n="0" f="v">
      <t c="5">
        <n x="1" s="1"/>
        <n x="63"/>
        <n x="64"/>
        <n x="21"/>
        <n x="74"/>
      </t>
    </mdx>
    <mdx n="0" f="v">
      <t c="5">
        <n x="1" s="1"/>
        <n x="63"/>
        <n x="64"/>
        <n x="15"/>
        <n x="73"/>
      </t>
    </mdx>
    <mdx n="0" f="v">
      <t c="5">
        <n x="1" s="1"/>
        <n x="65"/>
        <n x="66"/>
        <n x="7"/>
        <n x="75"/>
      </t>
    </mdx>
    <mdx n="0" f="v">
      <t c="5">
        <n x="1" s="1"/>
        <n x="65"/>
        <n x="66"/>
        <n x="15"/>
        <n x="80"/>
      </t>
    </mdx>
    <mdx n="0" f="v">
      <t c="5">
        <n x="1" s="1"/>
        <n x="67"/>
        <n x="68"/>
        <n x="7"/>
        <n x="77"/>
      </t>
    </mdx>
    <mdx n="0" f="v">
      <t c="5">
        <n x="1" s="1"/>
        <n x="67"/>
        <n x="68"/>
        <n x="21"/>
        <n x="76"/>
      </t>
    </mdx>
    <mdx n="0" f="v">
      <t c="5">
        <n x="1" s="1"/>
        <n x="67"/>
        <n x="68"/>
        <n x="15"/>
        <n x="74"/>
      </t>
    </mdx>
    <mdx n="0" f="v">
      <t c="5">
        <n x="1" s="1"/>
        <n x="69"/>
        <n x="70"/>
        <n x="7"/>
        <n x="73"/>
      </t>
    </mdx>
    <mdx n="0" f="v">
      <t c="5">
        <n x="1" s="1"/>
        <n x="69"/>
        <n x="70"/>
        <n x="24"/>
        <n x="71"/>
      </t>
    </mdx>
    <mdx n="0" f="v">
      <t c="5">
        <n x="1" s="1"/>
        <n x="69"/>
        <n x="70"/>
        <n x="24"/>
        <n x="79"/>
      </t>
    </mdx>
    <mdx n="0" f="v">
      <t c="5">
        <n x="1" s="1"/>
        <n x="69"/>
        <n x="70"/>
        <n x="21"/>
        <n x="73"/>
      </t>
    </mdx>
    <mdx n="0" f="v">
      <t c="5">
        <n x="1" s="1"/>
        <n x="69"/>
        <n x="70"/>
        <n x="18"/>
        <n x="74"/>
      </t>
    </mdx>
    <mdx n="0" f="v">
      <t c="5">
        <n x="1" s="1"/>
        <n x="69"/>
        <n x="70"/>
        <n x="18"/>
        <n x="75"/>
      </t>
    </mdx>
    <mdx n="0" f="v">
      <t c="5">
        <n x="1" s="1"/>
        <n x="69"/>
        <n x="70"/>
        <n x="15"/>
        <n x="80"/>
      </t>
    </mdx>
    <mdx n="0" f="v">
      <t c="5">
        <n x="1" s="1"/>
        <n x="31"/>
        <n x="32"/>
        <n x="21"/>
        <n x="78"/>
      </t>
    </mdx>
    <mdx n="0" f="v">
      <t c="5">
        <n x="1" s="1"/>
        <n x="39"/>
        <n x="40"/>
        <n x="10"/>
        <n x="72"/>
      </t>
    </mdx>
    <mdx n="0" f="v">
      <t c="5">
        <n x="1" s="1"/>
        <n x="43"/>
        <n x="44"/>
        <n x="24"/>
        <n x="79"/>
      </t>
    </mdx>
    <mdx n="0" f="v">
      <t c="5">
        <n x="1" s="1"/>
        <n x="45"/>
        <n x="46"/>
        <n x="24"/>
        <n x="78"/>
      </t>
    </mdx>
    <mdx n="0" f="v">
      <t c="5">
        <n x="1" s="1"/>
        <n x="47"/>
        <n x="48"/>
        <n x="4"/>
        <n x="81"/>
      </t>
    </mdx>
    <mdx n="0" f="v">
      <t c="5">
        <n x="1" s="1"/>
        <n x="49"/>
        <n x="50"/>
        <n x="7"/>
        <n x="71"/>
      </t>
    </mdx>
    <mdx n="0" f="v">
      <t c="5">
        <n x="1" s="1"/>
        <n x="49"/>
        <n x="50"/>
        <n x="18"/>
        <n x="72"/>
      </t>
    </mdx>
    <mdx n="0" f="v">
      <t c="5">
        <n x="1" s="1"/>
        <n x="51"/>
        <n x="52"/>
        <n x="24"/>
        <n x="78"/>
      </t>
    </mdx>
    <mdx n="0" f="v">
      <t c="5">
        <n x="1" s="1"/>
        <n x="53"/>
        <n x="54"/>
        <n x="10"/>
        <n x="79"/>
      </t>
    </mdx>
    <mdx n="0" f="v">
      <t c="5">
        <n x="1" s="1"/>
        <n x="53"/>
        <n x="54"/>
        <n x="18"/>
        <n x="81"/>
      </t>
    </mdx>
    <mdx n="0" f="v">
      <t c="5">
        <n x="1" s="1"/>
        <n x="55"/>
        <n x="56"/>
        <n x="24"/>
        <n x="82"/>
      </t>
    </mdx>
    <mdx n="0" f="v">
      <t c="5">
        <n x="1" s="1"/>
        <n x="57"/>
        <n x="58"/>
        <n x="10"/>
        <n x="74"/>
      </t>
    </mdx>
    <mdx n="0" f="v">
      <t c="5">
        <n x="1" s="1"/>
        <n x="57"/>
        <n x="58"/>
        <n x="4"/>
        <n x="73"/>
      </t>
    </mdx>
    <mdx n="0" f="v">
      <t c="5">
        <n x="1" s="1"/>
        <n x="57"/>
        <n x="58"/>
        <n x="21"/>
        <n x="75"/>
      </t>
    </mdx>
    <mdx n="0" f="v">
      <t c="5">
        <n x="1" s="1"/>
        <n x="59"/>
        <n x="60"/>
        <n x="4"/>
        <n x="80"/>
      </t>
    </mdx>
    <mdx n="0" f="v">
      <t c="5">
        <n x="1" s="1"/>
        <n x="59"/>
        <n x="60"/>
        <n x="21"/>
        <n x="77"/>
      </t>
    </mdx>
    <mdx n="0" f="v">
      <t c="5">
        <n x="1" s="1"/>
        <n x="61"/>
        <n x="62"/>
        <n x="10"/>
        <n x="76"/>
      </t>
    </mdx>
    <mdx n="0" f="v">
      <t c="5">
        <n x="1" s="1"/>
        <n x="61"/>
        <n x="62"/>
        <n x="4"/>
        <n x="74"/>
      </t>
    </mdx>
    <mdx n="0" f="v">
      <t c="5">
        <n x="1" s="1"/>
        <n x="61"/>
        <n x="62"/>
        <n x="21"/>
        <n x="73"/>
      </t>
    </mdx>
    <mdx n="0" f="v">
      <t c="5">
        <n x="1" s="1"/>
        <n x="61"/>
        <n x="62"/>
        <n x="15"/>
        <n x="75"/>
      </t>
    </mdx>
    <mdx n="0" f="v">
      <t c="5">
        <n x="1" s="1"/>
        <n x="63"/>
        <n x="64"/>
        <n x="21"/>
        <n x="80"/>
      </t>
    </mdx>
    <mdx n="0" f="v">
      <t c="5">
        <n x="1" s="1"/>
        <n x="63"/>
        <n x="64"/>
        <n x="15"/>
        <n x="77"/>
      </t>
    </mdx>
    <mdx n="0" f="v">
      <t c="5">
        <n x="1" s="1"/>
        <n x="65"/>
        <n x="66"/>
        <n x="4"/>
        <n x="76"/>
      </t>
    </mdx>
    <mdx n="0" f="v">
      <t c="5">
        <n x="1" s="1"/>
        <n x="65"/>
        <n x="66"/>
        <n x="21"/>
        <n x="74"/>
      </t>
    </mdx>
    <mdx n="0" f="v">
      <t c="5">
        <n x="1" s="1"/>
        <n x="65"/>
        <n x="66"/>
        <n x="15"/>
        <n x="73"/>
      </t>
    </mdx>
    <mdx n="0" f="v">
      <t c="5">
        <n x="1" s="1"/>
        <n x="67"/>
        <n x="68"/>
        <n x="7"/>
        <n x="75"/>
      </t>
    </mdx>
    <mdx n="0" f="v">
      <t c="5">
        <n x="1" s="1"/>
        <n x="67"/>
        <n x="68"/>
        <n x="15"/>
        <n x="80"/>
      </t>
    </mdx>
    <mdx n="0" f="v">
      <t c="5">
        <n x="1" s="1"/>
        <n x="69"/>
        <n x="70"/>
        <n x="7"/>
        <n x="77"/>
      </t>
    </mdx>
    <mdx n="0" f="v">
      <t c="5">
        <n x="1" s="1"/>
        <n x="69"/>
        <n x="70"/>
        <n x="24"/>
        <n x="74"/>
      </t>
    </mdx>
    <mdx n="0" f="v">
      <t c="5">
        <n x="1" s="1"/>
        <n x="69"/>
        <n x="70"/>
        <n x="21"/>
        <n x="76"/>
      </t>
    </mdx>
    <mdx n="0" f="v">
      <t c="5">
        <n x="1" s="1"/>
        <n x="69"/>
        <n x="70"/>
        <n x="21"/>
        <n x="77"/>
      </t>
    </mdx>
    <mdx n="0" f="v">
      <t c="5">
        <n x="1" s="1"/>
        <n x="69"/>
        <n x="70"/>
        <n x="18"/>
        <n x="78"/>
      </t>
    </mdx>
    <mdx n="0" f="v">
      <t c="5">
        <n x="1" s="1"/>
        <n x="69"/>
        <n x="70"/>
        <n x="18"/>
        <n x="79"/>
      </t>
    </mdx>
    <mdx n="0" f="v">
      <t c="5">
        <n x="1" s="1"/>
        <n x="69"/>
        <n x="70"/>
        <n x="15"/>
        <n x="81"/>
      </t>
    </mdx>
    <mdx n="0" f="v">
      <t c="5">
        <n x="1" s="1"/>
        <n x="2"/>
        <n x="3"/>
        <n x="4"/>
        <n x="75"/>
      </t>
    </mdx>
    <mdx n="0" f="v">
      <t c="5">
        <n x="1" s="1"/>
        <n x="2"/>
        <n x="3"/>
        <n x="4"/>
        <n x="72"/>
      </t>
    </mdx>
    <mdx n="0" f="v">
      <t c="5">
        <n x="1" s="1"/>
        <n x="2"/>
        <n x="3"/>
        <n x="4"/>
        <n x="80"/>
      </t>
    </mdx>
    <mdx n="0" f="v">
      <t c="5">
        <n x="1" s="1"/>
        <n x="2"/>
        <n x="3"/>
        <n x="4"/>
        <n x="74"/>
      </t>
    </mdx>
    <mdx n="0" f="v">
      <t c="5">
        <n x="1" s="1"/>
        <n x="2"/>
        <n x="3"/>
        <n x="4"/>
        <n x="71"/>
      </t>
    </mdx>
    <mdx n="0" f="v">
      <t c="5">
        <n x="1" s="1"/>
        <n x="2"/>
        <n x="3"/>
        <n x="4"/>
        <n x="77"/>
      </t>
    </mdx>
    <mdx n="0" f="v">
      <t c="5">
        <n x="1" s="1"/>
        <n x="2"/>
        <n x="3"/>
        <n x="4"/>
        <n x="84"/>
      </t>
    </mdx>
    <mdx n="0" f="v">
      <t c="5">
        <n x="1" s="1"/>
        <n x="2"/>
        <n x="3"/>
        <n x="4"/>
        <n x="83"/>
      </t>
    </mdx>
    <mdx n="0" f="v">
      <t c="5">
        <n x="1" s="1"/>
        <n x="2"/>
        <n x="3"/>
        <n x="4"/>
        <n x="82"/>
      </t>
    </mdx>
    <mdx n="0" f="v">
      <t c="5">
        <n x="1" s="1"/>
        <n x="2"/>
        <n x="3"/>
        <n x="4"/>
        <n x="73"/>
      </t>
    </mdx>
    <mdx n="0" f="v">
      <t c="5">
        <n x="1" s="1"/>
        <n x="2"/>
        <n x="3"/>
        <n x="4"/>
        <n x="76"/>
      </t>
    </mdx>
    <mdx n="0" f="v">
      <t c="5">
        <n x="1" s="1"/>
        <n x="2"/>
        <n x="3"/>
        <n x="4"/>
        <n x="81"/>
      </t>
    </mdx>
    <mdx n="0" f="v">
      <t c="5">
        <n x="1" s="1"/>
        <n x="2"/>
        <n x="3"/>
        <n x="4"/>
        <n x="79"/>
      </t>
    </mdx>
    <mdx n="0" f="v">
      <t c="5">
        <n x="1" s="1"/>
        <n x="2"/>
        <n x="3"/>
        <n x="4"/>
        <n x="78"/>
      </t>
    </mdx>
    <mdx n="0" f="v">
      <t c="5">
        <n x="1" s="1"/>
        <n x="5"/>
        <n x="6"/>
        <n x="7"/>
        <n x="77"/>
      </t>
    </mdx>
    <mdx n="0" f="v">
      <t c="5">
        <n x="1" s="1"/>
        <n x="5"/>
        <n x="6"/>
        <n x="7"/>
        <n x="73"/>
      </t>
    </mdx>
    <mdx n="0" f="v">
      <t c="5">
        <n x="1" s="1"/>
        <n x="5"/>
        <n x="6"/>
        <n x="7"/>
        <n x="81"/>
      </t>
    </mdx>
    <mdx n="0" f="v">
      <t c="5">
        <n x="1" s="1"/>
        <n x="5"/>
        <n x="6"/>
        <n x="7"/>
        <n x="84"/>
      </t>
    </mdx>
    <mdx n="0" f="v">
      <t c="5">
        <n x="1" s="1"/>
        <n x="5"/>
        <n x="6"/>
        <n x="7"/>
        <n x="76"/>
      </t>
    </mdx>
    <mdx n="0" f="v">
      <t c="5">
        <n x="1" s="1"/>
        <n x="5"/>
        <n x="6"/>
        <n x="7"/>
        <n x="80"/>
      </t>
    </mdx>
    <mdx n="0" f="v">
      <t c="5">
        <n x="1" s="1"/>
        <n x="5"/>
        <n x="6"/>
        <n x="7"/>
        <n x="79"/>
      </t>
    </mdx>
    <mdx n="0" f="v">
      <t c="5">
        <n x="1" s="1"/>
        <n x="5"/>
        <n x="6"/>
        <n x="7"/>
        <n x="78"/>
      </t>
    </mdx>
    <mdx n="0" f="v">
      <t c="5">
        <n x="1" s="1"/>
        <n x="5"/>
        <n x="6"/>
        <n x="7"/>
        <n x="75"/>
      </t>
    </mdx>
    <mdx n="0" f="v">
      <t c="5">
        <n x="1" s="1"/>
        <n x="5"/>
        <n x="6"/>
        <n x="7"/>
        <n x="74"/>
      </t>
    </mdx>
    <mdx n="0" f="v">
      <t c="5">
        <n x="1" s="1"/>
        <n x="5"/>
        <n x="6"/>
        <n x="7"/>
        <n x="72"/>
      </t>
    </mdx>
    <mdx n="0" f="v">
      <t c="5">
        <n x="1" s="1"/>
        <n x="5"/>
        <n x="6"/>
        <n x="7"/>
        <n x="71"/>
      </t>
    </mdx>
    <mdx n="0" f="v">
      <t c="5">
        <n x="1" s="1"/>
        <n x="5"/>
        <n x="6"/>
        <n x="7"/>
        <n x="83"/>
      </t>
    </mdx>
    <mdx n="0" f="v">
      <t c="5">
        <n x="1" s="1"/>
        <n x="5"/>
        <n x="6"/>
        <n x="7"/>
        <n x="82"/>
      </t>
    </mdx>
    <mdx n="0" f="v">
      <t c="5">
        <n x="1" s="1"/>
        <n x="8"/>
        <n x="9"/>
        <n x="10"/>
        <n x="75"/>
      </t>
    </mdx>
    <mdx n="0" f="v">
      <t c="5">
        <n x="1" s="1"/>
        <n x="8"/>
        <n x="9"/>
        <n x="10"/>
        <n x="72"/>
      </t>
    </mdx>
    <mdx n="0" f="v">
      <t c="5">
        <n x="1" s="1"/>
        <n x="8"/>
        <n x="9"/>
        <n x="10"/>
        <n x="80"/>
      </t>
    </mdx>
    <mdx n="0" f="v">
      <t c="5">
        <n x="1" s="1"/>
        <n x="8"/>
        <n x="9"/>
        <n x="10"/>
        <n x="74"/>
      </t>
    </mdx>
    <mdx n="0" f="v">
      <t c="5">
        <n x="1" s="1"/>
        <n x="8"/>
        <n x="9"/>
        <n x="10"/>
        <n x="71"/>
      </t>
    </mdx>
    <mdx n="0" f="v">
      <t c="5">
        <n x="1" s="1"/>
        <n x="8"/>
        <n x="9"/>
        <n x="10"/>
        <n x="77"/>
      </t>
    </mdx>
    <mdx n="0" f="v">
      <t c="5">
        <n x="1" s="1"/>
        <n x="8"/>
        <n x="9"/>
        <n x="10"/>
        <n x="84"/>
      </t>
    </mdx>
    <mdx n="0" f="v">
      <t c="5">
        <n x="1" s="1"/>
        <n x="8"/>
        <n x="9"/>
        <n x="10"/>
        <n x="83"/>
      </t>
    </mdx>
    <mdx n="0" f="v">
      <t c="5">
        <n x="1" s="1"/>
        <n x="8"/>
        <n x="9"/>
        <n x="10"/>
        <n x="82"/>
      </t>
    </mdx>
    <mdx n="0" f="v">
      <t c="5">
        <n x="1" s="1"/>
        <n x="8"/>
        <n x="9"/>
        <n x="10"/>
        <n x="73"/>
      </t>
    </mdx>
    <mdx n="0" f="v">
      <t c="5">
        <n x="1" s="1"/>
        <n x="8"/>
        <n x="9"/>
        <n x="10"/>
        <n x="76"/>
      </t>
    </mdx>
    <mdx n="0" f="v">
      <t c="5">
        <n x="1" s="1"/>
        <n x="8"/>
        <n x="9"/>
        <n x="10"/>
        <n x="81"/>
      </t>
    </mdx>
    <mdx n="0" f="v">
      <t c="5">
        <n x="1" s="1"/>
        <n x="8"/>
        <n x="9"/>
        <n x="10"/>
        <n x="79"/>
      </t>
    </mdx>
    <mdx n="0" f="v">
      <t c="5">
        <n x="1" s="1"/>
        <n x="8"/>
        <n x="9"/>
        <n x="10"/>
        <n x="78"/>
      </t>
    </mdx>
    <mdx n="0" f="v">
      <t c="5">
        <n x="1" s="1"/>
        <n x="13"/>
        <n x="14"/>
        <n x="15"/>
        <n x="75"/>
      </t>
    </mdx>
    <mdx n="0" f="v">
      <t c="5">
        <n x="1" s="1"/>
        <n x="13"/>
        <n x="14"/>
        <n x="15"/>
        <n x="72"/>
      </t>
    </mdx>
    <mdx n="0" f="v">
      <t c="5">
        <n x="1" s="1"/>
        <n x="13"/>
        <n x="14"/>
        <n x="15"/>
        <n x="80"/>
      </t>
    </mdx>
    <mdx n="0" f="v">
      <t c="5">
        <n x="1" s="1"/>
        <n x="13"/>
        <n x="14"/>
        <n x="15"/>
        <n x="74"/>
      </t>
    </mdx>
    <mdx n="0" f="v">
      <t c="5">
        <n x="1" s="1"/>
        <n x="13"/>
        <n x="14"/>
        <n x="15"/>
        <n x="71"/>
      </t>
    </mdx>
    <mdx n="0" f="v">
      <t c="5">
        <n x="1" s="1"/>
        <n x="13"/>
        <n x="14"/>
        <n x="15"/>
        <n x="77"/>
      </t>
    </mdx>
    <mdx n="0" f="v">
      <t c="5">
        <n x="1" s="1"/>
        <n x="13"/>
        <n x="14"/>
        <n x="15"/>
        <n x="84"/>
      </t>
    </mdx>
    <mdx n="0" f="v">
      <t c="5">
        <n x="1" s="1"/>
        <n x="13"/>
        <n x="14"/>
        <n x="15"/>
        <n x="83"/>
      </t>
    </mdx>
    <mdx n="0" f="v">
      <t c="5">
        <n x="1" s="1"/>
        <n x="13"/>
        <n x="14"/>
        <n x="15"/>
        <n x="82"/>
      </t>
    </mdx>
    <mdx n="0" f="v">
      <t c="5">
        <n x="1" s="1"/>
        <n x="13"/>
        <n x="14"/>
        <n x="15"/>
        <n x="73"/>
      </t>
    </mdx>
    <mdx n="0" f="v">
      <t c="5">
        <n x="1" s="1"/>
        <n x="13"/>
        <n x="14"/>
        <n x="15"/>
        <n x="76"/>
      </t>
    </mdx>
    <mdx n="0" f="v">
      <t c="5">
        <n x="1" s="1"/>
        <n x="13"/>
        <n x="14"/>
        <n x="15"/>
        <n x="81"/>
      </t>
    </mdx>
    <mdx n="0" f="v">
      <t c="5">
        <n x="1" s="1"/>
        <n x="13"/>
        <n x="14"/>
        <n x="15"/>
        <n x="79"/>
      </t>
    </mdx>
    <mdx n="0" f="v">
      <t c="5">
        <n x="1" s="1"/>
        <n x="13"/>
        <n x="14"/>
        <n x="15"/>
        <n x="78"/>
      </t>
    </mdx>
    <mdx n="0" f="v">
      <t c="5">
        <n x="1" s="1"/>
        <n x="16"/>
        <n x="17"/>
        <n x="18"/>
        <n x="77"/>
      </t>
    </mdx>
    <mdx n="0" f="v">
      <t c="5">
        <n x="1" s="1"/>
        <n x="16"/>
        <n x="17"/>
        <n x="18"/>
        <n x="73"/>
      </t>
    </mdx>
    <mdx n="0" f="v">
      <t c="5">
        <n x="1" s="1"/>
        <n x="16"/>
        <n x="17"/>
        <n x="18"/>
        <n x="81"/>
      </t>
    </mdx>
    <mdx n="0" f="v">
      <t c="5">
        <n x="1" s="1"/>
        <n x="16"/>
        <n x="17"/>
        <n x="18"/>
        <n x="84"/>
      </t>
    </mdx>
    <mdx n="0" f="v">
      <t c="5">
        <n x="1" s="1"/>
        <n x="16"/>
        <n x="17"/>
        <n x="18"/>
        <n x="76"/>
      </t>
    </mdx>
    <mdx n="0" f="v">
      <t c="5">
        <n x="1" s="1"/>
        <n x="16"/>
        <n x="17"/>
        <n x="18"/>
        <n x="80"/>
      </t>
    </mdx>
    <mdx n="0" f="v">
      <t c="5">
        <n x="1" s="1"/>
        <n x="16"/>
        <n x="17"/>
        <n x="18"/>
        <n x="79"/>
      </t>
    </mdx>
    <mdx n="0" f="v">
      <t c="5">
        <n x="1" s="1"/>
        <n x="16"/>
        <n x="17"/>
        <n x="18"/>
        <n x="78"/>
      </t>
    </mdx>
    <mdx n="0" f="v">
      <t c="5">
        <n x="1" s="1"/>
        <n x="16"/>
        <n x="17"/>
        <n x="18"/>
        <n x="75"/>
      </t>
    </mdx>
    <mdx n="0" f="v">
      <t c="5">
        <n x="1" s="1"/>
        <n x="16"/>
        <n x="17"/>
        <n x="18"/>
        <n x="74"/>
      </t>
    </mdx>
    <mdx n="0" f="v">
      <t c="5">
        <n x="1" s="1"/>
        <n x="16"/>
        <n x="17"/>
        <n x="18"/>
        <n x="72"/>
      </t>
    </mdx>
    <mdx n="0" f="v">
      <t c="5">
        <n x="1" s="1"/>
        <n x="16"/>
        <n x="17"/>
        <n x="18"/>
        <n x="71"/>
      </t>
    </mdx>
    <mdx n="0" f="v">
      <t c="5">
        <n x="1" s="1"/>
        <n x="16"/>
        <n x="17"/>
        <n x="18"/>
        <n x="83"/>
      </t>
    </mdx>
    <mdx n="0" f="v">
      <t c="5">
        <n x="1" s="1"/>
        <n x="16"/>
        <n x="17"/>
        <n x="18"/>
        <n x="82"/>
      </t>
    </mdx>
    <mdx n="0" f="v">
      <t c="5">
        <n x="1" s="1"/>
        <n x="19"/>
        <n x="20"/>
        <n x="21"/>
        <n x="75"/>
      </t>
    </mdx>
    <mdx n="0" f="v">
      <t c="5">
        <n x="1" s="1"/>
        <n x="19"/>
        <n x="20"/>
        <n x="21"/>
        <n x="72"/>
      </t>
    </mdx>
    <mdx n="0" f="v">
      <t c="5">
        <n x="1" s="1"/>
        <n x="19"/>
        <n x="20"/>
        <n x="21"/>
        <n x="80"/>
      </t>
    </mdx>
    <mdx n="0" f="v">
      <t c="5">
        <n x="1" s="1"/>
        <n x="19"/>
        <n x="20"/>
        <n x="21"/>
        <n x="74"/>
      </t>
    </mdx>
    <mdx n="0" f="v">
      <t c="5">
        <n x="1" s="1"/>
        <n x="19"/>
        <n x="20"/>
        <n x="21"/>
        <n x="71"/>
      </t>
    </mdx>
    <mdx n="0" f="v">
      <t c="5">
        <n x="1" s="1"/>
        <n x="19"/>
        <n x="20"/>
        <n x="21"/>
        <n x="77"/>
      </t>
    </mdx>
    <mdx n="0" f="v">
      <t c="5">
        <n x="1" s="1"/>
        <n x="19"/>
        <n x="20"/>
        <n x="21"/>
        <n x="84"/>
      </t>
    </mdx>
    <mdx n="0" f="v">
      <t c="5">
        <n x="1" s="1"/>
        <n x="19"/>
        <n x="20"/>
        <n x="21"/>
        <n x="83"/>
      </t>
    </mdx>
    <mdx n="0" f="v">
      <t c="5">
        <n x="1" s="1"/>
        <n x="19"/>
        <n x="20"/>
        <n x="21"/>
        <n x="82"/>
      </t>
    </mdx>
    <mdx n="0" f="v">
      <t c="5">
        <n x="1" s="1"/>
        <n x="19"/>
        <n x="20"/>
        <n x="21"/>
        <n x="73"/>
      </t>
    </mdx>
    <mdx n="0" f="v">
      <t c="5">
        <n x="1" s="1"/>
        <n x="19"/>
        <n x="20"/>
        <n x="21"/>
        <n x="76"/>
      </t>
    </mdx>
    <mdx n="0" f="v">
      <t c="5">
        <n x="1" s="1"/>
        <n x="19"/>
        <n x="20"/>
        <n x="21"/>
        <n x="81"/>
      </t>
    </mdx>
    <mdx n="0" f="v">
      <t c="5">
        <n x="1" s="1"/>
        <n x="19"/>
        <n x="20"/>
        <n x="21"/>
        <n x="79"/>
      </t>
    </mdx>
    <mdx n="0" f="v">
      <t c="5">
        <n x="1" s="1"/>
        <n x="19"/>
        <n x="20"/>
        <n x="21"/>
        <n x="78"/>
      </t>
    </mdx>
    <mdx n="0" f="v">
      <t c="5">
        <n x="1" s="1"/>
        <n x="22"/>
        <n x="23"/>
        <n x="24"/>
        <n x="84"/>
      </t>
    </mdx>
    <mdx n="0" f="v">
      <t c="5">
        <n x="1" s="1"/>
        <n x="22"/>
        <n x="23"/>
        <n x="24"/>
        <n x="77"/>
      </t>
    </mdx>
    <mdx n="0" f="v">
      <t c="5">
        <n x="1" s="1"/>
        <n x="22"/>
        <n x="23"/>
        <n x="24"/>
        <n x="73"/>
      </t>
    </mdx>
    <mdx n="0" f="v">
      <t c="5">
        <n x="1" s="1"/>
        <n x="22"/>
        <n x="23"/>
        <n x="24"/>
        <n x="81"/>
      </t>
    </mdx>
    <mdx n="0" f="v">
      <t c="5">
        <n x="1" s="1"/>
        <n x="22"/>
        <n x="23"/>
        <n x="24"/>
        <n x="76"/>
      </t>
    </mdx>
    <mdx n="0" f="v">
      <t c="5">
        <n x="1" s="1"/>
        <n x="22"/>
        <n x="23"/>
        <n x="24"/>
        <n x="80"/>
      </t>
    </mdx>
    <mdx n="0" f="v">
      <t c="5">
        <n x="1" s="1"/>
        <n x="22"/>
        <n x="23"/>
        <n x="24"/>
        <n x="79"/>
      </t>
    </mdx>
    <mdx n="0" f="v">
      <t c="5">
        <n x="1" s="1"/>
        <n x="22"/>
        <n x="23"/>
        <n x="24"/>
        <n x="78"/>
      </t>
    </mdx>
    <mdx n="0" f="v">
      <t c="5">
        <n x="1" s="1"/>
        <n x="22"/>
        <n x="23"/>
        <n x="24"/>
        <n x="75"/>
      </t>
    </mdx>
    <mdx n="0" f="v">
      <t c="5">
        <n x="1" s="1"/>
        <n x="22"/>
        <n x="23"/>
        <n x="24"/>
        <n x="74"/>
      </t>
    </mdx>
    <mdx n="0" f="v">
      <t c="5">
        <n x="1" s="1"/>
        <n x="22"/>
        <n x="23"/>
        <n x="24"/>
        <n x="72"/>
      </t>
    </mdx>
    <mdx n="0" f="v">
      <t c="5">
        <n x="1" s="1"/>
        <n x="22"/>
        <n x="23"/>
        <n x="24"/>
        <n x="71"/>
      </t>
    </mdx>
    <mdx n="0" f="v">
      <t c="5">
        <n x="1" s="1"/>
        <n x="22"/>
        <n x="23"/>
        <n x="24"/>
        <n x="83"/>
      </t>
    </mdx>
    <mdx n="0" f="v">
      <t c="5">
        <n x="1" s="1"/>
        <n x="22"/>
        <n x="23"/>
        <n x="24"/>
        <n x="82"/>
      </t>
    </mdx>
    <mdx n="0" f="v">
      <t c="5">
        <n x="1" s="1"/>
        <n x="25"/>
        <n x="26"/>
        <n x="4"/>
        <n x="74"/>
      </t>
    </mdx>
    <mdx n="0" f="v">
      <t c="5">
        <n x="1" s="1"/>
        <n x="25"/>
        <n x="26"/>
        <n x="4"/>
        <n x="75"/>
      </t>
    </mdx>
    <mdx n="0" f="v">
      <t c="5">
        <n x="1" s="1"/>
        <n x="25"/>
        <n x="26"/>
        <n x="4"/>
        <n x="72"/>
      </t>
    </mdx>
    <mdx n="0" f="v">
      <t c="5">
        <n x="1" s="1"/>
        <n x="25"/>
        <n x="26"/>
        <n x="4"/>
        <n x="80"/>
      </t>
    </mdx>
    <mdx n="0" f="v">
      <t c="5">
        <n x="1" s="1"/>
        <n x="25"/>
        <n x="26"/>
        <n x="4"/>
        <n x="71"/>
      </t>
    </mdx>
    <mdx n="0" f="v">
      <t c="5">
        <n x="1" s="1"/>
        <n x="25"/>
        <n x="26"/>
        <n x="4"/>
        <n x="77"/>
      </t>
    </mdx>
    <mdx n="0" f="v">
      <t c="5">
        <n x="1" s="1"/>
        <n x="25"/>
        <n x="26"/>
        <n x="4"/>
        <n x="84"/>
      </t>
    </mdx>
    <mdx n="0" f="v">
      <t c="5">
        <n x="1" s="1"/>
        <n x="25"/>
        <n x="26"/>
        <n x="4"/>
        <n x="83"/>
      </t>
    </mdx>
    <mdx n="0" f="v">
      <t c="5">
        <n x="1" s="1"/>
        <n x="25"/>
        <n x="26"/>
        <n x="4"/>
        <n x="82"/>
      </t>
    </mdx>
    <mdx n="0" f="v">
      <t c="5">
        <n x="1" s="1"/>
        <n x="25"/>
        <n x="26"/>
        <n x="4"/>
        <n x="73"/>
      </t>
    </mdx>
    <mdx n="0" f="v">
      <t c="5">
        <n x="1" s="1"/>
        <n x="25"/>
        <n x="26"/>
        <n x="4"/>
        <n x="76"/>
      </t>
    </mdx>
    <mdx n="0" f="v">
      <t c="5">
        <n x="1" s="1"/>
        <n x="25"/>
        <n x="26"/>
        <n x="4"/>
        <n x="81"/>
      </t>
    </mdx>
    <mdx n="0" f="v">
      <t c="5">
        <n x="1" s="1"/>
        <n x="25"/>
        <n x="26"/>
        <n x="4"/>
        <n x="79"/>
      </t>
    </mdx>
    <mdx n="0" f="v">
      <t c="5">
        <n x="1" s="1"/>
        <n x="25"/>
        <n x="26"/>
        <n x="4"/>
        <n x="78"/>
      </t>
    </mdx>
    <mdx n="0" f="v">
      <t c="5">
        <n x="1" s="1"/>
        <n x="27"/>
        <n x="28"/>
        <n x="7"/>
        <n x="81"/>
      </t>
    </mdx>
    <mdx n="0" f="v">
      <t c="5">
        <n x="1" s="1"/>
        <n x="27"/>
        <n x="28"/>
        <n x="7"/>
        <n x="77"/>
      </t>
    </mdx>
    <mdx n="0" f="v">
      <t c="5">
        <n x="1" s="1"/>
        <n x="27"/>
        <n x="28"/>
        <n x="7"/>
        <n x="73"/>
      </t>
    </mdx>
    <mdx n="0" f="v">
      <t c="5">
        <n x="1" s="1"/>
        <n x="27"/>
        <n x="28"/>
        <n x="7"/>
        <n x="84"/>
      </t>
    </mdx>
    <mdx n="0" f="v">
      <t c="5">
        <n x="1" s="1"/>
        <n x="27"/>
        <n x="28"/>
        <n x="7"/>
        <n x="80"/>
      </t>
    </mdx>
    <mdx n="0" f="v">
      <t c="5">
        <n x="1" s="1"/>
        <n x="27"/>
        <n x="28"/>
        <n x="7"/>
        <n x="79"/>
      </t>
    </mdx>
    <mdx n="0" f="v">
      <t c="5">
        <n x="1" s="1"/>
        <n x="27"/>
        <n x="28"/>
        <n x="7"/>
        <n x="78"/>
      </t>
    </mdx>
    <mdx n="0" f="v">
      <t c="5">
        <n x="1" s="1"/>
        <n x="27"/>
        <n x="28"/>
        <n x="7"/>
        <n x="75"/>
      </t>
    </mdx>
    <mdx n="0" f="v">
      <t c="5">
        <n x="1" s="1"/>
        <n x="27"/>
        <n x="28"/>
        <n x="7"/>
        <n x="74"/>
      </t>
    </mdx>
    <mdx n="0" f="v">
      <t c="5">
        <n x="1" s="1"/>
        <n x="27"/>
        <n x="28"/>
        <n x="7"/>
        <n x="72"/>
      </t>
    </mdx>
    <mdx n="0" f="v">
      <t c="5">
        <n x="1" s="1"/>
        <n x="27"/>
        <n x="28"/>
        <n x="7"/>
        <n x="71"/>
      </t>
    </mdx>
    <mdx n="0" f="v">
      <t c="5">
        <n x="1" s="1"/>
        <n x="27"/>
        <n x="28"/>
        <n x="7"/>
        <n x="83"/>
      </t>
    </mdx>
    <mdx n="0" f="v">
      <t c="5">
        <n x="1" s="1"/>
        <n x="27"/>
        <n x="28"/>
        <n x="7"/>
        <n x="82"/>
      </t>
    </mdx>
    <mdx n="0" f="v">
      <t c="5">
        <n x="1" s="1"/>
        <n x="29"/>
        <n x="30"/>
        <n x="10"/>
        <n x="80"/>
      </t>
    </mdx>
    <mdx n="0" f="v">
      <t c="5">
        <n x="1" s="1"/>
        <n x="29"/>
        <n x="30"/>
        <n x="10"/>
        <n x="71"/>
      </t>
    </mdx>
    <mdx n="0" f="v">
      <t c="5">
        <n x="1" s="1"/>
        <n x="29"/>
        <n x="30"/>
        <n x="10"/>
        <n x="75"/>
      </t>
    </mdx>
    <mdx n="0" f="v">
      <t c="5">
        <n x="1" s="1"/>
        <n x="29"/>
        <n x="30"/>
        <n x="10"/>
        <n x="72"/>
      </t>
    </mdx>
    <mdx n="0" f="v">
      <t c="5">
        <n x="1" s="1"/>
        <n x="29"/>
        <n x="30"/>
        <n x="10"/>
        <n x="74"/>
      </t>
    </mdx>
    <mdx n="0" f="v">
      <t c="5">
        <n x="1" s="1"/>
        <n x="29"/>
        <n x="30"/>
        <n x="10"/>
        <n x="77"/>
      </t>
    </mdx>
    <mdx n="0" f="v">
      <t c="5">
        <n x="1" s="1"/>
        <n x="29"/>
        <n x="30"/>
        <n x="10"/>
        <n x="84"/>
      </t>
    </mdx>
    <mdx n="0" f="v">
      <t c="5">
        <n x="1" s="1"/>
        <n x="29"/>
        <n x="30"/>
        <n x="10"/>
        <n x="83"/>
      </t>
    </mdx>
    <mdx n="0" f="v">
      <t c="5">
        <n x="1" s="1"/>
        <n x="29"/>
        <n x="30"/>
        <n x="10"/>
        <n x="82"/>
      </t>
    </mdx>
    <mdx n="0" f="v">
      <t c="5">
        <n x="1" s="1"/>
        <n x="29"/>
        <n x="30"/>
        <n x="10"/>
        <n x="73"/>
      </t>
    </mdx>
    <mdx n="0" f="v">
      <t c="5">
        <n x="1" s="1"/>
        <n x="29"/>
        <n x="30"/>
        <n x="10"/>
        <n x="76"/>
      </t>
    </mdx>
    <mdx n="0" f="v">
      <t c="5">
        <n x="1" s="1"/>
        <n x="29"/>
        <n x="30"/>
        <n x="10"/>
        <n x="81"/>
      </t>
    </mdx>
    <mdx n="0" f="v">
      <t c="5">
        <n x="1" s="1"/>
        <n x="29"/>
        <n x="30"/>
        <n x="10"/>
        <n x="79"/>
      </t>
    </mdx>
    <mdx n="0" f="v">
      <t c="5">
        <n x="1" s="1"/>
        <n x="29"/>
        <n x="30"/>
        <n x="10"/>
        <n x="78"/>
      </t>
    </mdx>
    <mdx n="0" f="v">
      <t c="5">
        <n x="1" s="1"/>
        <n x="33"/>
        <n x="34"/>
        <n x="15"/>
        <n x="81"/>
      </t>
    </mdx>
    <mdx n="0" f="v">
      <t c="5">
        <n x="1" s="1"/>
        <n x="33"/>
        <n x="34"/>
        <n x="15"/>
        <n x="78"/>
      </t>
    </mdx>
    <mdx n="0" f="v">
      <t c="5">
        <n x="1" s="1"/>
        <n x="33"/>
        <n x="34"/>
        <n x="15"/>
        <n x="74"/>
      </t>
    </mdx>
    <mdx n="0" f="v">
      <t c="5">
        <n x="1" s="1"/>
        <n x="33"/>
        <n x="34"/>
        <n x="15"/>
        <n x="79"/>
      </t>
    </mdx>
    <mdx n="0" f="v">
      <t c="5">
        <n x="1" s="1"/>
        <n x="33"/>
        <n x="34"/>
        <n x="15"/>
        <n x="75"/>
      </t>
    </mdx>
    <mdx n="0" f="v">
      <t c="5">
        <n x="1" s="1"/>
        <n x="33"/>
        <n x="34"/>
        <n x="15"/>
        <n x="72"/>
      </t>
    </mdx>
    <mdx n="0" f="v">
      <t c="5">
        <n x="1" s="1"/>
        <n x="33"/>
        <n x="34"/>
        <n x="15"/>
        <n x="71"/>
      </t>
    </mdx>
    <mdx n="0" f="v">
      <t c="5">
        <n x="1" s="1"/>
        <n x="33"/>
        <n x="34"/>
        <n x="15"/>
        <n x="77"/>
      </t>
    </mdx>
    <mdx n="0" f="v">
      <t c="5">
        <n x="1" s="1"/>
        <n x="33"/>
        <n x="34"/>
        <n x="15"/>
        <n x="84"/>
      </t>
    </mdx>
    <mdx n="0" f="v">
      <t c="5">
        <n x="1" s="1"/>
        <n x="33"/>
        <n x="34"/>
        <n x="15"/>
        <n x="83"/>
      </t>
    </mdx>
    <mdx n="0" f="v">
      <t c="5">
        <n x="1" s="1"/>
        <n x="33"/>
        <n x="34"/>
        <n x="15"/>
        <n x="82"/>
      </t>
    </mdx>
    <mdx n="0" f="v">
      <t c="5">
        <n x="1" s="1"/>
        <n x="33"/>
        <n x="34"/>
        <n x="15"/>
        <n x="73"/>
      </t>
    </mdx>
    <mdx n="0" f="v">
      <t c="5">
        <n x="1" s="1"/>
        <n x="33"/>
        <n x="34"/>
        <n x="15"/>
        <n x="76"/>
      </t>
    </mdx>
    <mdx n="0" f="v">
      <t c="5">
        <n x="1" s="1"/>
        <n x="33"/>
        <n x="34"/>
        <n x="15"/>
        <n x="80"/>
      </t>
    </mdx>
    <mdx n="0" f="v">
      <t c="5">
        <n x="1" s="1"/>
        <n x="35"/>
        <n x="36"/>
        <n x="18"/>
        <n x="83"/>
      </t>
    </mdx>
    <mdx n="0" f="v">
      <t c="5">
        <n x="1" s="1"/>
        <n x="35"/>
        <n x="36"/>
        <n x="18"/>
        <n x="73"/>
      </t>
    </mdx>
    <mdx n="0" f="v">
      <t c="5">
        <n x="1" s="1"/>
        <n x="35"/>
        <n x="36"/>
        <n x="18"/>
        <n x="71"/>
      </t>
    </mdx>
    <mdx n="0" f="v">
      <t c="5">
        <n x="1" s="1"/>
        <n x="35"/>
        <n x="36"/>
        <n x="18"/>
        <n x="82"/>
      </t>
    </mdx>
    <mdx n="0" f="v">
      <t c="5">
        <n x="1" s="1"/>
        <n x="35"/>
        <n x="36"/>
        <n x="18"/>
        <n x="76"/>
      </t>
    </mdx>
    <mdx n="0" f="v">
      <t c="5">
        <n x="1" s="1"/>
        <n x="35"/>
        <n x="36"/>
        <n x="18"/>
        <n x="72"/>
      </t>
    </mdx>
    <mdx n="0" f="v">
      <t c="5">
        <n x="1" s="1"/>
        <n x="35"/>
        <n x="36"/>
        <n x="18"/>
        <n x="81"/>
      </t>
    </mdx>
    <mdx n="0" f="v">
      <t c="5">
        <n x="1" s="1"/>
        <n x="35"/>
        <n x="36"/>
        <n x="18"/>
        <n x="80"/>
      </t>
    </mdx>
    <mdx n="0" f="v">
      <t c="5">
        <n x="1" s="1"/>
        <n x="35"/>
        <n x="36"/>
        <n x="18"/>
        <n x="79"/>
      </t>
    </mdx>
    <mdx n="0" f="v">
      <t c="5">
        <n x="1" s="1"/>
        <n x="35"/>
        <n x="36"/>
        <n x="18"/>
        <n x="78"/>
      </t>
    </mdx>
    <mdx n="0" f="v">
      <t c="5">
        <n x="1" s="1"/>
        <n x="35"/>
        <n x="36"/>
        <n x="18"/>
        <n x="75"/>
      </t>
    </mdx>
    <mdx n="0" f="v">
      <t c="5">
        <n x="1" s="1"/>
        <n x="35"/>
        <n x="36"/>
        <n x="18"/>
        <n x="74"/>
      </t>
    </mdx>
    <mdx n="0" f="v">
      <t c="5">
        <n x="1" s="1"/>
        <n x="35"/>
        <n x="36"/>
        <n x="18"/>
        <n x="77"/>
      </t>
    </mdx>
    <mdx n="0" f="v">
      <t c="5">
        <n x="1" s="1"/>
        <n x="35"/>
        <n x="36"/>
        <n x="18"/>
        <n x="84"/>
      </t>
    </mdx>
    <mdx n="0" f="v">
      <t c="5">
        <n x="1" s="1"/>
        <n x="37"/>
        <n x="38"/>
        <n x="21"/>
        <n x="75"/>
      </t>
    </mdx>
    <mdx n="0" f="v">
      <t c="5">
        <n x="1" s="1"/>
        <n x="37"/>
        <n x="38"/>
        <n x="21"/>
        <n x="81"/>
      </t>
    </mdx>
    <mdx n="0" f="v">
      <t c="5">
        <n x="1" s="1"/>
        <n x="37"/>
        <n x="38"/>
        <n x="21"/>
        <n x="78"/>
      </t>
    </mdx>
    <mdx n="0" f="v">
      <t c="5">
        <n x="1" s="1"/>
        <n x="37"/>
        <n x="38"/>
        <n x="21"/>
        <n x="74"/>
      </t>
    </mdx>
    <mdx n="0" f="v">
      <t c="5">
        <n x="1" s="1"/>
        <n x="37"/>
        <n x="38"/>
        <n x="21"/>
        <n x="79"/>
      </t>
    </mdx>
    <mdx n="0" f="v">
      <t c="5">
        <n x="1" s="1"/>
        <n x="37"/>
        <n x="38"/>
        <n x="21"/>
        <n x="72"/>
      </t>
    </mdx>
    <mdx n="0" f="v">
      <t c="5">
        <n x="1" s="1"/>
        <n x="37"/>
        <n x="38"/>
        <n x="21"/>
        <n x="71"/>
      </t>
    </mdx>
    <mdx n="0" f="v">
      <t c="5">
        <n x="1" s="1"/>
        <n x="37"/>
        <n x="38"/>
        <n x="21"/>
        <n x="77"/>
      </t>
    </mdx>
    <mdx n="0" f="v">
      <t c="5">
        <n x="1" s="1"/>
        <n x="37"/>
        <n x="38"/>
        <n x="21"/>
        <n x="84"/>
      </t>
    </mdx>
    <mdx n="0" f="v">
      <t c="5">
        <n x="1" s="1"/>
        <n x="37"/>
        <n x="38"/>
        <n x="21"/>
        <n x="83"/>
      </t>
    </mdx>
    <mdx n="0" f="v">
      <t c="5">
        <n x="1" s="1"/>
        <n x="37"/>
        <n x="38"/>
        <n x="21"/>
        <n x="82"/>
      </t>
    </mdx>
    <mdx n="0" f="v">
      <t c="5">
        <n x="1" s="1"/>
        <n x="37"/>
        <n x="38"/>
        <n x="21"/>
        <n x="73"/>
      </t>
    </mdx>
    <mdx n="0" f="v">
      <t c="5">
        <n x="1" s="1"/>
        <n x="37"/>
        <n x="38"/>
        <n x="21"/>
        <n x="76"/>
      </t>
    </mdx>
    <mdx n="0" f="v">
      <t c="5">
        <n x="1" s="1"/>
        <n x="37"/>
        <n x="38"/>
        <n x="21"/>
        <n x="80"/>
      </t>
    </mdx>
    <mdx n="0" f="v">
      <t c="5">
        <n x="1" s="1"/>
        <n x="39"/>
        <n x="40"/>
        <n x="24"/>
        <n x="72"/>
      </t>
    </mdx>
    <mdx n="0" f="v">
      <t c="5">
        <n x="1" s="1"/>
        <n x="39"/>
        <n x="40"/>
        <n x="24"/>
        <n x="83"/>
      </t>
    </mdx>
    <mdx n="0" f="v">
      <t c="5">
        <n x="1" s="1"/>
        <n x="39"/>
        <n x="40"/>
        <n x="24"/>
        <n x="73"/>
      </t>
    </mdx>
    <mdx n="0" f="v">
      <t c="5">
        <n x="1" s="1"/>
        <n x="39"/>
        <n x="40"/>
        <n x="24"/>
        <n x="71"/>
      </t>
    </mdx>
    <mdx n="0" f="v">
      <t c="5">
        <n x="1" s="1"/>
        <n x="39"/>
        <n x="40"/>
        <n x="24"/>
        <n x="82"/>
      </t>
    </mdx>
    <mdx n="0" f="v">
      <t c="5">
        <n x="1" s="1"/>
        <n x="39"/>
        <n x="40"/>
        <n x="24"/>
        <n x="76"/>
      </t>
    </mdx>
    <mdx n="0" f="v">
      <t c="5">
        <n x="1" s="1"/>
        <n x="39"/>
        <n x="40"/>
        <n x="24"/>
        <n x="81"/>
      </t>
    </mdx>
    <mdx n="0" f="v">
      <t c="5">
        <n x="1" s="1"/>
        <n x="39"/>
        <n x="40"/>
        <n x="24"/>
        <n x="80"/>
      </t>
    </mdx>
    <mdx n="0" f="v">
      <t c="5">
        <n x="1" s="1"/>
        <n x="39"/>
        <n x="40"/>
        <n x="24"/>
        <n x="79"/>
      </t>
    </mdx>
    <mdx n="0" f="v">
      <t c="5">
        <n x="1" s="1"/>
        <n x="39"/>
        <n x="40"/>
        <n x="24"/>
        <n x="78"/>
      </t>
    </mdx>
    <mdx n="0" f="v">
      <t c="5">
        <n x="1" s="1"/>
        <n x="39"/>
        <n x="40"/>
        <n x="24"/>
        <n x="75"/>
      </t>
    </mdx>
    <mdx n="0" f="v">
      <t c="5">
        <n x="1" s="1"/>
        <n x="39"/>
        <n x="40"/>
        <n x="24"/>
        <n x="74"/>
      </t>
    </mdx>
    <mdx n="0" f="v">
      <t c="5">
        <n x="1" s="1"/>
        <n x="39"/>
        <n x="40"/>
        <n x="24"/>
        <n x="77"/>
      </t>
    </mdx>
    <mdx n="0" f="v">
      <t c="5">
        <n x="1" s="1"/>
        <n x="39"/>
        <n x="40"/>
        <n x="24"/>
        <n x="84"/>
      </t>
    </mdx>
    <mdx n="0" f="v">
      <t c="5">
        <n x="1" s="1"/>
        <n x="41"/>
        <n x="42"/>
        <n x="4"/>
        <n x="72"/>
      </t>
    </mdx>
    <mdx n="0" f="v">
      <t c="5">
        <n x="1" s="1"/>
        <n x="41"/>
        <n x="42"/>
        <n x="4"/>
        <n x="81"/>
      </t>
    </mdx>
    <mdx n="0" f="v">
      <t c="5">
        <n x="1" s="1"/>
        <n x="41"/>
        <n x="42"/>
        <n x="4"/>
        <n x="78"/>
      </t>
    </mdx>
    <mdx n="0" f="v">
      <t c="5">
        <n x="1" s="1"/>
        <n x="41"/>
        <n x="42"/>
        <n x="4"/>
        <n x="74"/>
      </t>
    </mdx>
    <mdx n="0" f="v">
      <t c="5">
        <n x="1" s="1"/>
        <n x="41"/>
        <n x="42"/>
        <n x="4"/>
        <n x="71"/>
      </t>
    </mdx>
    <mdx n="0" f="v">
      <t c="5">
        <n x="1" s="1"/>
        <n x="41"/>
        <n x="42"/>
        <n x="4"/>
        <n x="79"/>
      </t>
    </mdx>
    <mdx n="0" f="v">
      <t c="5">
        <n x="1" s="1"/>
        <n x="41"/>
        <n x="42"/>
        <n x="4"/>
        <n x="75"/>
      </t>
    </mdx>
    <mdx n="0" f="v">
      <t c="5">
        <n x="1" s="1"/>
        <n x="41"/>
        <n x="42"/>
        <n x="4"/>
        <n x="77"/>
      </t>
    </mdx>
    <mdx n="0" f="v">
      <t c="5">
        <n x="1" s="1"/>
        <n x="41"/>
        <n x="42"/>
        <n x="4"/>
        <n x="84"/>
      </t>
    </mdx>
    <mdx n="0" f="v">
      <t c="5">
        <n x="1" s="1"/>
        <n x="41"/>
        <n x="42"/>
        <n x="4"/>
        <n x="83"/>
      </t>
    </mdx>
    <mdx n="0" f="v">
      <t c="5">
        <n x="1" s="1"/>
        <n x="41"/>
        <n x="42"/>
        <n x="4"/>
        <n x="82"/>
      </t>
    </mdx>
    <mdx n="0" f="v">
      <t c="5">
        <n x="1" s="1"/>
        <n x="41"/>
        <n x="42"/>
        <n x="4"/>
        <n x="73"/>
      </t>
    </mdx>
    <mdx n="0" f="v">
      <t c="5">
        <n x="1" s="1"/>
        <n x="41"/>
        <n x="42"/>
        <n x="4"/>
        <n x="76"/>
      </t>
    </mdx>
    <mdx n="0" f="v">
      <t c="5">
        <n x="1" s="1"/>
        <n x="41"/>
        <n x="42"/>
        <n x="4"/>
        <n x="80"/>
      </t>
    </mdx>
    <mdx n="0" f="v">
      <t c="5">
        <n x="1" s="1"/>
        <n x="43"/>
        <n x="44"/>
        <n x="7"/>
        <n x="78"/>
      </t>
    </mdx>
    <mdx n="0" f="v">
      <t c="5">
        <n x="1" s="1"/>
        <n x="43"/>
        <n x="44"/>
        <n x="7"/>
        <n x="71"/>
      </t>
    </mdx>
    <mdx n="0" f="v">
      <t c="5">
        <n x="1" s="1"/>
        <n x="43"/>
        <n x="44"/>
        <n x="7"/>
        <n x="79"/>
      </t>
    </mdx>
    <mdx n="0" f="v">
      <t c="5">
        <n x="1" s="1"/>
        <n x="43"/>
        <n x="44"/>
        <n x="7"/>
        <n x="82"/>
      </t>
    </mdx>
    <mdx n="0" f="v">
      <t c="5">
        <n x="1" s="1"/>
        <n x="43"/>
        <n x="44"/>
        <n x="7"/>
        <n x="72"/>
      </t>
    </mdx>
    <mdx n="0" f="v">
      <t c="5">
        <n x="1" s="1"/>
        <n x="43"/>
        <n x="44"/>
        <n x="7"/>
        <n x="76"/>
      </t>
    </mdx>
    <mdx n="0" f="v">
      <t c="5">
        <n x="1" s="1"/>
        <n x="43"/>
        <n x="44"/>
        <n x="7"/>
        <n x="83"/>
      </t>
    </mdx>
    <mdx n="0" f="v">
      <t c="5">
        <n x="1" s="1"/>
        <n x="43"/>
        <n x="44"/>
        <n x="7"/>
        <n x="73"/>
      </t>
    </mdx>
    <mdx n="0" f="v">
      <t c="5">
        <n x="1" s="1"/>
        <n x="43"/>
        <n x="44"/>
        <n x="7"/>
        <n x="81"/>
      </t>
    </mdx>
    <mdx n="0" f="v">
      <t c="5">
        <n x="1" s="1"/>
        <n x="43"/>
        <n x="44"/>
        <n x="7"/>
        <n x="75"/>
      </t>
    </mdx>
    <mdx n="0" f="v">
      <t c="5">
        <n x="1" s="1"/>
        <n x="43"/>
        <n x="44"/>
        <n x="7"/>
        <n x="74"/>
      </t>
    </mdx>
    <mdx n="0" f="v">
      <t c="5">
        <n x="1" s="1"/>
        <n x="43"/>
        <n x="44"/>
        <n x="7"/>
        <n x="77"/>
      </t>
    </mdx>
    <mdx n="0" f="v">
      <t c="5">
        <n x="1" s="1"/>
        <n x="43"/>
        <n x="44"/>
        <n x="7"/>
        <n x="84"/>
      </t>
    </mdx>
    <mdx n="0" f="v">
      <t c="5">
        <n x="1" s="1"/>
        <n x="45"/>
        <n x="46"/>
        <n x="10"/>
        <n x="74"/>
      </t>
    </mdx>
    <mdx n="0" f="v">
      <t c="5">
        <n x="1" s="1"/>
        <n x="45"/>
        <n x="46"/>
        <n x="10"/>
        <n x="79"/>
      </t>
    </mdx>
    <mdx n="0" f="v">
      <t c="5">
        <n x="1" s="1"/>
        <n x="45"/>
        <n x="46"/>
        <n x="10"/>
        <n x="75"/>
      </t>
    </mdx>
    <mdx n="0" f="v">
      <t c="5">
        <n x="1" s="1"/>
        <n x="45"/>
        <n x="46"/>
        <n x="10"/>
        <n x="81"/>
      </t>
    </mdx>
    <mdx n="0" f="v">
      <t c="5">
        <n x="1" s="1"/>
        <n x="45"/>
        <n x="46"/>
        <n x="10"/>
        <n x="72"/>
      </t>
    </mdx>
    <mdx n="0" f="v">
      <t c="5">
        <n x="1" s="1"/>
        <n x="45"/>
        <n x="46"/>
        <n x="10"/>
        <n x="71"/>
      </t>
    </mdx>
    <mdx n="0" f="v">
      <t c="5">
        <n x="1" s="1"/>
        <n x="45"/>
        <n x="46"/>
        <n x="10"/>
        <n x="77"/>
      </t>
    </mdx>
    <mdx n="0" f="v">
      <t c="5">
        <n x="1" s="1"/>
        <n x="45"/>
        <n x="46"/>
        <n x="10"/>
        <n x="84"/>
      </t>
    </mdx>
    <mdx n="0" f="v">
      <t c="5">
        <n x="1" s="1"/>
        <n x="45"/>
        <n x="46"/>
        <n x="10"/>
        <n x="83"/>
      </t>
    </mdx>
    <mdx n="0" f="v">
      <t c="5">
        <n x="1" s="1"/>
        <n x="45"/>
        <n x="46"/>
        <n x="10"/>
        <n x="82"/>
      </t>
    </mdx>
    <mdx n="0" f="v">
      <t c="5">
        <n x="1" s="1"/>
        <n x="45"/>
        <n x="46"/>
        <n x="10"/>
        <n x="73"/>
      </t>
    </mdx>
    <mdx n="0" f="v">
      <t c="5">
        <n x="1" s="1"/>
        <n x="45"/>
        <n x="46"/>
        <n x="10"/>
        <n x="76"/>
      </t>
    </mdx>
    <mdx n="0" f="v">
      <t c="5">
        <n x="1" s="1"/>
        <n x="45"/>
        <n x="46"/>
        <n x="10"/>
        <n x="80"/>
      </t>
    </mdx>
    <mdx n="0" f="v">
      <t c="5">
        <n x="1" s="1"/>
        <n x="49"/>
        <n x="50"/>
        <n x="15"/>
        <n x="72"/>
      </t>
    </mdx>
    <mdx n="0" f="v">
      <t c="5">
        <n x="1" s="1"/>
        <n x="49"/>
        <n x="50"/>
        <n x="15"/>
        <n x="75"/>
      </t>
    </mdx>
    <mdx n="0" f="v">
      <t c="5">
        <n x="1" s="1"/>
        <n x="49"/>
        <n x="50"/>
        <n x="15"/>
        <n x="81"/>
      </t>
    </mdx>
    <mdx n="0" f="v">
      <t c="5">
        <n x="1" s="1"/>
        <n x="49"/>
        <n x="50"/>
        <n x="15"/>
        <n x="78"/>
      </t>
    </mdx>
    <mdx n="0" f="v">
      <t c="5">
        <n x="1" s="1"/>
        <n x="49"/>
        <n x="50"/>
        <n x="15"/>
        <n x="74"/>
      </t>
    </mdx>
    <mdx n="0" f="v">
      <t c="5">
        <n x="1" s="1"/>
        <n x="49"/>
        <n x="50"/>
        <n x="15"/>
        <n x="71"/>
      </t>
    </mdx>
    <mdx n="0" f="v">
      <t c="5">
        <n x="1" s="1"/>
        <n x="49"/>
        <n x="50"/>
        <n x="15"/>
        <n x="77"/>
      </t>
    </mdx>
    <mdx n="0" f="v">
      <t c="5">
        <n x="1" s="1"/>
        <n x="49"/>
        <n x="50"/>
        <n x="15"/>
        <n x="84"/>
      </t>
    </mdx>
    <mdx n="0" f="v">
      <t c="5">
        <n x="1" s="1"/>
        <n x="49"/>
        <n x="50"/>
        <n x="15"/>
        <n x="83"/>
      </t>
    </mdx>
    <mdx n="0" f="v">
      <t c="5">
        <n x="1" s="1"/>
        <n x="49"/>
        <n x="50"/>
        <n x="15"/>
        <n x="82"/>
      </t>
    </mdx>
    <mdx n="0" f="v">
      <t c="5">
        <n x="1" s="1"/>
        <n x="49"/>
        <n x="50"/>
        <n x="15"/>
        <n x="73"/>
      </t>
    </mdx>
    <mdx n="0" f="v">
      <t c="5">
        <n x="1" s="1"/>
        <n x="49"/>
        <n x="50"/>
        <n x="15"/>
        <n x="76"/>
      </t>
    </mdx>
    <mdx n="0" f="v">
      <t c="5">
        <n x="1" s="1"/>
        <n x="49"/>
        <n x="50"/>
        <n x="15"/>
        <n x="80"/>
      </t>
    </mdx>
    <mdx n="0" f="v">
      <t c="5">
        <n x="1" s="1"/>
        <n x="51"/>
        <n x="52"/>
        <n x="18"/>
        <n x="73"/>
      </t>
    </mdx>
    <mdx n="0" f="v">
      <t c="5">
        <n x="1" s="1"/>
        <n x="51"/>
        <n x="52"/>
        <n x="18"/>
        <n x="71"/>
      </t>
    </mdx>
    <mdx n="0" f="v">
      <t c="5">
        <n x="1" s="1"/>
        <n x="51"/>
        <n x="52"/>
        <n x="18"/>
        <n x="82"/>
      </t>
    </mdx>
    <mdx n="0" f="v">
      <t c="5">
        <n x="1" s="1"/>
        <n x="51"/>
        <n x="52"/>
        <n x="18"/>
        <n x="76"/>
      </t>
    </mdx>
    <mdx n="0" f="v">
      <t c="5">
        <n x="1" s="1"/>
        <n x="51"/>
        <n x="52"/>
        <n x="18"/>
        <n x="72"/>
      </t>
    </mdx>
    <mdx n="0" f="v">
      <t c="5">
        <n x="1" s="1"/>
        <n x="51"/>
        <n x="52"/>
        <n x="18"/>
        <n x="80"/>
      </t>
    </mdx>
    <mdx n="0" f="v">
      <t c="5">
        <n x="1" s="1"/>
        <n x="51"/>
        <n x="52"/>
        <n x="18"/>
        <n x="79"/>
      </t>
    </mdx>
    <mdx n="0" f="v">
      <t c="5">
        <n x="1" s="1"/>
        <n x="51"/>
        <n x="52"/>
        <n x="18"/>
        <n x="78"/>
      </t>
    </mdx>
    <mdx n="0" f="v">
      <t c="5">
        <n x="1" s="1"/>
        <n x="51"/>
        <n x="52"/>
        <n x="18"/>
        <n x="75"/>
      </t>
    </mdx>
    <mdx n="0" f="v">
      <t c="5">
        <n x="1" s="1"/>
        <n x="51"/>
        <n x="52"/>
        <n x="18"/>
        <n x="74"/>
      </t>
    </mdx>
    <mdx n="0" f="v">
      <t c="5">
        <n x="1" s="1"/>
        <n x="51"/>
        <n x="52"/>
        <n x="18"/>
        <n x="77"/>
      </t>
    </mdx>
    <mdx n="0" f="v">
      <t c="5">
        <n x="1" s="1"/>
        <n x="51"/>
        <n x="52"/>
        <n x="18"/>
        <n x="84"/>
      </t>
    </mdx>
    <mdx n="0" f="v">
      <t c="5">
        <n x="1" s="1"/>
        <n x="53"/>
        <n x="54"/>
        <n x="21"/>
        <n x="74"/>
      </t>
    </mdx>
    <mdx n="0" f="v">
      <t c="5">
        <n x="1" s="1"/>
        <n x="53"/>
        <n x="54"/>
        <n x="21"/>
        <n x="79"/>
      </t>
    </mdx>
    <mdx n="0" f="v">
      <t c="5">
        <n x="1" s="1"/>
        <n x="53"/>
        <n x="54"/>
        <n x="21"/>
        <n x="75"/>
      </t>
    </mdx>
    <mdx n="0" f="v">
      <t c="5">
        <n x="1" s="1"/>
        <n x="53"/>
        <n x="54"/>
        <n x="21"/>
        <n x="72"/>
      </t>
    </mdx>
    <mdx n="0" f="v">
      <t c="5">
        <n x="1" s="1"/>
        <n x="53"/>
        <n x="54"/>
        <n x="21"/>
        <n x="81"/>
      </t>
    </mdx>
    <mdx n="0" f="v">
      <t c="5">
        <n x="1" s="1"/>
        <n x="53"/>
        <n x="54"/>
        <n x="21"/>
        <n x="77"/>
      </t>
    </mdx>
    <mdx n="0" f="v">
      <t c="5">
        <n x="1" s="1"/>
        <n x="53"/>
        <n x="54"/>
        <n x="21"/>
        <n x="84"/>
      </t>
    </mdx>
    <mdx n="0" f="v">
      <t c="5">
        <n x="1" s="1"/>
        <n x="53"/>
        <n x="54"/>
        <n x="21"/>
        <n x="83"/>
      </t>
    </mdx>
    <mdx n="0" f="v">
      <t c="5">
        <n x="1" s="1"/>
        <n x="53"/>
        <n x="54"/>
        <n x="21"/>
        <n x="82"/>
      </t>
    </mdx>
    <mdx n="0" f="v">
      <t c="5">
        <n x="1" s="1"/>
        <n x="53"/>
        <n x="54"/>
        <n x="21"/>
        <n x="73"/>
      </t>
    </mdx>
    <mdx n="0" f="v">
      <t c="5">
        <n x="1" s="1"/>
        <n x="53"/>
        <n x="54"/>
        <n x="21"/>
        <n x="76"/>
      </t>
    </mdx>
    <mdx n="0" f="v">
      <t c="5">
        <n x="1" s="1"/>
        <n x="53"/>
        <n x="54"/>
        <n x="21"/>
        <n x="80"/>
      </t>
    </mdx>
    <mdx n="0" f="v">
      <t c="5">
        <n x="1" s="1"/>
        <n x="55"/>
        <n x="56"/>
        <n x="24"/>
        <n x="76"/>
      </t>
    </mdx>
    <mdx n="0" f="v">
      <t c="5">
        <n x="1" s="1"/>
        <n x="55"/>
        <n x="56"/>
        <n x="24"/>
        <n x="72"/>
      </t>
    </mdx>
    <mdx n="0" f="v">
      <t c="5">
        <n x="1" s="1"/>
        <n x="55"/>
        <n x="56"/>
        <n x="24"/>
        <n x="83"/>
      </t>
    </mdx>
    <mdx n="0" f="v">
      <t c="5">
        <n x="1" s="1"/>
        <n x="55"/>
        <n x="56"/>
        <n x="24"/>
        <n x="73"/>
      </t>
    </mdx>
    <mdx n="0" f="v">
      <t c="5">
        <n x="1" s="1"/>
        <n x="55"/>
        <n x="56"/>
        <n x="24"/>
        <n x="81"/>
      </t>
    </mdx>
    <mdx n="0" f="v">
      <t c="5">
        <n x="1" s="1"/>
        <n x="55"/>
        <n x="56"/>
        <n x="24"/>
        <n x="71"/>
      </t>
    </mdx>
    <mdx n="0" f="v">
      <t c="5">
        <n x="1" s="1"/>
        <n x="55"/>
        <n x="56"/>
        <n x="24"/>
        <n x="80"/>
      </t>
    </mdx>
    <mdx n="0" f="v">
      <t c="5">
        <n x="1" s="1"/>
        <n x="55"/>
        <n x="56"/>
        <n x="24"/>
        <n x="79"/>
      </t>
    </mdx>
    <mdx n="0" f="v">
      <t c="5">
        <n x="1" s="1"/>
        <n x="55"/>
        <n x="56"/>
        <n x="24"/>
        <n x="78"/>
      </t>
    </mdx>
    <mdx n="0" f="v">
      <t c="5">
        <n x="1" s="1"/>
        <n x="55"/>
        <n x="56"/>
        <n x="24"/>
        <n x="75"/>
      </t>
    </mdx>
    <mdx n="0" f="v">
      <t c="5">
        <n x="1" s="1"/>
        <n x="55"/>
        <n x="56"/>
        <n x="24"/>
        <n x="74"/>
      </t>
    </mdx>
    <mdx n="0" f="v">
      <t c="5">
        <n x="1" s="1"/>
        <n x="55"/>
        <n x="56"/>
        <n x="24"/>
        <n x="77"/>
      </t>
    </mdx>
    <mdx n="0" f="v">
      <t c="5">
        <n x="1" s="1"/>
        <n x="55"/>
        <n x="56"/>
        <n x="24"/>
        <n x="84"/>
      </t>
    </mdx>
    <mdx n="0" f="v">
      <t c="5">
        <n x="1" s="1"/>
        <n x="57"/>
        <n x="58"/>
        <n x="4"/>
        <n x="81"/>
      </t>
    </mdx>
    <mdx n="0" f="v">
      <t c="5">
        <n x="1" s="1"/>
        <n x="57"/>
        <n x="58"/>
        <n x="4"/>
        <n x="79"/>
      </t>
    </mdx>
    <mdx n="0" f="v">
      <t c="5">
        <n x="1" s="1"/>
        <n x="57"/>
        <n x="58"/>
        <n x="4"/>
        <n x="78"/>
      </t>
    </mdx>
    <mdx n="0" f="v">
      <t c="5">
        <n x="1" s="1"/>
        <n x="57"/>
        <n x="58"/>
        <n x="4"/>
        <n x="75"/>
      </t>
    </mdx>
    <mdx n="0" f="v">
      <t c="5">
        <n x="1" s="1"/>
        <n x="57"/>
        <n x="58"/>
        <n x="4"/>
        <n x="74"/>
      </t>
    </mdx>
    <mdx n="0" f="v">
      <t c="5">
        <n x="1" s="1"/>
        <n x="57"/>
        <n x="58"/>
        <n x="4"/>
        <n x="72"/>
      </t>
    </mdx>
    <mdx n="0" f="v">
      <t c="5">
        <n x="1" s="1"/>
        <n x="57"/>
        <n x="58"/>
        <n x="4"/>
        <n x="71"/>
      </t>
    </mdx>
    <mdx n="0" f="v">
      <t c="5">
        <n x="1" s="1"/>
        <n x="57"/>
        <n x="58"/>
        <n x="4"/>
        <n x="77"/>
      </t>
    </mdx>
    <mdx n="0" f="v">
      <t c="5">
        <n x="1" s="1"/>
        <n x="57"/>
        <n x="58"/>
        <n x="4"/>
        <n x="84"/>
      </t>
    </mdx>
    <mdx n="0" f="v">
      <t c="5">
        <n x="1" s="1"/>
        <n x="57"/>
        <n x="58"/>
        <n x="4"/>
        <n x="83"/>
      </t>
    </mdx>
    <mdx n="0" f="v">
      <t c="5">
        <n x="1" s="1"/>
        <n x="57"/>
        <n x="58"/>
        <n x="4"/>
        <n x="82"/>
      </t>
    </mdx>
    <mdx n="0" f="v">
      <t c="5">
        <n x="1" s="1"/>
        <n x="59"/>
        <n x="60"/>
        <n x="7"/>
        <n x="72"/>
      </t>
    </mdx>
    <mdx n="0" f="v">
      <t c="5">
        <n x="1" s="1"/>
        <n x="59"/>
        <n x="60"/>
        <n x="7"/>
        <n x="71"/>
      </t>
    </mdx>
    <mdx n="0" f="v">
      <t c="5">
        <n x="1" s="1"/>
        <n x="59"/>
        <n x="60"/>
        <n x="7"/>
        <n x="83"/>
      </t>
    </mdx>
    <mdx n="0" f="v">
      <t c="5">
        <n x="1" s="1"/>
        <n x="59"/>
        <n x="60"/>
        <n x="7"/>
        <n x="82"/>
      </t>
    </mdx>
    <mdx n="0" f="v">
      <t c="5">
        <n x="1" s="1"/>
        <n x="59"/>
        <n x="60"/>
        <n x="7"/>
        <n x="73"/>
      </t>
    </mdx>
    <mdx n="0" f="v">
      <t c="5">
        <n x="1" s="1"/>
        <n x="59"/>
        <n x="60"/>
        <n x="7"/>
        <n x="76"/>
      </t>
    </mdx>
    <mdx n="0" f="v">
      <t c="5">
        <n x="1" s="1"/>
        <n x="59"/>
        <n x="60"/>
        <n x="7"/>
        <n x="81"/>
      </t>
    </mdx>
    <mdx n="0" f="v">
      <t c="5">
        <n x="1" s="1"/>
        <n x="59"/>
        <n x="60"/>
        <n x="7"/>
        <n x="80"/>
      </t>
    </mdx>
    <mdx n="0" f="v">
      <t c="5">
        <n x="1" s="1"/>
        <n x="59"/>
        <n x="60"/>
        <n x="7"/>
        <n x="79"/>
      </t>
    </mdx>
    <mdx n="0" f="v">
      <t c="5">
        <n x="1" s="1"/>
        <n x="59"/>
        <n x="60"/>
        <n x="7"/>
        <n x="78"/>
      </t>
    </mdx>
    <mdx n="0" f="v">
      <t c="5">
        <n x="1" s="1"/>
        <n x="61"/>
        <n x="62"/>
        <n x="10"/>
        <n x="80"/>
      </t>
    </mdx>
    <mdx n="0" f="v">
      <t c="5">
        <n x="1" s="1"/>
        <n x="61"/>
        <n x="62"/>
        <n x="10"/>
        <n x="81"/>
      </t>
    </mdx>
    <mdx n="0" f="v">
      <t c="5">
        <n x="1" s="1"/>
        <n x="61"/>
        <n x="62"/>
        <n x="10"/>
        <n x="79"/>
      </t>
    </mdx>
    <mdx n="0" f="v">
      <t c="5">
        <n x="1" s="1"/>
        <n x="61"/>
        <n x="62"/>
        <n x="10"/>
        <n x="78"/>
      </t>
    </mdx>
    <mdx n="0" f="v">
      <t c="5">
        <n x="1" s="1"/>
        <n x="61"/>
        <n x="62"/>
        <n x="10"/>
        <n x="75"/>
      </t>
    </mdx>
    <mdx n="0" f="v">
      <t c="5">
        <n x="1" s="1"/>
        <n x="61"/>
        <n x="62"/>
        <n x="10"/>
        <n x="74"/>
      </t>
    </mdx>
    <mdx n="0" f="v">
      <t c="5">
        <n x="1" s="1"/>
        <n x="61"/>
        <n x="62"/>
        <n x="10"/>
        <n x="72"/>
      </t>
    </mdx>
    <mdx n="0" f="v">
      <t c="5">
        <n x="1" s="1"/>
        <n x="61"/>
        <n x="62"/>
        <n x="10"/>
        <n x="71"/>
      </t>
    </mdx>
    <mdx n="0" f="v">
      <t c="5">
        <n x="1" s="1"/>
        <n x="61"/>
        <n x="62"/>
        <n x="10"/>
        <n x="77"/>
      </t>
    </mdx>
    <mdx n="0" f="v">
      <t c="5">
        <n x="1" s="1"/>
        <n x="61"/>
        <n x="62"/>
        <n x="10"/>
        <n x="84"/>
      </t>
    </mdx>
    <mdx n="0" f="v">
      <t c="5">
        <n x="1" s="1"/>
        <n x="61"/>
        <n x="62"/>
        <n x="10"/>
        <n x="83"/>
      </t>
    </mdx>
    <mdx n="0" f="v">
      <t c="5">
        <n x="1" s="1"/>
        <n x="61"/>
        <n x="62"/>
        <n x="10"/>
        <n x="82"/>
      </t>
    </mdx>
    <mdx n="0" f="v">
      <t c="5">
        <n x="1" s="1"/>
        <n x="65"/>
        <n x="66"/>
        <n x="15"/>
        <n x="81"/>
      </t>
    </mdx>
    <mdx n="0" f="v">
      <t c="5">
        <n x="1" s="1"/>
        <n x="65"/>
        <n x="66"/>
        <n x="15"/>
        <n x="79"/>
      </t>
    </mdx>
    <mdx n="0" f="v">
      <t c="5">
        <n x="1" s="1"/>
        <n x="65"/>
        <n x="66"/>
        <n x="15"/>
        <n x="78"/>
      </t>
    </mdx>
    <mdx n="0" f="v">
      <t c="5">
        <n x="1" s="1"/>
        <n x="65"/>
        <n x="66"/>
        <n x="15"/>
        <n x="75"/>
      </t>
    </mdx>
    <mdx n="0" f="v">
      <t c="5">
        <n x="1" s="1"/>
        <n x="65"/>
        <n x="66"/>
        <n x="15"/>
        <n x="74"/>
      </t>
    </mdx>
    <mdx n="0" f="v">
      <t c="5">
        <n x="1" s="1"/>
        <n x="65"/>
        <n x="66"/>
        <n x="15"/>
        <n x="72"/>
      </t>
    </mdx>
    <mdx n="0" f="v">
      <t c="5">
        <n x="1" s="1"/>
        <n x="65"/>
        <n x="66"/>
        <n x="15"/>
        <n x="71"/>
      </t>
    </mdx>
    <mdx n="0" f="v">
      <t c="5">
        <n x="1" s="1"/>
        <n x="65"/>
        <n x="66"/>
        <n x="15"/>
        <n x="77"/>
      </t>
    </mdx>
    <mdx n="0" f="v">
      <t c="5">
        <n x="1" s="1"/>
        <n x="65"/>
        <n x="66"/>
        <n x="15"/>
        <n x="84"/>
      </t>
    </mdx>
    <mdx n="0" f="v">
      <t c="5">
        <n x="1" s="1"/>
        <n x="65"/>
        <n x="66"/>
        <n x="15"/>
        <n x="83"/>
      </t>
    </mdx>
    <mdx n="0" f="v">
      <t c="5">
        <n x="1" s="1"/>
        <n x="65"/>
        <n x="66"/>
        <n x="15"/>
        <n x="82"/>
      </t>
    </mdx>
    <mdx n="0" f="v">
      <t c="5">
        <n x="1" s="1"/>
        <n x="67"/>
        <n x="68"/>
        <n x="18"/>
        <n x="72"/>
      </t>
    </mdx>
    <mdx n="0" f="v">
      <t c="5">
        <n x="1" s="1"/>
        <n x="67"/>
        <n x="68"/>
        <n x="18"/>
        <n x="71"/>
      </t>
    </mdx>
    <mdx n="0" f="v">
      <t c="5">
        <n x="1" s="1"/>
        <n x="67"/>
        <n x="68"/>
        <n x="18"/>
        <n x="83"/>
      </t>
    </mdx>
    <mdx n="0" f="v">
      <t c="5">
        <n x="1" s="1"/>
        <n x="67"/>
        <n x="68"/>
        <n x="18"/>
        <n x="82"/>
      </t>
    </mdx>
    <mdx n="0" f="v">
      <t c="5">
        <n x="1" s="1"/>
        <n x="67"/>
        <n x="68"/>
        <n x="18"/>
        <n x="73"/>
      </t>
    </mdx>
    <mdx n="0" f="v">
      <t c="5">
        <n x="1" s="1"/>
        <n x="67"/>
        <n x="68"/>
        <n x="18"/>
        <n x="76"/>
      </t>
    </mdx>
    <mdx n="0" f="v">
      <t c="5">
        <n x="1" s="1"/>
        <n x="67"/>
        <n x="68"/>
        <n x="18"/>
        <n x="81"/>
      </t>
    </mdx>
    <mdx n="0" f="v">
      <t c="5">
        <n x="1" s="1"/>
        <n x="67"/>
        <n x="68"/>
        <n x="18"/>
        <n x="80"/>
      </t>
    </mdx>
    <mdx n="0" f="v">
      <t c="5">
        <n x="1" s="1"/>
        <n x="67"/>
        <n x="68"/>
        <n x="18"/>
        <n x="79"/>
      </t>
    </mdx>
    <mdx n="0" f="v">
      <t c="5">
        <n x="1" s="1"/>
        <n x="67"/>
        <n x="68"/>
        <n x="18"/>
        <n x="78"/>
      </t>
    </mdx>
    <mdx n="0" f="v">
      <t c="5">
        <n x="1" s="1"/>
        <n x="69"/>
        <n x="70"/>
        <n x="21"/>
        <n x="72"/>
      </t>
    </mdx>
    <mdx n="0" f="v">
      <t c="5">
        <n x="1" s="1"/>
        <n x="69"/>
        <n x="70"/>
        <n x="21"/>
        <n x="84"/>
      </t>
    </mdx>
    <mdx n="0" f="v">
      <t c="5">
        <n x="1" s="1"/>
        <n x="69"/>
        <n x="70"/>
        <n x="21"/>
        <n x="83"/>
      </t>
    </mdx>
    <mdx n="0" f="v">
      <t c="5">
        <n x="1" s="1"/>
        <n x="69"/>
        <n x="70"/>
        <n x="21"/>
        <n x="82"/>
      </t>
    </mdx>
    <mdx n="0" f="v">
      <t c="5">
        <n x="1" s="1"/>
        <n x="13"/>
        <n x="14"/>
        <n x="24"/>
        <n x="79"/>
      </t>
    </mdx>
    <mdx n="0" f="v">
      <t c="5">
        <n x="1" s="1"/>
        <n x="13"/>
        <n x="14"/>
        <n x="24"/>
        <n x="73"/>
      </t>
    </mdx>
    <mdx n="0" f="v">
      <t c="5">
        <n x="1" s="1"/>
        <n x="13"/>
        <n x="14"/>
        <n x="24"/>
        <n x="80"/>
      </t>
    </mdx>
    <mdx n="0" f="v">
      <t c="5">
        <n x="1" s="1"/>
        <n x="13"/>
        <n x="14"/>
        <n x="24"/>
        <n x="78"/>
      </t>
    </mdx>
    <mdx n="0" f="v">
      <t c="5">
        <n x="1" s="1"/>
        <n x="13"/>
        <n x="14"/>
        <n x="24"/>
        <n x="76"/>
      </t>
    </mdx>
    <mdx n="0" f="v">
      <t c="5">
        <n x="1" s="1"/>
        <n x="13"/>
        <n x="14"/>
        <n x="24"/>
        <n x="75"/>
      </t>
    </mdx>
    <mdx n="0" f="v">
      <t c="5">
        <n x="1" s="1"/>
        <n x="13"/>
        <n x="14"/>
        <n x="24"/>
        <n x="74"/>
      </t>
    </mdx>
    <mdx n="0" f="v">
      <t c="5">
        <n x="1" s="1"/>
        <n x="13"/>
        <n x="14"/>
        <n x="24"/>
        <n x="72"/>
      </t>
    </mdx>
    <mdx n="0" f="v">
      <t c="5">
        <n x="1" s="1"/>
        <n x="13"/>
        <n x="14"/>
        <n x="24"/>
        <n x="71"/>
      </t>
    </mdx>
    <mdx n="0" f="v">
      <t c="5">
        <n x="1" s="1"/>
        <n x="13"/>
        <n x="14"/>
        <n x="24"/>
        <n x="77"/>
      </t>
    </mdx>
    <mdx n="0" f="v">
      <t c="5">
        <n x="1" s="1"/>
        <n x="13"/>
        <n x="14"/>
        <n x="24"/>
        <n x="84"/>
      </t>
    </mdx>
    <mdx n="0" f="v">
      <t c="5">
        <n x="1" s="1"/>
        <n x="13"/>
        <n x="14"/>
        <n x="24"/>
        <n x="83"/>
      </t>
    </mdx>
    <mdx n="0" f="v">
      <t c="5">
        <n x="1" s="1"/>
        <n x="13"/>
        <n x="14"/>
        <n x="24"/>
        <n x="82"/>
      </t>
    </mdx>
    <mdx n="0" f="v">
      <t c="5">
        <n x="1" s="1"/>
        <n x="13"/>
        <n x="14"/>
        <n x="24"/>
        <n x="81"/>
      </t>
    </mdx>
    <mdx n="0" f="v">
      <t c="5">
        <n x="1" s="1"/>
        <n x="31"/>
        <n x="32"/>
        <n x="21"/>
        <n x="71"/>
      </t>
    </mdx>
    <mdx n="0" f="v">
      <t c="5">
        <n x="1" s="1"/>
        <n x="31"/>
        <n x="32"/>
        <n x="21"/>
        <n x="84"/>
      </t>
    </mdx>
    <mdx n="0" f="v">
      <t c="5">
        <n x="1" s="1"/>
        <n x="31"/>
        <n x="32"/>
        <n x="21"/>
        <n x="79"/>
      </t>
    </mdx>
    <mdx n="0" f="v">
      <t c="5">
        <n x="1" s="1"/>
        <n x="31"/>
        <n x="32"/>
        <n x="21"/>
        <n x="72"/>
      </t>
    </mdx>
    <mdx n="0" f="v">
      <t c="5">
        <n x="1" s="1"/>
        <n x="31"/>
        <n x="32"/>
        <n x="21"/>
        <n x="77"/>
      </t>
    </mdx>
    <mdx n="0" f="v">
      <t c="5">
        <n x="1" s="1"/>
        <n x="31"/>
        <n x="32"/>
        <n x="21"/>
        <n x="83"/>
      </t>
    </mdx>
    <mdx n="0" f="v">
      <t c="5">
        <n x="1" s="1"/>
        <n x="31"/>
        <n x="32"/>
        <n x="21"/>
        <n x="82"/>
      </t>
    </mdx>
    <mdx n="0" f="v">
      <t c="5">
        <n x="1" s="1"/>
        <n x="31"/>
        <n x="32"/>
        <n x="21"/>
        <n x="73"/>
      </t>
    </mdx>
    <mdx n="0" f="v">
      <t c="5">
        <n x="1" s="1"/>
        <n x="31"/>
        <n x="32"/>
        <n x="21"/>
        <n x="76"/>
      </t>
    </mdx>
    <mdx n="0" f="v">
      <t c="5">
        <n x="1" s="1"/>
        <n x="31"/>
        <n x="32"/>
        <n x="21"/>
        <n x="81"/>
      </t>
    </mdx>
    <mdx n="0" f="v">
      <t c="5">
        <n x="1" s="1"/>
        <n x="31"/>
        <n x="32"/>
        <n x="21"/>
        <n x="80"/>
      </t>
    </mdx>
    <mdx n="0" f="v">
      <t c="5">
        <n x="1" s="1"/>
        <n x="31"/>
        <n x="32"/>
        <n x="21"/>
        <n x="75"/>
      </t>
    </mdx>
    <mdx n="0" f="v">
      <t c="5">
        <n x="1" s="1"/>
        <n x="31"/>
        <n x="32"/>
        <n x="21"/>
        <n x="74"/>
      </t>
    </mdx>
    <mdx n="0" f="v">
      <t c="5">
        <n x="1" s="1"/>
        <n x="39"/>
        <n x="40"/>
        <n x="10"/>
        <n x="77"/>
      </t>
    </mdx>
    <mdx n="0" f="v">
      <t c="5">
        <n x="1" s="1"/>
        <n x="39"/>
        <n x="40"/>
        <n x="10"/>
        <n x="78"/>
      </t>
    </mdx>
    <mdx n="0" f="v">
      <t c="5">
        <n x="1" s="1"/>
        <n x="39"/>
        <n x="40"/>
        <n x="10"/>
        <n x="71"/>
      </t>
    </mdx>
    <mdx n="0" f="v">
      <t c="5">
        <n x="1" s="1"/>
        <n x="39"/>
        <n x="40"/>
        <n x="10"/>
        <n x="84"/>
      </t>
    </mdx>
    <mdx n="0" f="v">
      <t c="5">
        <n x="1" s="1"/>
        <n x="39"/>
        <n x="40"/>
        <n x="10"/>
        <n x="79"/>
      </t>
    </mdx>
    <mdx n="0" f="v">
      <t c="5">
        <n x="1" s="1"/>
        <n x="39"/>
        <n x="40"/>
        <n x="10"/>
        <n x="83"/>
      </t>
    </mdx>
    <mdx n="0" f="v">
      <t c="5">
        <n x="1" s="1"/>
        <n x="39"/>
        <n x="40"/>
        <n x="10"/>
        <n x="82"/>
      </t>
    </mdx>
    <mdx n="0" f="v">
      <t c="5">
        <n x="1" s="1"/>
        <n x="39"/>
        <n x="40"/>
        <n x="10"/>
        <n x="73"/>
      </t>
    </mdx>
    <mdx n="0" f="v">
      <t c="5">
        <n x="1" s="1"/>
        <n x="39"/>
        <n x="40"/>
        <n x="10"/>
        <n x="76"/>
      </t>
    </mdx>
    <mdx n="0" f="v">
      <t c="5">
        <n x="1" s="1"/>
        <n x="39"/>
        <n x="40"/>
        <n x="10"/>
        <n x="81"/>
      </t>
    </mdx>
    <mdx n="0" f="v">
      <t c="5">
        <n x="1" s="1"/>
        <n x="39"/>
        <n x="40"/>
        <n x="10"/>
        <n x="80"/>
      </t>
    </mdx>
    <mdx n="0" f="v">
      <t c="5">
        <n x="1" s="1"/>
        <n x="39"/>
        <n x="40"/>
        <n x="10"/>
        <n x="75"/>
      </t>
    </mdx>
    <mdx n="0" f="v">
      <t c="5">
        <n x="1" s="1"/>
        <n x="39"/>
        <n x="40"/>
        <n x="10"/>
        <n x="74"/>
      </t>
    </mdx>
    <mdx n="0" f="v">
      <t c="5">
        <n x="1" s="1"/>
        <n x="47"/>
        <n x="48"/>
        <n x="21"/>
        <n x="79"/>
      </t>
    </mdx>
    <mdx n="0" f="v">
      <t c="5">
        <n x="1" s="1"/>
        <n x="47"/>
        <n x="48"/>
        <n x="21"/>
        <n x="72"/>
      </t>
    </mdx>
    <mdx n="0" f="v">
      <t c="5">
        <n x="1" s="1"/>
        <n x="47"/>
        <n x="48"/>
        <n x="21"/>
        <n x="77"/>
      </t>
    </mdx>
    <mdx n="0" f="v">
      <t c="5">
        <n x="1" s="1"/>
        <n x="47"/>
        <n x="48"/>
        <n x="21"/>
        <n x="78"/>
      </t>
    </mdx>
    <mdx n="0" f="v">
      <t c="5">
        <n x="1" s="1"/>
        <n x="47"/>
        <n x="48"/>
        <n x="21"/>
        <n x="71"/>
      </t>
    </mdx>
    <mdx n="0" f="v">
      <t c="5">
        <n x="1" s="1"/>
        <n x="47"/>
        <n x="48"/>
        <n x="21"/>
        <n x="83"/>
      </t>
    </mdx>
    <mdx n="0" f="v">
      <t c="5">
        <n x="1" s="1"/>
        <n x="47"/>
        <n x="48"/>
        <n x="21"/>
        <n x="82"/>
      </t>
    </mdx>
    <mdx n="0" f="v">
      <t c="5">
        <n x="1" s="1"/>
        <n x="47"/>
        <n x="48"/>
        <n x="21"/>
        <n x="73"/>
      </t>
    </mdx>
    <mdx n="0" f="v">
      <t c="5">
        <n x="1" s="1"/>
        <n x="47"/>
        <n x="48"/>
        <n x="21"/>
        <n x="76"/>
      </t>
    </mdx>
    <mdx n="0" f="v">
      <t c="5">
        <n x="1" s="1"/>
        <n x="47"/>
        <n x="48"/>
        <n x="21"/>
        <n x="81"/>
      </t>
    </mdx>
    <mdx n="0" f="v">
      <t c="5">
        <n x="1" s="1"/>
        <n x="47"/>
        <n x="48"/>
        <n x="21"/>
        <n x="80"/>
      </t>
    </mdx>
    <mdx n="0" f="v">
      <t c="5">
        <n x="1" s="1"/>
        <n x="47"/>
        <n x="48"/>
        <n x="21"/>
        <n x="75"/>
      </t>
    </mdx>
    <mdx n="0" f="v">
      <t c="5">
        <n x="1" s="1"/>
        <n x="47"/>
        <n x="48"/>
        <n x="21"/>
        <n x="74"/>
      </t>
    </mdx>
    <mdx n="0" f="v">
      <t c="5">
        <n x="1" s="1"/>
        <n x="63"/>
        <n x="64"/>
        <n x="21"/>
        <n x="75"/>
      </t>
    </mdx>
    <mdx n="0" f="v">
      <t c="5">
        <n x="1" s="1"/>
        <n x="63"/>
        <n x="64"/>
        <n x="21"/>
        <n x="79"/>
      </t>
    </mdx>
    <mdx n="0" f="v">
      <t c="5">
        <n x="1" s="1"/>
        <n x="63"/>
        <n x="64"/>
        <n x="21"/>
        <n x="78"/>
      </t>
    </mdx>
    <mdx n="0" f="v">
      <t c="5">
        <n x="1" s="1"/>
        <n x="63"/>
        <n x="64"/>
        <n x="21"/>
        <n x="72"/>
      </t>
    </mdx>
    <mdx n="0" f="v">
      <t c="5">
        <n x="1" s="1"/>
        <n x="63"/>
        <n x="64"/>
        <n x="21"/>
        <n x="71"/>
      </t>
    </mdx>
    <mdx n="0" f="v">
      <t c="5">
        <n x="1" s="1"/>
        <n x="63"/>
        <n x="64"/>
        <n x="21"/>
        <n x="77"/>
      </t>
    </mdx>
    <mdx n="0" f="v">
      <t c="5">
        <n x="1" s="1"/>
        <n x="63"/>
        <n x="64"/>
        <n x="21"/>
        <n x="84"/>
      </t>
    </mdx>
    <mdx n="0" f="v">
      <t c="5">
        <n x="1" s="1"/>
        <n x="63"/>
        <n x="64"/>
        <n x="21"/>
        <n x="83"/>
      </t>
    </mdx>
    <mdx n="0" f="v">
      <t c="5">
        <n x="1" s="1"/>
        <n x="63"/>
        <n x="64"/>
        <n x="21"/>
        <n x="82"/>
      </t>
    </mdx>
    <mdx n="0" f="v">
      <t c="5">
        <n x="1" s="1"/>
        <n x="63"/>
        <n x="64"/>
        <n x="21"/>
        <n x="73"/>
      </t>
    </mdx>
    <mdx n="0" f="v">
      <t c="5">
        <n x="1" s="1"/>
        <n x="63"/>
        <n x="64"/>
        <n x="21"/>
        <n x="76"/>
      </t>
    </mdx>
    <mdx n="0" f="v">
      <t c="5">
        <n x="1" s="1"/>
        <n x="63"/>
        <n x="64"/>
        <n x="21"/>
        <n x="81"/>
      </t>
    </mdx>
    <mdx n="0" f="v">
      <t c="5">
        <n x="1" s="1"/>
        <n x="16"/>
        <n x="17"/>
        <n x="21"/>
        <n x="80"/>
      </t>
    </mdx>
    <mdx n="0" f="v">
      <t c="5">
        <n x="1" s="1"/>
        <n x="16"/>
        <n x="17"/>
        <n x="21"/>
        <n x="78"/>
      </t>
    </mdx>
    <mdx n="0" f="v">
      <t c="5">
        <n x="1" s="1"/>
        <n x="16"/>
        <n x="17"/>
        <n x="21"/>
        <n x="76"/>
      </t>
    </mdx>
    <mdx n="0" f="v">
      <t c="5">
        <n x="1" s="1"/>
        <n x="16"/>
        <n x="17"/>
        <n x="21"/>
        <n x="79"/>
      </t>
    </mdx>
    <mdx n="0" f="v">
      <t c="5">
        <n x="1" s="1"/>
        <n x="16"/>
        <n x="17"/>
        <n x="21"/>
        <n x="73"/>
      </t>
    </mdx>
    <mdx n="0" f="v">
      <t c="5">
        <n x="1" s="1"/>
        <n x="16"/>
        <n x="17"/>
        <n x="21"/>
        <n x="75"/>
      </t>
    </mdx>
    <mdx n="0" f="v">
      <t c="5">
        <n x="1" s="1"/>
        <n x="16"/>
        <n x="17"/>
        <n x="21"/>
        <n x="74"/>
      </t>
    </mdx>
    <mdx n="0" f="v">
      <t c="5">
        <n x="1" s="1"/>
        <n x="16"/>
        <n x="17"/>
        <n x="21"/>
        <n x="72"/>
      </t>
    </mdx>
    <mdx n="0" f="v">
      <t c="5">
        <n x="1" s="1"/>
        <n x="16"/>
        <n x="17"/>
        <n x="21"/>
        <n x="71"/>
      </t>
    </mdx>
    <mdx n="0" f="v">
      <t c="5">
        <n x="1" s="1"/>
        <n x="16"/>
        <n x="17"/>
        <n x="21"/>
        <n x="77"/>
      </t>
    </mdx>
    <mdx n="0" f="v">
      <t c="5">
        <n x="1" s="1"/>
        <n x="16"/>
        <n x="17"/>
        <n x="21"/>
        <n x="84"/>
      </t>
    </mdx>
    <mdx n="0" f="v">
      <t c="5">
        <n x="1" s="1"/>
        <n x="16"/>
        <n x="17"/>
        <n x="21"/>
        <n x="83"/>
      </t>
    </mdx>
    <mdx n="0" f="v">
      <t c="5">
        <n x="1" s="1"/>
        <n x="16"/>
        <n x="17"/>
        <n x="21"/>
        <n x="82"/>
      </t>
    </mdx>
    <mdx n="0" f="v">
      <t c="5">
        <n x="1" s="1"/>
        <n x="16"/>
        <n x="17"/>
        <n x="21"/>
        <n x="81"/>
      </t>
    </mdx>
    <mdx n="0" f="v">
      <t c="5">
        <n x="1" s="1"/>
        <n x="31"/>
        <n x="32"/>
        <n x="15"/>
        <n x="83"/>
      </t>
    </mdx>
    <mdx n="0" f="v">
      <t c="5">
        <n x="1" s="1"/>
        <n x="31"/>
        <n x="32"/>
        <n x="15"/>
        <n x="81"/>
      </t>
    </mdx>
    <mdx n="0" f="v">
      <t c="5">
        <n x="1" s="1"/>
        <n x="31"/>
        <n x="32"/>
        <n x="15"/>
        <n x="80"/>
      </t>
    </mdx>
    <mdx n="0" f="v">
      <t c="5">
        <n x="1" s="1"/>
        <n x="31"/>
        <n x="32"/>
        <n x="15"/>
        <n x="82"/>
      </t>
    </mdx>
    <mdx n="0" f="v">
      <t c="5">
        <n x="1" s="1"/>
        <n x="31"/>
        <n x="32"/>
        <n x="15"/>
        <n x="79"/>
      </t>
    </mdx>
    <mdx n="0" f="v">
      <t c="5">
        <n x="1" s="1"/>
        <n x="31"/>
        <n x="32"/>
        <n x="15"/>
        <n x="78"/>
      </t>
    </mdx>
    <mdx n="0" f="v">
      <t c="5">
        <n x="1" s="1"/>
        <n x="31"/>
        <n x="32"/>
        <n x="15"/>
        <n x="75"/>
      </t>
    </mdx>
    <mdx n="0" f="v">
      <t c="5">
        <n x="1" s="1"/>
        <n x="31"/>
        <n x="32"/>
        <n x="15"/>
        <n x="74"/>
      </t>
    </mdx>
    <mdx n="0" f="v">
      <t c="5">
        <n x="1" s="1"/>
        <n x="31"/>
        <n x="32"/>
        <n x="15"/>
        <n x="72"/>
      </t>
    </mdx>
    <mdx n="0" f="v">
      <t c="5">
        <n x="1" s="1"/>
        <n x="31"/>
        <n x="32"/>
        <n x="15"/>
        <n x="71"/>
      </t>
    </mdx>
    <mdx n="0" f="v">
      <t c="5">
        <n x="1" s="1"/>
        <n x="31"/>
        <n x="32"/>
        <n x="15"/>
        <n x="77"/>
      </t>
    </mdx>
    <mdx n="0" f="v">
      <t c="5">
        <n x="1" s="1"/>
        <n x="31"/>
        <n x="32"/>
        <n x="15"/>
        <n x="84"/>
      </t>
    </mdx>
    <mdx n="0" f="v">
      <t c="5">
        <n x="1" s="1"/>
        <n x="31"/>
        <n x="32"/>
        <n x="15"/>
        <n x="73"/>
      </t>
    </mdx>
    <mdx n="0" f="v">
      <t c="5">
        <n x="1" s="1"/>
        <n x="31"/>
        <n x="32"/>
        <n x="15"/>
        <n x="76"/>
      </t>
    </mdx>
    <mdx n="0" f="v">
      <t c="5">
        <n x="1" s="1"/>
        <n x="41"/>
        <n x="42"/>
        <n x="7"/>
        <n x="78"/>
      </t>
    </mdx>
    <mdx n="0" f="v">
      <t c="5">
        <n x="1" s="1"/>
        <n x="41"/>
        <n x="42"/>
        <n x="7"/>
        <n x="71"/>
      </t>
    </mdx>
    <mdx n="0" f="v">
      <t c="5">
        <n x="1" s="1"/>
        <n x="41"/>
        <n x="42"/>
        <n x="7"/>
        <n x="84"/>
      </t>
    </mdx>
    <mdx n="0" f="v">
      <t c="5">
        <n x="1" s="1"/>
        <n x="41"/>
        <n x="42"/>
        <n x="7"/>
        <n x="79"/>
      </t>
    </mdx>
    <mdx n="0" f="v">
      <t c="5">
        <n x="1" s="1"/>
        <n x="41"/>
        <n x="42"/>
        <n x="7"/>
        <n x="72"/>
      </t>
    </mdx>
    <mdx n="0" f="v">
      <t c="5">
        <n x="1" s="1"/>
        <n x="41"/>
        <n x="42"/>
        <n x="7"/>
        <n x="77"/>
      </t>
    </mdx>
    <mdx n="0" f="v">
      <t c="5">
        <n x="1" s="1"/>
        <n x="41"/>
        <n x="42"/>
        <n x="7"/>
        <n x="83"/>
      </t>
    </mdx>
    <mdx n="0" f="v">
      <t c="5">
        <n x="1" s="1"/>
        <n x="41"/>
        <n x="42"/>
        <n x="7"/>
        <n x="82"/>
      </t>
    </mdx>
    <mdx n="0" f="v">
      <t c="5">
        <n x="1" s="1"/>
        <n x="41"/>
        <n x="42"/>
        <n x="7"/>
        <n x="73"/>
      </t>
    </mdx>
    <mdx n="0" f="v">
      <t c="5">
        <n x="1" s="1"/>
        <n x="41"/>
        <n x="42"/>
        <n x="7"/>
        <n x="76"/>
      </t>
    </mdx>
    <mdx n="0" f="v">
      <t c="5">
        <n x="1" s="1"/>
        <n x="41"/>
        <n x="42"/>
        <n x="7"/>
        <n x="81"/>
      </t>
    </mdx>
    <mdx n="0" f="v">
      <t c="5">
        <n x="1" s="1"/>
        <n x="41"/>
        <n x="42"/>
        <n x="7"/>
        <n x="80"/>
      </t>
    </mdx>
    <mdx n="0" f="v">
      <t c="5">
        <n x="1" s="1"/>
        <n x="41"/>
        <n x="42"/>
        <n x="7"/>
        <n x="75"/>
      </t>
    </mdx>
    <mdx n="0" f="v">
      <t c="5">
        <n x="1" s="1"/>
        <n x="41"/>
        <n x="42"/>
        <n x="7"/>
        <n x="74"/>
      </t>
    </mdx>
    <mdx n="0" f="v">
      <t c="5">
        <n x="1" s="1"/>
        <n x="51"/>
        <n x="52"/>
        <n x="21"/>
        <n x="78"/>
      </t>
    </mdx>
    <mdx n="0" f="v">
      <t c="5">
        <n x="1" s="1"/>
        <n x="51"/>
        <n x="52"/>
        <n x="21"/>
        <n x="80"/>
      </t>
    </mdx>
    <mdx n="0" f="v">
      <t c="5">
        <n x="1" s="1"/>
        <n x="51"/>
        <n x="52"/>
        <n x="21"/>
        <n x="82"/>
      </t>
    </mdx>
    <mdx n="0" f="v">
      <t c="5">
        <n x="1" s="1"/>
        <n x="51"/>
        <n x="52"/>
        <n x="21"/>
        <n x="79"/>
      </t>
    </mdx>
    <mdx n="0" f="v">
      <t c="5">
        <n x="1" s="1"/>
        <n x="51"/>
        <n x="52"/>
        <n x="21"/>
        <n x="83"/>
      </t>
    </mdx>
    <mdx n="0" f="v">
      <t c="5">
        <n x="1" s="1"/>
        <n x="51"/>
        <n x="52"/>
        <n x="21"/>
        <n x="75"/>
      </t>
    </mdx>
    <mdx n="0" f="v">
      <t c="5">
        <n x="1" s="1"/>
        <n x="51"/>
        <n x="52"/>
        <n x="21"/>
        <n x="74"/>
      </t>
    </mdx>
    <mdx n="0" f="v">
      <t c="5">
        <n x="1" s="1"/>
        <n x="51"/>
        <n x="52"/>
        <n x="21"/>
        <n x="72"/>
      </t>
    </mdx>
    <mdx n="0" f="v">
      <t c="5">
        <n x="1" s="1"/>
        <n x="51"/>
        <n x="52"/>
        <n x="21"/>
        <n x="71"/>
      </t>
    </mdx>
    <mdx n="0" f="v">
      <t c="5">
        <n x="1" s="1"/>
        <n x="51"/>
        <n x="52"/>
        <n x="21"/>
        <n x="77"/>
      </t>
    </mdx>
    <mdx n="0" f="v">
      <t c="5">
        <n x="1" s="1"/>
        <n x="51"/>
        <n x="52"/>
        <n x="21"/>
        <n x="84"/>
      </t>
    </mdx>
    <mdx n="0" f="v">
      <t c="5">
        <n x="1" s="1"/>
        <n x="51"/>
        <n x="52"/>
        <n x="21"/>
        <n x="73"/>
      </t>
    </mdx>
    <mdx n="0" f="v">
      <t c="5">
        <n x="1" s="1"/>
        <n x="51"/>
        <n x="52"/>
        <n x="21"/>
        <n x="76"/>
      </t>
    </mdx>
    <mdx n="0" f="v">
      <t c="5">
        <n x="1" s="1"/>
        <n x="69"/>
        <n x="70"/>
        <n x="24"/>
        <n x="80"/>
      </t>
    </mdx>
    <mdx n="0" f="v">
      <t c="5">
        <n x="1" s="1"/>
        <n x="69"/>
        <n x="70"/>
        <n x="24"/>
        <n x="78"/>
      </t>
    </mdx>
    <mdx n="0" f="v">
      <t c="5">
        <n x="1" s="1"/>
        <n x="69"/>
        <n x="70"/>
        <n x="24"/>
        <n x="84"/>
      </t>
    </mdx>
    <mdx n="0" f="v">
      <t c="5">
        <n x="1" s="1"/>
        <n x="69"/>
        <n x="70"/>
        <n x="24"/>
        <n x="82"/>
      </t>
    </mdx>
    <mdx n="0" f="v">
      <t c="5">
        <n x="1" s="1"/>
        <n x="69"/>
        <n x="70"/>
        <n x="24"/>
        <n x="76"/>
      </t>
    </mdx>
    <mdx n="0" f="v">
      <t c="5">
        <n x="1" s="1"/>
        <n x="69"/>
        <n x="70"/>
        <n x="24"/>
        <n x="81"/>
      </t>
    </mdx>
    <mdx n="0" f="v">
      <t c="5">
        <n x="1" s="1"/>
        <n x="2"/>
        <n x="3"/>
        <n x="24"/>
        <n x="79"/>
      </t>
    </mdx>
    <mdx n="0" f="v">
      <t c="5">
        <n x="1" s="1"/>
        <n x="2"/>
        <n x="3"/>
        <n x="24"/>
        <n x="73"/>
      </t>
    </mdx>
    <mdx n="0" f="v">
      <t c="5">
        <n x="1" s="1"/>
        <n x="2"/>
        <n x="3"/>
        <n x="24"/>
        <n x="80"/>
      </t>
    </mdx>
    <mdx n="0" f="v">
      <t c="5">
        <n x="1" s="1"/>
        <n x="2"/>
        <n x="3"/>
        <n x="24"/>
        <n x="78"/>
      </t>
    </mdx>
    <mdx n="0" f="v">
      <t c="5">
        <n x="1" s="1"/>
        <n x="2"/>
        <n x="3"/>
        <n x="24"/>
        <n x="76"/>
      </t>
    </mdx>
    <mdx n="0" f="v">
      <t c="5">
        <n x="1" s="1"/>
        <n x="2"/>
        <n x="3"/>
        <n x="24"/>
        <n x="75"/>
      </t>
    </mdx>
    <mdx n="0" f="v">
      <t c="5">
        <n x="1" s="1"/>
        <n x="2"/>
        <n x="3"/>
        <n x="24"/>
        <n x="74"/>
      </t>
    </mdx>
    <mdx n="0" f="v">
      <t c="5">
        <n x="1" s="1"/>
        <n x="2"/>
        <n x="3"/>
        <n x="24"/>
        <n x="72"/>
      </t>
    </mdx>
    <mdx n="0" f="v">
      <t c="5">
        <n x="1" s="1"/>
        <n x="2"/>
        <n x="3"/>
        <n x="24"/>
        <n x="71"/>
      </t>
    </mdx>
    <mdx n="0" f="v">
      <t c="5">
        <n x="1" s="1"/>
        <n x="2"/>
        <n x="3"/>
        <n x="24"/>
        <n x="77"/>
      </t>
    </mdx>
    <mdx n="0" f="v">
      <t c="5">
        <n x="1" s="1"/>
        <n x="2"/>
        <n x="3"/>
        <n x="24"/>
        <n x="84"/>
      </t>
    </mdx>
    <mdx n="0" f="v">
      <t c="5">
        <n x="1" s="1"/>
        <n x="2"/>
        <n x="3"/>
        <n x="24"/>
        <n x="83"/>
      </t>
    </mdx>
    <mdx n="0" f="v">
      <t c="5">
        <n x="1" s="1"/>
        <n x="2"/>
        <n x="3"/>
        <n x="24"/>
        <n x="82"/>
      </t>
    </mdx>
    <mdx n="0" f="v">
      <t c="5">
        <n x="1" s="1"/>
        <n x="2"/>
        <n x="3"/>
        <n x="24"/>
        <n x="81"/>
      </t>
    </mdx>
    <mdx n="0" f="v">
      <t c="5">
        <n x="1" s="1"/>
        <n x="5"/>
        <n x="6"/>
        <n x="4"/>
        <n x="82"/>
      </t>
    </mdx>
    <mdx n="0" f="v">
      <t c="5">
        <n x="1" s="1"/>
        <n x="5"/>
        <n x="6"/>
        <n x="4"/>
        <n x="75"/>
      </t>
    </mdx>
    <mdx n="0" f="v">
      <t c="5">
        <n x="1" s="1"/>
        <n x="5"/>
        <n x="6"/>
        <n x="4"/>
        <n x="77"/>
      </t>
    </mdx>
    <mdx n="0" f="v">
      <t c="5">
        <n x="1" s="1"/>
        <n x="5"/>
        <n x="6"/>
        <n x="4"/>
        <n x="83"/>
      </t>
    </mdx>
    <mdx n="0" f="v">
      <t c="5">
        <n x="1" s="1"/>
        <n x="5"/>
        <n x="6"/>
        <n x="4"/>
        <n x="74"/>
      </t>
    </mdx>
    <mdx n="0" f="v">
      <t c="5">
        <n x="1" s="1"/>
        <n x="5"/>
        <n x="6"/>
        <n x="4"/>
        <n x="84"/>
      </t>
    </mdx>
    <mdx n="0" f="v">
      <t c="5">
        <n x="1" s="1"/>
        <n x="5"/>
        <n x="6"/>
        <n x="4"/>
        <n x="73"/>
      </t>
    </mdx>
    <mdx n="0" f="v">
      <t c="5">
        <n x="1" s="1"/>
        <n x="5"/>
        <n x="6"/>
        <n x="4"/>
        <n x="76"/>
      </t>
    </mdx>
    <mdx n="0" f="v">
      <t c="5">
        <n x="1" s="1"/>
        <n x="5"/>
        <n x="6"/>
        <n x="4"/>
        <n x="81"/>
      </t>
    </mdx>
    <mdx n="0" f="v">
      <t c="5">
        <n x="1" s="1"/>
        <n x="5"/>
        <n x="6"/>
        <n x="4"/>
        <n x="80"/>
      </t>
    </mdx>
    <mdx n="0" f="v">
      <t c="5">
        <n x="1" s="1"/>
        <n x="5"/>
        <n x="6"/>
        <n x="4"/>
        <n x="79"/>
      </t>
    </mdx>
    <mdx n="0" f="v">
      <t c="5">
        <n x="1" s="1"/>
        <n x="5"/>
        <n x="6"/>
        <n x="4"/>
        <n x="78"/>
      </t>
    </mdx>
    <mdx n="0" f="v">
      <t c="5">
        <n x="1" s="1"/>
        <n x="5"/>
        <n x="6"/>
        <n x="4"/>
        <n x="72"/>
      </t>
    </mdx>
    <mdx n="0" f="v">
      <t c="5">
        <n x="1" s="1"/>
        <n x="5"/>
        <n x="6"/>
        <n x="4"/>
        <n x="71"/>
      </t>
    </mdx>
    <mdx n="0" f="v">
      <t c="5">
        <n x="1" s="1"/>
        <n x="8"/>
        <n x="9"/>
        <n x="7"/>
        <n x="76"/>
      </t>
    </mdx>
    <mdx n="0" f="v">
      <t c="5">
        <n x="1" s="1"/>
        <n x="8"/>
        <n x="9"/>
        <n x="7"/>
        <n x="79"/>
      </t>
    </mdx>
    <mdx n="0" f="v">
      <t c="5">
        <n x="1" s="1"/>
        <n x="8"/>
        <n x="9"/>
        <n x="7"/>
        <n x="73"/>
      </t>
    </mdx>
    <mdx n="0" f="v">
      <t c="5">
        <n x="1" s="1"/>
        <n x="8"/>
        <n x="9"/>
        <n x="7"/>
        <n x="80"/>
      </t>
    </mdx>
    <mdx n="0" f="v">
      <t c="5">
        <n x="1" s="1"/>
        <n x="8"/>
        <n x="9"/>
        <n x="7"/>
        <n x="78"/>
      </t>
    </mdx>
    <mdx n="0" f="v">
      <t c="5">
        <n x="1" s="1"/>
        <n x="8"/>
        <n x="9"/>
        <n x="7"/>
        <n x="75"/>
      </t>
    </mdx>
    <mdx n="0" f="v">
      <t c="5">
        <n x="1" s="1"/>
        <n x="8"/>
        <n x="9"/>
        <n x="7"/>
        <n x="74"/>
      </t>
    </mdx>
    <mdx n="0" f="v">
      <t c="5">
        <n x="1" s="1"/>
        <n x="8"/>
        <n x="9"/>
        <n x="7"/>
        <n x="72"/>
      </t>
    </mdx>
    <mdx n="0" f="v">
      <t c="5">
        <n x="1" s="1"/>
        <n x="8"/>
        <n x="9"/>
        <n x="7"/>
        <n x="71"/>
      </t>
    </mdx>
    <mdx n="0" f="v">
      <t c="5">
        <n x="1" s="1"/>
        <n x="8"/>
        <n x="9"/>
        <n x="7"/>
        <n x="77"/>
      </t>
    </mdx>
    <mdx n="0" f="v">
      <t c="5">
        <n x="1" s="1"/>
        <n x="8"/>
        <n x="9"/>
        <n x="7"/>
        <n x="84"/>
      </t>
    </mdx>
    <mdx n="0" f="v">
      <t c="5">
        <n x="1" s="1"/>
        <n x="8"/>
        <n x="9"/>
        <n x="7"/>
        <n x="83"/>
      </t>
    </mdx>
    <mdx n="0" f="v">
      <t c="5">
        <n x="1" s="1"/>
        <n x="8"/>
        <n x="9"/>
        <n x="7"/>
        <n x="82"/>
      </t>
    </mdx>
    <mdx n="0" f="v">
      <t c="5">
        <n x="1" s="1"/>
        <n x="8"/>
        <n x="9"/>
        <n x="7"/>
        <n x="81"/>
      </t>
    </mdx>
    <mdx n="0" f="v">
      <t c="5">
        <n x="1" s="1"/>
        <n x="11"/>
        <n x="12"/>
        <n x="10"/>
        <n x="84"/>
      </t>
    </mdx>
    <mdx n="0" f="v">
      <t c="5">
        <n x="1" s="1"/>
        <n x="11"/>
        <n x="12"/>
        <n x="10"/>
        <n x="82"/>
      </t>
    </mdx>
    <mdx n="0" f="v">
      <t c="5">
        <n x="1" s="1"/>
        <n x="11"/>
        <n x="12"/>
        <n x="10"/>
        <n x="75"/>
      </t>
    </mdx>
    <mdx n="0" f="v">
      <t c="5">
        <n x="1" s="1"/>
        <n x="11"/>
        <n x="12"/>
        <n x="10"/>
        <n x="77"/>
      </t>
    </mdx>
    <mdx n="0" f="v">
      <t c="5">
        <n x="1" s="1"/>
        <n x="11"/>
        <n x="12"/>
        <n x="10"/>
        <n x="83"/>
      </t>
    </mdx>
    <mdx n="0" f="v">
      <t c="5">
        <n x="1" s="1"/>
        <n x="11"/>
        <n x="12"/>
        <n x="10"/>
        <n x="74"/>
      </t>
    </mdx>
    <mdx n="0" f="v">
      <t c="5">
        <n x="1" s="1"/>
        <n x="11"/>
        <n x="12"/>
        <n x="10"/>
        <n x="73"/>
      </t>
    </mdx>
    <mdx n="0" f="v">
      <t c="5">
        <n x="1" s="1"/>
        <n x="11"/>
        <n x="12"/>
        <n x="10"/>
        <n x="76"/>
      </t>
    </mdx>
    <mdx n="0" f="v">
      <t c="5">
        <n x="1" s="1"/>
        <n x="11"/>
        <n x="12"/>
        <n x="10"/>
        <n x="81"/>
      </t>
    </mdx>
    <mdx n="0" f="v">
      <t c="5">
        <n x="1" s="1"/>
        <n x="11"/>
        <n x="12"/>
        <n x="10"/>
        <n x="80"/>
      </t>
    </mdx>
    <mdx n="0" f="v">
      <t c="5">
        <n x="1" s="1"/>
        <n x="11"/>
        <n x="12"/>
        <n x="10"/>
        <n x="79"/>
      </t>
    </mdx>
    <mdx n="0" f="v">
      <t c="5">
        <n x="1" s="1"/>
        <n x="11"/>
        <n x="12"/>
        <n x="10"/>
        <n x="78"/>
      </t>
    </mdx>
    <mdx n="0" f="v">
      <t c="5">
        <n x="1" s="1"/>
        <n x="11"/>
        <n x="12"/>
        <n x="10"/>
        <n x="72"/>
      </t>
    </mdx>
    <mdx n="0" f="v">
      <t c="5">
        <n x="1" s="1"/>
        <n x="11"/>
        <n x="12"/>
        <n x="10"/>
        <n x="71"/>
      </t>
    </mdx>
    <mdx n="0" f="v">
      <t c="5">
        <n x="1" s="1"/>
        <n x="16"/>
        <n x="17"/>
        <n x="15"/>
        <n x="82"/>
      </t>
    </mdx>
    <mdx n="0" f="v">
      <t c="5">
        <n x="1" s="1"/>
        <n x="16"/>
        <n x="17"/>
        <n x="15"/>
        <n x="75"/>
      </t>
    </mdx>
    <mdx n="0" f="v">
      <t c="5">
        <n x="1" s="1"/>
        <n x="16"/>
        <n x="17"/>
        <n x="15"/>
        <n x="77"/>
      </t>
    </mdx>
    <mdx n="0" f="v">
      <t c="5">
        <n x="1" s="1"/>
        <n x="16"/>
        <n x="17"/>
        <n x="15"/>
        <n x="83"/>
      </t>
    </mdx>
    <mdx n="0" f="v">
      <t c="5">
        <n x="1" s="1"/>
        <n x="16"/>
        <n x="17"/>
        <n x="15"/>
        <n x="74"/>
      </t>
    </mdx>
    <mdx n="0" f="v">
      <t c="5">
        <n x="1" s="1"/>
        <n x="16"/>
        <n x="17"/>
        <n x="15"/>
        <n x="84"/>
      </t>
    </mdx>
    <mdx n="0" f="v">
      <t c="5">
        <n x="1" s="1"/>
        <n x="16"/>
        <n x="17"/>
        <n x="15"/>
        <n x="73"/>
      </t>
    </mdx>
    <mdx n="0" f="v">
      <t c="5">
        <n x="1" s="1"/>
        <n x="16"/>
        <n x="17"/>
        <n x="15"/>
        <n x="76"/>
      </t>
    </mdx>
    <mdx n="0" f="v">
      <t c="5">
        <n x="1" s="1"/>
        <n x="16"/>
        <n x="17"/>
        <n x="15"/>
        <n x="81"/>
      </t>
    </mdx>
    <mdx n="0" f="v">
      <t c="5">
        <n x="1" s="1"/>
        <n x="16"/>
        <n x="17"/>
        <n x="15"/>
        <n x="80"/>
      </t>
    </mdx>
    <mdx n="0" f="v">
      <t c="5">
        <n x="1" s="1"/>
        <n x="16"/>
        <n x="17"/>
        <n x="15"/>
        <n x="79"/>
      </t>
    </mdx>
    <mdx n="0" f="v">
      <t c="5">
        <n x="1" s="1"/>
        <n x="16"/>
        <n x="17"/>
        <n x="15"/>
        <n x="78"/>
      </t>
    </mdx>
    <mdx n="0" f="v">
      <t c="5">
        <n x="1" s="1"/>
        <n x="16"/>
        <n x="17"/>
        <n x="15"/>
        <n x="72"/>
      </t>
    </mdx>
    <mdx n="0" f="v">
      <t c="5">
        <n x="1" s="1"/>
        <n x="16"/>
        <n x="17"/>
        <n x="15"/>
        <n x="71"/>
      </t>
    </mdx>
    <mdx n="0" f="v">
      <t c="5">
        <n x="1" s="1"/>
        <n x="19"/>
        <n x="20"/>
        <n x="18"/>
        <n x="73"/>
      </t>
    </mdx>
    <mdx n="0" f="v">
      <t c="5">
        <n x="1" s="1"/>
        <n x="19"/>
        <n x="20"/>
        <n x="18"/>
        <n x="76"/>
      </t>
    </mdx>
    <mdx n="0" f="v">
      <t c="5">
        <n x="1" s="1"/>
        <n x="19"/>
        <n x="20"/>
        <n x="18"/>
        <n x="79"/>
      </t>
    </mdx>
    <mdx n="0" f="v">
      <t c="5">
        <n x="1" s="1"/>
        <n x="19"/>
        <n x="20"/>
        <n x="18"/>
        <n x="80"/>
      </t>
    </mdx>
    <mdx n="0" f="v">
      <t c="5">
        <n x="1" s="1"/>
        <n x="19"/>
        <n x="20"/>
        <n x="18"/>
        <n x="78"/>
      </t>
    </mdx>
    <mdx n="0" f="v">
      <t c="5">
        <n x="1" s="1"/>
        <n x="19"/>
        <n x="20"/>
        <n x="18"/>
        <n x="75"/>
      </t>
    </mdx>
    <mdx n="0" f="v">
      <t c="5">
        <n x="1" s="1"/>
        <n x="19"/>
        <n x="20"/>
        <n x="18"/>
        <n x="74"/>
      </t>
    </mdx>
    <mdx n="0" f="v">
      <t c="5">
        <n x="1" s="1"/>
        <n x="19"/>
        <n x="20"/>
        <n x="18"/>
        <n x="72"/>
      </t>
    </mdx>
    <mdx n="0" f="v">
      <t c="5">
        <n x="1" s="1"/>
        <n x="19"/>
        <n x="20"/>
        <n x="18"/>
        <n x="71"/>
      </t>
    </mdx>
    <mdx n="0" f="v">
      <t c="5">
        <n x="1" s="1"/>
        <n x="19"/>
        <n x="20"/>
        <n x="18"/>
        <n x="77"/>
      </t>
    </mdx>
    <mdx n="0" f="v">
      <t c="5">
        <n x="1" s="1"/>
        <n x="19"/>
        <n x="20"/>
        <n x="18"/>
        <n x="84"/>
      </t>
    </mdx>
    <mdx n="0" f="v">
      <t c="5">
        <n x="1" s="1"/>
        <n x="19"/>
        <n x="20"/>
        <n x="18"/>
        <n x="83"/>
      </t>
    </mdx>
    <mdx n="0" f="v">
      <t c="5">
        <n x="1" s="1"/>
        <n x="19"/>
        <n x="20"/>
        <n x="18"/>
        <n x="82"/>
      </t>
    </mdx>
    <mdx n="0" f="v">
      <t c="5">
        <n x="1" s="1"/>
        <n x="19"/>
        <n x="20"/>
        <n x="18"/>
        <n x="81"/>
      </t>
    </mdx>
    <mdx n="0" f="v">
      <t c="5">
        <n x="1" s="1"/>
        <n x="22"/>
        <n x="23"/>
        <n x="21"/>
        <n x="77"/>
      </t>
    </mdx>
    <mdx n="0" f="v">
      <t c="5">
        <n x="1" s="1"/>
        <n x="22"/>
        <n x="23"/>
        <n x="21"/>
        <n x="74"/>
      </t>
    </mdx>
    <mdx n="0" f="v">
      <t c="5">
        <n x="1" s="1"/>
        <n x="22"/>
        <n x="23"/>
        <n x="21"/>
        <n x="84"/>
      </t>
    </mdx>
    <mdx n="0" f="v">
      <t c="5">
        <n x="1" s="1"/>
        <n x="22"/>
        <n x="23"/>
        <n x="21"/>
        <n x="82"/>
      </t>
    </mdx>
    <mdx n="0" f="v">
      <t c="5">
        <n x="1" s="1"/>
        <n x="22"/>
        <n x="23"/>
        <n x="21"/>
        <n x="75"/>
      </t>
    </mdx>
    <mdx n="0" f="v">
      <t c="5">
        <n x="1" s="1"/>
        <n x="22"/>
        <n x="23"/>
        <n x="21"/>
        <n x="83"/>
      </t>
    </mdx>
    <mdx n="0" f="v">
      <t c="5">
        <n x="1" s="1"/>
        <n x="22"/>
        <n x="23"/>
        <n x="21"/>
        <n x="73"/>
      </t>
    </mdx>
    <mdx n="0" f="v">
      <t c="5">
        <n x="1" s="1"/>
        <n x="22"/>
        <n x="23"/>
        <n x="21"/>
        <n x="76"/>
      </t>
    </mdx>
    <mdx n="0" f="v">
      <t c="5">
        <n x="1" s="1"/>
        <n x="22"/>
        <n x="23"/>
        <n x="21"/>
        <n x="81"/>
      </t>
    </mdx>
    <mdx n="0" f="v">
      <t c="5">
        <n x="1" s="1"/>
        <n x="22"/>
        <n x="23"/>
        <n x="21"/>
        <n x="80"/>
      </t>
    </mdx>
    <mdx n="0" f="v">
      <t c="5">
        <n x="1" s="1"/>
        <n x="22"/>
        <n x="23"/>
        <n x="21"/>
        <n x="79"/>
      </t>
    </mdx>
    <mdx n="0" f="v">
      <t c="5">
        <n x="1" s="1"/>
        <n x="22"/>
        <n x="23"/>
        <n x="21"/>
        <n x="78"/>
      </t>
    </mdx>
    <mdx n="0" f="v">
      <t c="5">
        <n x="1" s="1"/>
        <n x="22"/>
        <n x="23"/>
        <n x="21"/>
        <n x="72"/>
      </t>
    </mdx>
    <mdx n="0" f="v">
      <t c="5">
        <n x="1" s="1"/>
        <n x="22"/>
        <n x="23"/>
        <n x="21"/>
        <n x="71"/>
      </t>
    </mdx>
    <mdx n="0" f="v">
      <t c="5">
        <n x="1" s="1"/>
        <n x="25"/>
        <n x="26"/>
        <n x="24"/>
        <n x="80"/>
      </t>
    </mdx>
    <mdx n="0" f="v">
      <t c="5">
        <n x="1" s="1"/>
        <n x="25"/>
        <n x="26"/>
        <n x="24"/>
        <n x="78"/>
      </t>
    </mdx>
    <mdx n="0" f="v">
      <t c="5">
        <n x="1" s="1"/>
        <n x="25"/>
        <n x="26"/>
        <n x="24"/>
        <n x="76"/>
      </t>
    </mdx>
    <mdx n="0" f="v">
      <t c="5">
        <n x="1" s="1"/>
        <n x="25"/>
        <n x="26"/>
        <n x="24"/>
        <n x="73"/>
      </t>
    </mdx>
    <mdx n="0" f="v">
      <t c="5">
        <n x="1" s="1"/>
        <n x="25"/>
        <n x="26"/>
        <n x="24"/>
        <n x="75"/>
      </t>
    </mdx>
    <mdx n="0" f="v">
      <t c="5">
        <n x="1" s="1"/>
        <n x="25"/>
        <n x="26"/>
        <n x="24"/>
        <n x="74"/>
      </t>
    </mdx>
    <mdx n="0" f="v">
      <t c="5">
        <n x="1" s="1"/>
        <n x="25"/>
        <n x="26"/>
        <n x="24"/>
        <n x="72"/>
      </t>
    </mdx>
    <mdx n="0" f="v">
      <t c="5">
        <n x="1" s="1"/>
        <n x="25"/>
        <n x="26"/>
        <n x="24"/>
        <n x="71"/>
      </t>
    </mdx>
    <mdx n="0" f="v">
      <t c="5">
        <n x="1" s="1"/>
        <n x="25"/>
        <n x="26"/>
        <n x="24"/>
        <n x="77"/>
      </t>
    </mdx>
    <mdx n="0" f="v">
      <t c="5">
        <n x="1" s="1"/>
        <n x="25"/>
        <n x="26"/>
        <n x="24"/>
        <n x="84"/>
      </t>
    </mdx>
    <mdx n="0" f="v">
      <t c="5">
        <n x="1" s="1"/>
        <n x="25"/>
        <n x="26"/>
        <n x="24"/>
        <n x="83"/>
      </t>
    </mdx>
    <mdx n="0" f="v">
      <t c="5">
        <n x="1" s="1"/>
        <n x="25"/>
        <n x="26"/>
        <n x="24"/>
        <n x="82"/>
      </t>
    </mdx>
    <mdx n="0" f="v">
      <t c="5">
        <n x="1" s="1"/>
        <n x="25"/>
        <n x="26"/>
        <n x="24"/>
        <n x="81"/>
      </t>
    </mdx>
    <mdx n="0" f="v">
      <t c="5">
        <n x="1" s="1"/>
        <n x="27"/>
        <n x="28"/>
        <n x="4"/>
        <n x="75"/>
      </t>
    </mdx>
    <mdx n="0" f="v">
      <t c="5">
        <n x="1" s="1"/>
        <n x="27"/>
        <n x="28"/>
        <n x="4"/>
        <n x="83"/>
      </t>
    </mdx>
    <mdx n="0" f="v">
      <t c="5">
        <n x="1" s="1"/>
        <n x="27"/>
        <n x="28"/>
        <n x="4"/>
        <n x="74"/>
      </t>
    </mdx>
    <mdx n="0" f="v">
      <t c="5">
        <n x="1" s="1"/>
        <n x="27"/>
        <n x="28"/>
        <n x="4"/>
        <n x="84"/>
      </t>
    </mdx>
    <mdx n="0" f="v">
      <t c="5">
        <n x="1" s="1"/>
        <n x="27"/>
        <n x="28"/>
        <n x="4"/>
        <n x="82"/>
      </t>
    </mdx>
    <mdx n="0" f="v">
      <t c="5">
        <n x="1" s="1"/>
        <n x="27"/>
        <n x="28"/>
        <n x="4"/>
        <n x="77"/>
      </t>
    </mdx>
    <mdx n="0" f="v">
      <t c="5">
        <n x="1" s="1"/>
        <n x="27"/>
        <n x="28"/>
        <n x="4"/>
        <n x="73"/>
      </t>
    </mdx>
    <mdx n="0" f="v">
      <t c="5">
        <n x="1" s="1"/>
        <n x="27"/>
        <n x="28"/>
        <n x="4"/>
        <n x="76"/>
      </t>
    </mdx>
    <mdx n="0" f="v">
      <t c="5">
        <n x="1" s="1"/>
        <n x="27"/>
        <n x="28"/>
        <n x="4"/>
        <n x="81"/>
      </t>
    </mdx>
    <mdx n="0" f="v">
      <t c="5">
        <n x="1" s="1"/>
        <n x="27"/>
        <n x="28"/>
        <n x="4"/>
        <n x="80"/>
      </t>
    </mdx>
    <mdx n="0" f="v">
      <t c="5">
        <n x="1" s="1"/>
        <n x="27"/>
        <n x="28"/>
        <n x="4"/>
        <n x="79"/>
      </t>
    </mdx>
    <mdx n="0" f="v">
      <t c="5">
        <n x="1" s="1"/>
        <n x="27"/>
        <n x="28"/>
        <n x="4"/>
        <n x="78"/>
      </t>
    </mdx>
    <mdx n="0" f="v">
      <t c="5">
        <n x="1" s="1"/>
        <n x="27"/>
        <n x="28"/>
        <n x="4"/>
        <n x="72"/>
      </t>
    </mdx>
    <mdx n="0" f="v">
      <t c="5">
        <n x="1" s="1"/>
        <n x="27"/>
        <n x="28"/>
        <n x="4"/>
        <n x="71"/>
      </t>
    </mdx>
    <mdx n="0" f="v">
      <t c="5">
        <n x="1" s="1"/>
        <n x="29"/>
        <n x="30"/>
        <n x="7"/>
        <n x="73"/>
      </t>
    </mdx>
    <mdx n="0" f="v">
      <t c="5">
        <n x="1" s="1"/>
        <n x="29"/>
        <n x="30"/>
        <n x="7"/>
        <n x="80"/>
      </t>
    </mdx>
    <mdx n="0" f="v">
      <t c="5">
        <n x="1" s="1"/>
        <n x="29"/>
        <n x="30"/>
        <n x="7"/>
        <n x="78"/>
      </t>
    </mdx>
    <mdx n="0" f="v">
      <t c="5">
        <n x="1" s="1"/>
        <n x="29"/>
        <n x="30"/>
        <n x="7"/>
        <n x="76"/>
      </t>
    </mdx>
    <mdx n="0" f="v">
      <t c="5">
        <n x="1" s="1"/>
        <n x="29"/>
        <n x="30"/>
        <n x="7"/>
        <n x="79"/>
      </t>
    </mdx>
    <mdx n="0" f="v">
      <t c="5">
        <n x="1" s="1"/>
        <n x="29"/>
        <n x="30"/>
        <n x="7"/>
        <n x="75"/>
      </t>
    </mdx>
    <mdx n="0" f="v">
      <t c="5">
        <n x="1" s="1"/>
        <n x="29"/>
        <n x="30"/>
        <n x="7"/>
        <n x="74"/>
      </t>
    </mdx>
    <mdx n="0" f="v">
      <t c="5">
        <n x="1" s="1"/>
        <n x="29"/>
        <n x="30"/>
        <n x="7"/>
        <n x="72"/>
      </t>
    </mdx>
    <mdx n="0" f="v">
      <t c="5">
        <n x="1" s="1"/>
        <n x="29"/>
        <n x="30"/>
        <n x="7"/>
        <n x="71"/>
      </t>
    </mdx>
    <mdx n="0" f="v">
      <t c="5">
        <n x="1" s="1"/>
        <n x="29"/>
        <n x="30"/>
        <n x="7"/>
        <n x="77"/>
      </t>
    </mdx>
    <mdx n="0" f="v">
      <t c="5">
        <n x="1" s="1"/>
        <n x="29"/>
        <n x="30"/>
        <n x="7"/>
        <n x="84"/>
      </t>
    </mdx>
    <mdx n="0" f="v">
      <t c="5">
        <n x="1" s="1"/>
        <n x="29"/>
        <n x="30"/>
        <n x="7"/>
        <n x="83"/>
      </t>
    </mdx>
    <mdx n="0" f="v">
      <t c="5">
        <n x="1" s="1"/>
        <n x="29"/>
        <n x="30"/>
        <n x="7"/>
        <n x="82"/>
      </t>
    </mdx>
    <mdx n="0" f="v">
      <t c="5">
        <n x="1" s="1"/>
        <n x="29"/>
        <n x="30"/>
        <n x="7"/>
        <n x="81"/>
      </t>
    </mdx>
    <mdx n="0" f="v">
      <t c="5">
        <n x="1" s="1"/>
        <n x="31"/>
        <n x="32"/>
        <n x="10"/>
        <n x="79"/>
      </t>
    </mdx>
    <mdx n="0" f="v">
      <t c="5">
        <n x="1" s="1"/>
        <n x="31"/>
        <n x="32"/>
        <n x="10"/>
        <n x="72"/>
      </t>
    </mdx>
    <mdx n="0" f="v">
      <t c="5">
        <n x="1" s="1"/>
        <n x="31"/>
        <n x="32"/>
        <n x="10"/>
        <n x="77"/>
      </t>
    </mdx>
    <mdx n="0" f="v">
      <t c="5">
        <n x="1" s="1"/>
        <n x="31"/>
        <n x="32"/>
        <n x="10"/>
        <n x="78"/>
      </t>
    </mdx>
    <mdx n="0" f="v">
      <t c="5">
        <n x="1" s="1"/>
        <n x="31"/>
        <n x="32"/>
        <n x="10"/>
        <n x="71"/>
      </t>
    </mdx>
    <mdx n="0" f="v">
      <t c="5">
        <n x="1" s="1"/>
        <n x="31"/>
        <n x="32"/>
        <n x="10"/>
        <n x="84"/>
      </t>
    </mdx>
    <mdx n="0" f="v">
      <t c="5">
        <n x="1" s="1"/>
        <n x="31"/>
        <n x="32"/>
        <n x="10"/>
        <n x="83"/>
      </t>
    </mdx>
    <mdx n="0" f="v">
      <t c="5">
        <n x="1" s="1"/>
        <n x="31"/>
        <n x="32"/>
        <n x="10"/>
        <n x="82"/>
      </t>
    </mdx>
    <mdx n="0" f="v">
      <t c="5">
        <n x="1" s="1"/>
        <n x="31"/>
        <n x="32"/>
        <n x="10"/>
        <n x="73"/>
      </t>
    </mdx>
    <mdx n="0" f="v">
      <t c="5">
        <n x="1" s="1"/>
        <n x="31"/>
        <n x="32"/>
        <n x="10"/>
        <n x="76"/>
      </t>
    </mdx>
    <mdx n="0" f="v">
      <t c="5">
        <n x="1" s="1"/>
        <n x="31"/>
        <n x="32"/>
        <n x="10"/>
        <n x="81"/>
      </t>
    </mdx>
    <mdx n="0" f="v">
      <t c="5">
        <n x="1" s="1"/>
        <n x="31"/>
        <n x="32"/>
        <n x="10"/>
        <n x="80"/>
      </t>
    </mdx>
    <mdx n="0" f="v">
      <t c="5">
        <n x="1" s="1"/>
        <n x="31"/>
        <n x="32"/>
        <n x="10"/>
        <n x="75"/>
      </t>
    </mdx>
    <mdx n="0" f="v">
      <t c="5">
        <n x="1" s="1"/>
        <n x="31"/>
        <n x="32"/>
        <n x="10"/>
        <n x="74"/>
      </t>
    </mdx>
    <mdx n="0" f="v">
      <t c="5">
        <n x="1" s="1"/>
        <n x="35"/>
        <n x="36"/>
        <n x="15"/>
        <n x="79"/>
      </t>
    </mdx>
    <mdx n="0" f="v">
      <t c="5">
        <n x="1" s="1"/>
        <n x="35"/>
        <n x="36"/>
        <n x="15"/>
        <n x="72"/>
      </t>
    </mdx>
    <mdx n="0" f="v">
      <t c="5">
        <n x="1" s="1"/>
        <n x="35"/>
        <n x="36"/>
        <n x="15"/>
        <n x="77"/>
      </t>
    </mdx>
    <mdx n="0" f="v">
      <t c="5">
        <n x="1" s="1"/>
        <n x="35"/>
        <n x="36"/>
        <n x="15"/>
        <n x="78"/>
      </t>
    </mdx>
    <mdx n="0" f="v">
      <t c="5">
        <n x="1" s="1"/>
        <n x="35"/>
        <n x="36"/>
        <n x="15"/>
        <n x="71"/>
      </t>
    </mdx>
    <mdx n="0" f="v">
      <t c="5">
        <n x="1" s="1"/>
        <n x="35"/>
        <n x="36"/>
        <n x="15"/>
        <n x="84"/>
      </t>
    </mdx>
    <mdx n="0" f="v">
      <t c="5">
        <n x="1" s="1"/>
        <n x="35"/>
        <n x="36"/>
        <n x="15"/>
        <n x="83"/>
      </t>
    </mdx>
    <mdx n="0" f="v">
      <t c="5">
        <n x="1" s="1"/>
        <n x="35"/>
        <n x="36"/>
        <n x="15"/>
        <n x="82"/>
      </t>
    </mdx>
    <mdx n="0" f="v">
      <t c="5">
        <n x="1" s="1"/>
        <n x="35"/>
        <n x="36"/>
        <n x="15"/>
        <n x="73"/>
      </t>
    </mdx>
    <mdx n="0" f="v">
      <t c="5">
        <n x="1" s="1"/>
        <n x="35"/>
        <n x="36"/>
        <n x="15"/>
        <n x="76"/>
      </t>
    </mdx>
    <mdx n="0" f="v">
      <t c="5">
        <n x="1" s="1"/>
        <n x="35"/>
        <n x="36"/>
        <n x="15"/>
        <n x="81"/>
      </t>
    </mdx>
    <mdx n="0" f="v">
      <t c="5">
        <n x="1" s="1"/>
        <n x="35"/>
        <n x="36"/>
        <n x="15"/>
        <n x="80"/>
      </t>
    </mdx>
    <mdx n="0" f="v">
      <t c="5">
        <n x="1" s="1"/>
        <n x="35"/>
        <n x="36"/>
        <n x="15"/>
        <n x="75"/>
      </t>
    </mdx>
    <mdx n="0" f="v">
      <t c="5">
        <n x="1" s="1"/>
        <n x="35"/>
        <n x="36"/>
        <n x="15"/>
        <n x="74"/>
      </t>
    </mdx>
    <mdx n="0" f="v">
      <t c="5">
        <n x="1" s="1"/>
        <n x="37"/>
        <n x="38"/>
        <n x="18"/>
        <n x="83"/>
      </t>
    </mdx>
    <mdx n="0" f="v">
      <t c="5">
        <n x="1" s="1"/>
        <n x="37"/>
        <n x="38"/>
        <n x="18"/>
        <n x="81"/>
      </t>
    </mdx>
    <mdx n="0" f="v">
      <t c="5">
        <n x="1" s="1"/>
        <n x="37"/>
        <n x="38"/>
        <n x="18"/>
        <n x="80"/>
      </t>
    </mdx>
    <mdx n="0" f="v">
      <t c="5">
        <n x="1" s="1"/>
        <n x="37"/>
        <n x="38"/>
        <n x="18"/>
        <n x="82"/>
      </t>
    </mdx>
    <mdx n="0" f="v">
      <t c="5">
        <n x="1" s="1"/>
        <n x="37"/>
        <n x="38"/>
        <n x="18"/>
        <n x="79"/>
      </t>
    </mdx>
    <mdx n="0" f="v">
      <t c="5">
        <n x="1" s="1"/>
        <n x="37"/>
        <n x="38"/>
        <n x="18"/>
        <n x="78"/>
      </t>
    </mdx>
    <mdx n="0" f="v">
      <t c="5">
        <n x="1" s="1"/>
        <n x="37"/>
        <n x="38"/>
        <n x="18"/>
        <n x="75"/>
      </t>
    </mdx>
    <mdx n="0" f="v">
      <t c="5">
        <n x="1" s="1"/>
        <n x="37"/>
        <n x="38"/>
        <n x="18"/>
        <n x="74"/>
      </t>
    </mdx>
    <mdx n="0" f="v">
      <t c="5">
        <n x="1" s="1"/>
        <n x="37"/>
        <n x="38"/>
        <n x="18"/>
        <n x="72"/>
      </t>
    </mdx>
    <mdx n="0" f="v">
      <t c="5">
        <n x="1" s="1"/>
        <n x="37"/>
        <n x="38"/>
        <n x="18"/>
        <n x="71"/>
      </t>
    </mdx>
    <mdx n="0" f="v">
      <t c="5">
        <n x="1" s="1"/>
        <n x="37"/>
        <n x="38"/>
        <n x="18"/>
        <n x="77"/>
      </t>
    </mdx>
    <mdx n="0" f="v">
      <t c="5">
        <n x="1" s="1"/>
        <n x="37"/>
        <n x="38"/>
        <n x="18"/>
        <n x="84"/>
      </t>
    </mdx>
    <mdx n="0" f="v">
      <t c="5">
        <n x="1" s="1"/>
        <n x="37"/>
        <n x="38"/>
        <n x="18"/>
        <n x="73"/>
      </t>
    </mdx>
    <mdx n="0" f="v">
      <t c="5">
        <n x="1" s="1"/>
        <n x="37"/>
        <n x="38"/>
        <n x="18"/>
        <n x="76"/>
      </t>
    </mdx>
    <mdx n="0" f="v">
      <t c="5">
        <n x="1" s="1"/>
        <n x="39"/>
        <n x="40"/>
        <n x="21"/>
        <n x="79"/>
      </t>
    </mdx>
    <mdx n="0" f="v">
      <t c="5">
        <n x="1" s="1"/>
        <n x="39"/>
        <n x="40"/>
        <n x="21"/>
        <n x="72"/>
      </t>
    </mdx>
    <mdx n="0" f="v">
      <t c="5">
        <n x="1" s="1"/>
        <n x="39"/>
        <n x="40"/>
        <n x="21"/>
        <n x="77"/>
      </t>
    </mdx>
    <mdx n="0" f="v">
      <t c="5">
        <n x="1" s="1"/>
        <n x="39"/>
        <n x="40"/>
        <n x="21"/>
        <n x="78"/>
      </t>
    </mdx>
    <mdx n="0" f="v">
      <t c="5">
        <n x="1" s="1"/>
        <n x="39"/>
        <n x="40"/>
        <n x="21"/>
        <n x="71"/>
      </t>
    </mdx>
    <mdx n="0" f="v">
      <t c="5">
        <n x="1" s="1"/>
        <n x="39"/>
        <n x="40"/>
        <n x="21"/>
        <n x="84"/>
      </t>
    </mdx>
    <mdx n="0" f="v">
      <t c="5">
        <n x="1" s="1"/>
        <n x="39"/>
        <n x="40"/>
        <n x="21"/>
        <n x="83"/>
      </t>
    </mdx>
    <mdx n="0" f="v">
      <t c="5">
        <n x="1" s="1"/>
        <n x="39"/>
        <n x="40"/>
        <n x="21"/>
        <n x="82"/>
      </t>
    </mdx>
    <mdx n="0" f="v">
      <t c="5">
        <n x="1" s="1"/>
        <n x="39"/>
        <n x="40"/>
        <n x="21"/>
        <n x="73"/>
      </t>
    </mdx>
    <mdx n="0" f="v">
      <t c="5">
        <n x="1" s="1"/>
        <n x="39"/>
        <n x="40"/>
        <n x="21"/>
        <n x="76"/>
      </t>
    </mdx>
    <mdx n="0" f="v">
      <t c="5">
        <n x="1" s="1"/>
        <n x="39"/>
        <n x="40"/>
        <n x="21"/>
        <n x="81"/>
      </t>
    </mdx>
    <mdx n="0" f="v">
      <t c="5">
        <n x="1" s="1"/>
        <n x="39"/>
        <n x="40"/>
        <n x="21"/>
        <n x="80"/>
      </t>
    </mdx>
    <mdx n="0" f="v">
      <t c="5">
        <n x="1" s="1"/>
        <n x="39"/>
        <n x="40"/>
        <n x="21"/>
        <n x="75"/>
      </t>
    </mdx>
    <mdx n="0" f="v">
      <t c="5">
        <n x="1" s="1"/>
        <n x="39"/>
        <n x="40"/>
        <n x="21"/>
        <n x="74"/>
      </t>
    </mdx>
    <mdx n="0" f="v">
      <t c="5">
        <n x="1" s="1"/>
        <n x="41"/>
        <n x="42"/>
        <n x="24"/>
        <n x="83"/>
      </t>
    </mdx>
    <mdx n="0" f="v">
      <t c="5">
        <n x="1" s="1"/>
        <n x="41"/>
        <n x="42"/>
        <n x="24"/>
        <n x="81"/>
      </t>
    </mdx>
    <mdx n="0" f="v">
      <t c="5">
        <n x="1" s="1"/>
        <n x="41"/>
        <n x="42"/>
        <n x="24"/>
        <n x="80"/>
      </t>
    </mdx>
    <mdx n="0" f="v">
      <t c="5">
        <n x="1" s="1"/>
        <n x="41"/>
        <n x="42"/>
        <n x="24"/>
        <n x="78"/>
      </t>
    </mdx>
    <mdx n="0" f="v">
      <t c="5">
        <n x="1" s="1"/>
        <n x="41"/>
        <n x="42"/>
        <n x="24"/>
        <n x="82"/>
      </t>
    </mdx>
    <mdx n="0" f="v">
      <t c="5">
        <n x="1" s="1"/>
        <n x="41"/>
        <n x="42"/>
        <n x="24"/>
        <n x="75"/>
      </t>
    </mdx>
    <mdx n="0" f="v">
      <t c="5">
        <n x="1" s="1"/>
        <n x="41"/>
        <n x="42"/>
        <n x="24"/>
        <n x="74"/>
      </t>
    </mdx>
    <mdx n="0" f="v">
      <t c="5">
        <n x="1" s="1"/>
        <n x="41"/>
        <n x="42"/>
        <n x="24"/>
        <n x="72"/>
      </t>
    </mdx>
    <mdx n="0" f="v">
      <t c="5">
        <n x="1" s="1"/>
        <n x="41"/>
        <n x="42"/>
        <n x="24"/>
        <n x="71"/>
      </t>
    </mdx>
    <mdx n="0" f="v">
      <t c="5">
        <n x="1" s="1"/>
        <n x="41"/>
        <n x="42"/>
        <n x="24"/>
        <n x="77"/>
      </t>
    </mdx>
    <mdx n="0" f="v">
      <t c="5">
        <n x="1" s="1"/>
        <n x="41"/>
        <n x="42"/>
        <n x="24"/>
        <n x="84"/>
      </t>
    </mdx>
    <mdx n="0" f="v">
      <t c="5">
        <n x="1" s="1"/>
        <n x="41"/>
        <n x="42"/>
        <n x="24"/>
        <n x="73"/>
      </t>
    </mdx>
    <mdx n="0" f="v">
      <t c="5">
        <n x="1" s="1"/>
        <n x="41"/>
        <n x="42"/>
        <n x="24"/>
        <n x="76"/>
      </t>
    </mdx>
    <mdx n="0" f="v">
      <t c="5">
        <n x="1" s="1"/>
        <n x="43"/>
        <n x="44"/>
        <n x="4"/>
        <n x="72"/>
      </t>
    </mdx>
    <mdx n="0" f="v">
      <t c="5">
        <n x="1" s="1"/>
        <n x="43"/>
        <n x="44"/>
        <n x="4"/>
        <n x="77"/>
      </t>
    </mdx>
    <mdx n="0" f="v">
      <t c="5">
        <n x="1" s="1"/>
        <n x="43"/>
        <n x="44"/>
        <n x="4"/>
        <n x="84"/>
      </t>
    </mdx>
    <mdx n="0" f="v">
      <t c="5">
        <n x="1" s="1"/>
        <n x="43"/>
        <n x="44"/>
        <n x="4"/>
        <n x="82"/>
      </t>
    </mdx>
    <mdx n="0" f="v">
      <t c="5">
        <n x="1" s="1"/>
        <n x="43"/>
        <n x="44"/>
        <n x="4"/>
        <n x="83"/>
      </t>
    </mdx>
    <mdx n="0" f="v">
      <t c="5">
        <n x="1" s="1"/>
        <n x="43"/>
        <n x="44"/>
        <n x="4"/>
        <n x="76"/>
      </t>
    </mdx>
    <mdx n="0" f="v">
      <t c="5">
        <n x="1" s="1"/>
        <n x="43"/>
        <n x="44"/>
        <n x="4"/>
        <n x="73"/>
      </t>
    </mdx>
    <mdx n="0" f="v">
      <t c="5">
        <n x="1" s="1"/>
        <n x="43"/>
        <n x="44"/>
        <n x="4"/>
        <n x="81"/>
      </t>
    </mdx>
    <mdx n="0" f="v">
      <t c="5">
        <n x="1" s="1"/>
        <n x="43"/>
        <n x="44"/>
        <n x="4"/>
        <n x="78"/>
      </t>
    </mdx>
    <mdx n="0" f="v">
      <t c="5">
        <n x="1" s="1"/>
        <n x="43"/>
        <n x="44"/>
        <n x="4"/>
        <n x="79"/>
      </t>
    </mdx>
    <mdx n="0" f="v">
      <t c="5">
        <n x="1" s="1"/>
        <n x="43"/>
        <n x="44"/>
        <n x="4"/>
        <n x="74"/>
      </t>
    </mdx>
    <mdx n="0" f="v">
      <t c="5">
        <n x="1" s="1"/>
        <n x="43"/>
        <n x="44"/>
        <n x="4"/>
        <n x="75"/>
      </t>
    </mdx>
    <mdx n="0" f="v">
      <t c="5">
        <n x="1" s="1"/>
        <n x="43"/>
        <n x="44"/>
        <n x="4"/>
        <n x="71"/>
      </t>
    </mdx>
    <mdx n="0" f="v">
      <t c="5">
        <n x="1" s="1"/>
        <n x="43"/>
        <n x="44"/>
        <n x="4"/>
        <n x="80"/>
      </t>
    </mdx>
    <mdx n="0" f="v">
      <t c="5">
        <n x="1" s="1"/>
        <n x="45"/>
        <n x="46"/>
        <n x="7"/>
        <n x="83"/>
      </t>
    </mdx>
    <mdx n="0" f="v">
      <t c="5">
        <n x="1" s="1"/>
        <n x="45"/>
        <n x="46"/>
        <n x="7"/>
        <n x="80"/>
      </t>
    </mdx>
    <mdx n="0" f="v">
      <t c="5">
        <n x="1" s="1"/>
        <n x="45"/>
        <n x="46"/>
        <n x="7"/>
        <n x="82"/>
      </t>
    </mdx>
    <mdx n="0" f="v">
      <t c="5">
        <n x="1" s="1"/>
        <n x="45"/>
        <n x="46"/>
        <n x="7"/>
        <n x="79"/>
      </t>
    </mdx>
    <mdx n="0" f="v">
      <t c="5">
        <n x="1" s="1"/>
        <n x="45"/>
        <n x="46"/>
        <n x="7"/>
        <n x="78"/>
      </t>
    </mdx>
    <mdx n="0" f="v">
      <t c="5">
        <n x="1" s="1"/>
        <n x="45"/>
        <n x="46"/>
        <n x="7"/>
        <n x="75"/>
      </t>
    </mdx>
    <mdx n="0" f="v">
      <t c="5">
        <n x="1" s="1"/>
        <n x="45"/>
        <n x="46"/>
        <n x="7"/>
        <n x="74"/>
      </t>
    </mdx>
    <mdx n="0" f="v">
      <t c="5">
        <n x="1" s="1"/>
        <n x="45"/>
        <n x="46"/>
        <n x="7"/>
        <n x="72"/>
      </t>
    </mdx>
    <mdx n="0" f="v">
      <t c="5">
        <n x="1" s="1"/>
        <n x="45"/>
        <n x="46"/>
        <n x="7"/>
        <n x="71"/>
      </t>
    </mdx>
    <mdx n="0" f="v">
      <t c="5">
        <n x="1" s="1"/>
        <n x="45"/>
        <n x="46"/>
        <n x="7"/>
        <n x="77"/>
      </t>
    </mdx>
    <mdx n="0" f="v">
      <t c="5">
        <n x="1" s="1"/>
        <n x="45"/>
        <n x="46"/>
        <n x="7"/>
        <n x="84"/>
      </t>
    </mdx>
    <mdx n="0" f="v">
      <t c="5">
        <n x="1" s="1"/>
        <n x="45"/>
        <n x="46"/>
        <n x="7"/>
        <n x="73"/>
      </t>
    </mdx>
    <mdx n="0" f="v">
      <t c="5">
        <n x="1" s="1"/>
        <n x="45"/>
        <n x="46"/>
        <n x="7"/>
        <n x="76"/>
      </t>
    </mdx>
    <mdx n="0" f="v">
      <t c="5">
        <n x="1" s="1"/>
        <n x="47"/>
        <n x="48"/>
        <n x="10"/>
        <n x="72"/>
      </t>
    </mdx>
    <mdx n="0" f="v">
      <t c="5">
        <n x="1" s="1"/>
        <n x="47"/>
        <n x="48"/>
        <n x="10"/>
        <n x="78"/>
      </t>
    </mdx>
    <mdx n="0" f="v">
      <t c="5">
        <n x="1" s="1"/>
        <n x="47"/>
        <n x="48"/>
        <n x="10"/>
        <n x="71"/>
      </t>
    </mdx>
    <mdx n="0" f="v">
      <t c="5">
        <n x="1" s="1"/>
        <n x="47"/>
        <n x="48"/>
        <n x="10"/>
        <n x="84"/>
      </t>
    </mdx>
    <mdx n="0" f="v">
      <t c="5">
        <n x="1" s="1"/>
        <n x="47"/>
        <n x="48"/>
        <n x="10"/>
        <n x="83"/>
      </t>
    </mdx>
    <mdx n="0" f="v">
      <t c="5">
        <n x="1" s="1"/>
        <n x="47"/>
        <n x="48"/>
        <n x="10"/>
        <n x="82"/>
      </t>
    </mdx>
    <mdx n="0" f="v">
      <t c="5">
        <n x="1" s="1"/>
        <n x="47"/>
        <n x="48"/>
        <n x="10"/>
        <n x="73"/>
      </t>
    </mdx>
    <mdx n="0" f="v">
      <t c="5">
        <n x="1" s="1"/>
        <n x="47"/>
        <n x="48"/>
        <n x="10"/>
        <n x="76"/>
      </t>
    </mdx>
    <mdx n="0" f="v">
      <t c="5">
        <n x="1" s="1"/>
        <n x="47"/>
        <n x="48"/>
        <n x="10"/>
        <n x="81"/>
      </t>
    </mdx>
    <mdx n="0" f="v">
      <t c="5">
        <n x="1" s="1"/>
        <n x="47"/>
        <n x="48"/>
        <n x="10"/>
        <n x="80"/>
      </t>
    </mdx>
    <mdx n="0" f="v">
      <t c="5">
        <n x="1" s="1"/>
        <n x="47"/>
        <n x="48"/>
        <n x="10"/>
        <n x="75"/>
      </t>
    </mdx>
    <mdx n="0" f="v">
      <t c="5">
        <n x="1" s="1"/>
        <n x="47"/>
        <n x="48"/>
        <n x="10"/>
        <n x="74"/>
      </t>
    </mdx>
    <mdx n="0" f="v">
      <t c="5">
        <n x="1" s="1"/>
        <n x="51"/>
        <n x="52"/>
        <n x="15"/>
        <n x="72"/>
      </t>
    </mdx>
    <mdx n="0" f="v">
      <t c="5">
        <n x="1" s="1"/>
        <n x="51"/>
        <n x="52"/>
        <n x="15"/>
        <n x="77"/>
      </t>
    </mdx>
    <mdx n="0" f="v">
      <t c="5">
        <n x="1" s="1"/>
        <n x="51"/>
        <n x="52"/>
        <n x="15"/>
        <n x="78"/>
      </t>
    </mdx>
    <mdx n="0" f="v">
      <t c="5">
        <n x="1" s="1"/>
        <n x="51"/>
        <n x="52"/>
        <n x="15"/>
        <n x="71"/>
      </t>
    </mdx>
    <mdx n="0" f="v">
      <t c="5">
        <n x="1" s="1"/>
        <n x="51"/>
        <n x="52"/>
        <n x="15"/>
        <n x="84"/>
      </t>
    </mdx>
    <mdx n="0" f="v">
      <t c="5">
        <n x="1" s="1"/>
        <n x="51"/>
        <n x="52"/>
        <n x="15"/>
        <n x="82"/>
      </t>
    </mdx>
    <mdx n="0" f="v">
      <t c="5">
        <n x="1" s="1"/>
        <n x="51"/>
        <n x="52"/>
        <n x="15"/>
        <n x="79"/>
      </t>
    </mdx>
    <mdx n="0" f="v">
      <t c="5">
        <n x="1" s="1"/>
        <n x="51"/>
        <n x="52"/>
        <n x="15"/>
        <n x="73"/>
      </t>
    </mdx>
    <mdx n="0" f="v">
      <t c="5">
        <n x="1" s="1"/>
        <n x="51"/>
        <n x="52"/>
        <n x="15"/>
        <n x="76"/>
      </t>
    </mdx>
    <mdx n="0" f="v">
      <t c="5">
        <n x="1" s="1"/>
        <n x="51"/>
        <n x="52"/>
        <n x="15"/>
        <n x="81"/>
      </t>
    </mdx>
    <mdx n="0" f="v">
      <t c="5">
        <n x="1" s="1"/>
        <n x="51"/>
        <n x="52"/>
        <n x="15"/>
        <n x="80"/>
      </t>
    </mdx>
    <mdx n="0" f="v">
      <t c="5">
        <n x="1" s="1"/>
        <n x="51"/>
        <n x="52"/>
        <n x="15"/>
        <n x="75"/>
      </t>
    </mdx>
    <mdx n="0" f="v">
      <t c="5">
        <n x="1" s="1"/>
        <n x="51"/>
        <n x="52"/>
        <n x="15"/>
        <n x="74"/>
      </t>
    </mdx>
    <mdx n="0" f="v">
      <t c="5">
        <n x="1" s="1"/>
        <n x="53"/>
        <n x="54"/>
        <n x="18"/>
        <n x="80"/>
      </t>
    </mdx>
    <mdx n="0" f="v">
      <t c="5">
        <n x="1" s="1"/>
        <n x="53"/>
        <n x="54"/>
        <n x="18"/>
        <n x="82"/>
      </t>
    </mdx>
    <mdx n="0" f="v">
      <t c="5">
        <n x="1" s="1"/>
        <n x="53"/>
        <n x="54"/>
        <n x="18"/>
        <n x="79"/>
      </t>
    </mdx>
    <mdx n="0" f="v">
      <t c="5">
        <n x="1" s="1"/>
        <n x="53"/>
        <n x="54"/>
        <n x="18"/>
        <n x="83"/>
      </t>
    </mdx>
    <mdx n="0" f="v">
      <t c="5">
        <n x="1" s="1"/>
        <n x="53"/>
        <n x="54"/>
        <n x="18"/>
        <n x="75"/>
      </t>
    </mdx>
    <mdx n="0" f="v">
      <t c="5">
        <n x="1" s="1"/>
        <n x="53"/>
        <n x="54"/>
        <n x="18"/>
        <n x="74"/>
      </t>
    </mdx>
    <mdx n="0" f="v">
      <t c="5">
        <n x="1" s="1"/>
        <n x="53"/>
        <n x="54"/>
        <n x="18"/>
        <n x="72"/>
      </t>
    </mdx>
    <mdx n="0" f="v">
      <t c="5">
        <n x="1" s="1"/>
        <n x="53"/>
        <n x="54"/>
        <n x="18"/>
        <n x="71"/>
      </t>
    </mdx>
    <mdx n="0" f="v">
      <t c="5">
        <n x="1" s="1"/>
        <n x="53"/>
        <n x="54"/>
        <n x="18"/>
        <n x="77"/>
      </t>
    </mdx>
    <mdx n="0" f="v">
      <t c="5">
        <n x="1" s="1"/>
        <n x="53"/>
        <n x="54"/>
        <n x="18"/>
        <n x="84"/>
      </t>
    </mdx>
    <mdx n="0" f="v">
      <t c="5">
        <n x="1" s="1"/>
        <n x="53"/>
        <n x="54"/>
        <n x="18"/>
        <n x="73"/>
      </t>
    </mdx>
    <mdx n="0" f="v">
      <t c="5">
        <n x="1" s="1"/>
        <n x="53"/>
        <n x="54"/>
        <n x="18"/>
        <n x="76"/>
      </t>
    </mdx>
    <mdx n="0" f="v">
      <t c="5">
        <n x="1" s="1"/>
        <n x="55"/>
        <n x="56"/>
        <n x="21"/>
        <n x="71"/>
      </t>
    </mdx>
    <mdx n="0" f="v">
      <t c="5">
        <n x="1" s="1"/>
        <n x="55"/>
        <n x="56"/>
        <n x="21"/>
        <n x="82"/>
      </t>
    </mdx>
    <mdx n="0" f="v">
      <t c="5">
        <n x="1" s="1"/>
        <n x="55"/>
        <n x="56"/>
        <n x="21"/>
        <n x="84"/>
      </t>
    </mdx>
    <mdx n="0" f="v">
      <t c="5">
        <n x="1" s="1"/>
        <n x="55"/>
        <n x="56"/>
        <n x="21"/>
        <n x="79"/>
      </t>
    </mdx>
    <mdx n="0" f="v">
      <t c="5">
        <n x="1" s="1"/>
        <n x="55"/>
        <n x="56"/>
        <n x="21"/>
        <n x="72"/>
      </t>
    </mdx>
    <mdx n="0" f="v">
      <t c="5">
        <n x="1" s="1"/>
        <n x="55"/>
        <n x="56"/>
        <n x="21"/>
        <n x="77"/>
      </t>
    </mdx>
    <mdx n="0" f="v">
      <t c="5">
        <n x="1" s="1"/>
        <n x="55"/>
        <n x="56"/>
        <n x="21"/>
        <n x="83"/>
      </t>
    </mdx>
    <mdx n="0" f="v">
      <t c="5">
        <n x="1" s="1"/>
        <n x="55"/>
        <n x="56"/>
        <n x="21"/>
        <n x="78"/>
      </t>
    </mdx>
    <mdx n="0" f="v">
      <t c="5">
        <n x="1" s="1"/>
        <n x="55"/>
        <n x="56"/>
        <n x="21"/>
        <n x="73"/>
      </t>
    </mdx>
    <mdx n="0" f="v">
      <t c="5">
        <n x="1" s="1"/>
        <n x="55"/>
        <n x="56"/>
        <n x="21"/>
        <n x="76"/>
      </t>
    </mdx>
    <mdx n="0" f="v">
      <t c="5">
        <n x="1" s="1"/>
        <n x="55"/>
        <n x="56"/>
        <n x="21"/>
        <n x="81"/>
      </t>
    </mdx>
    <mdx n="0" f="v">
      <t c="5">
        <n x="1" s="1"/>
        <n x="55"/>
        <n x="56"/>
        <n x="21"/>
        <n x="80"/>
      </t>
    </mdx>
    <mdx n="0" f="v">
      <t c="5">
        <n x="1" s="1"/>
        <n x="55"/>
        <n x="56"/>
        <n x="21"/>
        <n x="75"/>
      </t>
    </mdx>
    <mdx n="0" f="v">
      <t c="5">
        <n x="1" s="1"/>
        <n x="55"/>
        <n x="56"/>
        <n x="21"/>
        <n x="74"/>
      </t>
    </mdx>
    <mdx n="0" f="v">
      <t c="5">
        <n x="1" s="1"/>
        <n x="57"/>
        <n x="58"/>
        <n x="24"/>
        <n x="84"/>
      </t>
    </mdx>
    <mdx n="0" f="v">
      <t c="5">
        <n x="1" s="1"/>
        <n x="57"/>
        <n x="58"/>
        <n x="24"/>
        <n x="76"/>
      </t>
    </mdx>
    <mdx n="0" f="v">
      <t c="5">
        <n x="1" s="1"/>
        <n x="57"/>
        <n x="58"/>
        <n x="24"/>
        <n x="83"/>
      </t>
    </mdx>
    <mdx n="0" f="v">
      <t c="5">
        <n x="1" s="1"/>
        <n x="57"/>
        <n x="58"/>
        <n x="24"/>
        <n x="82"/>
      </t>
    </mdx>
    <mdx n="0" f="v">
      <t c="5">
        <n x="1" s="1"/>
        <n x="57"/>
        <n x="58"/>
        <n x="24"/>
        <n x="81"/>
      </t>
    </mdx>
    <mdx n="0" f="v">
      <t c="5">
        <n x="1" s="1"/>
        <n x="57"/>
        <n x="58"/>
        <n x="24"/>
        <n x="80"/>
      </t>
    </mdx>
    <mdx n="0" f="v">
      <t c="5">
        <n x="1" s="1"/>
        <n x="57"/>
        <n x="58"/>
        <n x="24"/>
        <n x="79"/>
      </t>
    </mdx>
    <mdx n="0" f="v">
      <t c="5">
        <n x="1" s="1"/>
        <n x="57"/>
        <n x="58"/>
        <n x="24"/>
        <n x="78"/>
      </t>
    </mdx>
    <mdx n="0" f="v">
      <t c="5">
        <n x="1" s="1"/>
        <n x="57"/>
        <n x="58"/>
        <n x="24"/>
        <n x="75"/>
      </t>
    </mdx>
    <mdx n="0" f="v">
      <t c="5">
        <n x="1" s="1"/>
        <n x="57"/>
        <n x="58"/>
        <n x="24"/>
        <n x="74"/>
      </t>
    </mdx>
    <mdx n="0" f="v">
      <t c="5">
        <n x="1" s="1"/>
        <n x="57"/>
        <n x="58"/>
        <n x="24"/>
        <n x="72"/>
      </t>
    </mdx>
    <mdx n="0" f="v">
      <t c="5">
        <n x="1" s="1"/>
        <n x="57"/>
        <n x="58"/>
        <n x="24"/>
        <n x="71"/>
      </t>
    </mdx>
    <mdx n="0" f="v">
      <t c="5">
        <n x="1" s="1"/>
        <n x="59"/>
        <n x="60"/>
        <n x="4"/>
        <n x="75"/>
      </t>
    </mdx>
    <mdx n="0" f="v">
      <t c="5">
        <n x="1" s="1"/>
        <n x="59"/>
        <n x="60"/>
        <n x="4"/>
        <n x="79"/>
      </t>
    </mdx>
    <mdx n="0" f="v">
      <t c="5">
        <n x="1" s="1"/>
        <n x="59"/>
        <n x="60"/>
        <n x="4"/>
        <n x="78"/>
      </t>
    </mdx>
    <mdx n="0" f="v">
      <t c="5">
        <n x="1" s="1"/>
        <n x="59"/>
        <n x="60"/>
        <n x="4"/>
        <n x="72"/>
      </t>
    </mdx>
    <mdx n="0" f="v">
      <t c="5">
        <n x="1" s="1"/>
        <n x="59"/>
        <n x="60"/>
        <n x="4"/>
        <n x="71"/>
      </t>
    </mdx>
    <mdx n="0" f="v">
      <t c="5">
        <n x="1" s="1"/>
        <n x="59"/>
        <n x="60"/>
        <n x="4"/>
        <n x="77"/>
      </t>
    </mdx>
    <mdx n="0" f="v">
      <t c="5">
        <n x="1" s="1"/>
        <n x="59"/>
        <n x="60"/>
        <n x="4"/>
        <n x="84"/>
      </t>
    </mdx>
    <mdx n="0" f="v">
      <t c="5">
        <n x="1" s="1"/>
        <n x="59"/>
        <n x="60"/>
        <n x="4"/>
        <n x="83"/>
      </t>
    </mdx>
    <mdx n="0" f="v">
      <t c="5">
        <n x="1" s="1"/>
        <n x="59"/>
        <n x="60"/>
        <n x="4"/>
        <n x="82"/>
      </t>
    </mdx>
    <mdx n="0" f="v">
      <t c="5">
        <n x="1" s="1"/>
        <n x="59"/>
        <n x="60"/>
        <n x="4"/>
        <n x="73"/>
      </t>
    </mdx>
    <mdx n="0" f="v">
      <t c="5">
        <n x="1" s="1"/>
        <n x="59"/>
        <n x="60"/>
        <n x="4"/>
        <n x="76"/>
      </t>
    </mdx>
    <mdx n="0" f="v">
      <t c="5">
        <n x="1" s="1"/>
        <n x="59"/>
        <n x="60"/>
        <n x="4"/>
        <n x="81"/>
      </t>
    </mdx>
    <mdx n="0" f="v">
      <t c="5">
        <n x="1" s="1"/>
        <n x="61"/>
        <n x="62"/>
        <n x="7"/>
        <n x="83"/>
      </t>
    </mdx>
    <mdx n="0" f="v">
      <t c="5">
        <n x="1" s="1"/>
        <n x="61"/>
        <n x="62"/>
        <n x="7"/>
        <n x="82"/>
      </t>
    </mdx>
    <mdx n="0" f="v">
      <t c="5">
        <n x="1" s="1"/>
        <n x="61"/>
        <n x="62"/>
        <n x="7"/>
        <n x="81"/>
      </t>
    </mdx>
    <mdx n="0" f="v">
      <t c="5">
        <n x="1" s="1"/>
        <n x="61"/>
        <n x="62"/>
        <n x="7"/>
        <n x="80"/>
      </t>
    </mdx>
    <mdx n="0" f="v">
      <t c="5">
        <n x="1" s="1"/>
        <n x="61"/>
        <n x="62"/>
        <n x="7"/>
        <n x="79"/>
      </t>
    </mdx>
    <mdx n="0" f="v">
      <t c="5">
        <n x="1" s="1"/>
        <n x="61"/>
        <n x="62"/>
        <n x="7"/>
        <n x="78"/>
      </t>
    </mdx>
    <mdx n="0" f="v">
      <t c="5">
        <n x="1" s="1"/>
        <n x="61"/>
        <n x="62"/>
        <n x="7"/>
        <n x="75"/>
      </t>
    </mdx>
    <mdx n="0" f="v">
      <t c="5">
        <n x="1" s="1"/>
        <n x="61"/>
        <n x="62"/>
        <n x="7"/>
        <n x="74"/>
      </t>
    </mdx>
    <mdx n="0" f="v">
      <t c="5">
        <n x="1" s="1"/>
        <n x="61"/>
        <n x="62"/>
        <n x="7"/>
        <n x="72"/>
      </t>
    </mdx>
    <mdx n="0" f="v">
      <t c="5">
        <n x="1" s="1"/>
        <n x="61"/>
        <n x="62"/>
        <n x="7"/>
        <n x="71"/>
      </t>
    </mdx>
    <mdx n="0" f="v">
      <t c="5">
        <n x="1" s="1"/>
        <n x="63"/>
        <n x="64"/>
        <n x="10"/>
        <n x="80"/>
      </t>
    </mdx>
    <mdx n="0" f="v">
      <t c="5">
        <n x="1" s="1"/>
        <n x="63"/>
        <n x="64"/>
        <n x="10"/>
        <n x="74"/>
      </t>
    </mdx>
    <mdx n="0" f="v">
      <t c="5">
        <n x="1" s="1"/>
        <n x="63"/>
        <n x="64"/>
        <n x="10"/>
        <n x="79"/>
      </t>
    </mdx>
    <mdx n="0" f="v">
      <t c="5">
        <n x="1" s="1"/>
        <n x="63"/>
        <n x="64"/>
        <n x="10"/>
        <n x="78"/>
      </t>
    </mdx>
    <mdx n="0" f="v">
      <t c="5">
        <n x="1" s="1"/>
        <n x="63"/>
        <n x="64"/>
        <n x="10"/>
        <n x="72"/>
      </t>
    </mdx>
    <mdx n="0" f="v">
      <t c="5">
        <n x="1" s="1"/>
        <n x="63"/>
        <n x="64"/>
        <n x="10"/>
        <n x="71"/>
      </t>
    </mdx>
    <mdx n="0" f="v">
      <t c="5">
        <n x="1" s="1"/>
        <n x="63"/>
        <n x="64"/>
        <n x="10"/>
        <n x="77"/>
      </t>
    </mdx>
    <mdx n="0" f="v">
      <t c="5">
        <n x="1" s="1"/>
        <n x="63"/>
        <n x="64"/>
        <n x="10"/>
        <n x="84"/>
      </t>
    </mdx>
    <mdx n="0" f="v">
      <t c="5">
        <n x="1" s="1"/>
        <n x="63"/>
        <n x="64"/>
        <n x="10"/>
        <n x="83"/>
      </t>
    </mdx>
    <mdx n="0" f="v">
      <t c="5">
        <n x="1" s="1"/>
        <n x="63"/>
        <n x="64"/>
        <n x="10"/>
        <n x="82"/>
      </t>
    </mdx>
    <mdx n="0" f="v">
      <t c="5">
        <n x="1" s="1"/>
        <n x="63"/>
        <n x="64"/>
        <n x="10"/>
        <n x="73"/>
      </t>
    </mdx>
    <mdx n="0" f="v">
      <t c="5">
        <n x="1" s="1"/>
        <n x="63"/>
        <n x="64"/>
        <n x="10"/>
        <n x="76"/>
      </t>
    </mdx>
    <mdx n="0" f="v">
      <t c="5">
        <n x="1" s="1"/>
        <n x="63"/>
        <n x="64"/>
        <n x="10"/>
        <n x="81"/>
      </t>
    </mdx>
    <mdx n="0" f="v">
      <t c="5">
        <n x="1" s="1"/>
        <n x="67"/>
        <n x="68"/>
        <n x="15"/>
        <n x="75"/>
      </t>
    </mdx>
    <mdx n="0" f="v">
      <t c="5">
        <n x="1" s="1"/>
        <n x="67"/>
        <n x="68"/>
        <n x="15"/>
        <n x="79"/>
      </t>
    </mdx>
    <mdx n="0" f="v">
      <t c="5">
        <n x="1" s="1"/>
        <n x="67"/>
        <n x="68"/>
        <n x="15"/>
        <n x="78"/>
      </t>
    </mdx>
    <mdx n="0" f="v">
      <t c="5">
        <n x="1" s="1"/>
        <n x="67"/>
        <n x="68"/>
        <n x="15"/>
        <n x="72"/>
      </t>
    </mdx>
    <mdx n="0" f="v">
      <t c="5">
        <n x="1" s="1"/>
        <n x="67"/>
        <n x="68"/>
        <n x="15"/>
        <n x="71"/>
      </t>
    </mdx>
    <mdx n="0" f="v">
      <t c="5">
        <n x="1" s="1"/>
        <n x="67"/>
        <n x="68"/>
        <n x="15"/>
        <n x="77"/>
      </t>
    </mdx>
    <mdx n="0" f="v">
      <t c="5">
        <n x="1" s="1"/>
        <n x="67"/>
        <n x="68"/>
        <n x="15"/>
        <n x="84"/>
      </t>
    </mdx>
    <mdx n="0" f="v">
      <t c="5">
        <n x="1" s="1"/>
        <n x="67"/>
        <n x="68"/>
        <n x="15"/>
        <n x="83"/>
      </t>
    </mdx>
    <mdx n="0" f="v">
      <t c="5">
        <n x="1" s="1"/>
        <n x="67"/>
        <n x="68"/>
        <n x="15"/>
        <n x="82"/>
      </t>
    </mdx>
    <mdx n="0" f="v">
      <t c="5">
        <n x="1" s="1"/>
        <n x="67"/>
        <n x="68"/>
        <n x="15"/>
        <n x="73"/>
      </t>
    </mdx>
    <mdx n="0" f="v">
      <t c="5">
        <n x="1" s="1"/>
        <n x="67"/>
        <n x="68"/>
        <n x="15"/>
        <n x="76"/>
      </t>
    </mdx>
    <mdx n="0" f="v">
      <t c="5">
        <n x="1" s="1"/>
        <n x="67"/>
        <n x="68"/>
        <n x="15"/>
        <n x="81"/>
      </t>
    </mdx>
    <mdx n="0" f="v">
      <t c="5">
        <n x="1" s="1"/>
        <n x="69"/>
        <n x="70"/>
        <n x="18"/>
        <n x="81"/>
      </t>
    </mdx>
    <mdx n="0" f="v">
      <t c="5">
        <n x="1" s="1"/>
        <n x="69"/>
        <n x="70"/>
        <n x="18"/>
        <n x="72"/>
      </t>
    </mdx>
    <mdx n="0" f="v">
      <t c="5">
        <n x="1" s="1"/>
        <n x="69"/>
        <n x="70"/>
        <n x="18"/>
        <n x="80"/>
      </t>
    </mdx>
    <mdx n="0" f="v">
      <t c="5">
        <n x="1" s="1"/>
        <n x="69"/>
        <n x="70"/>
        <n x="18"/>
        <n x="71"/>
      </t>
    </mdx>
    <mdx n="0" f="v">
      <t c="5">
        <n x="1" s="1"/>
        <n x="69"/>
        <n x="70"/>
        <n x="21"/>
        <n x="75"/>
      </t>
    </mdx>
    <mdx n="0" f="v">
      <t c="5">
        <n x="1" s="1"/>
        <n x="59"/>
        <n x="60"/>
        <n x="7"/>
        <n x="75"/>
      </t>
    </mdx>
    <mdx n="0" f="v">
      <t c="5">
        <n x="1" s="1"/>
        <n x="5"/>
        <n x="6"/>
        <n x="15"/>
        <n x="83"/>
      </t>
    </mdx>
    <mdx n="0" f="v">
      <t c="5">
        <n x="1" s="1"/>
        <n x="5"/>
        <n x="6"/>
        <n x="15"/>
        <n x="74"/>
      </t>
    </mdx>
    <mdx n="0" f="v">
      <t c="5">
        <n x="1" s="1"/>
        <n x="5"/>
        <n x="6"/>
        <n x="15"/>
        <n x="84"/>
      </t>
    </mdx>
    <mdx n="0" f="v">
      <t c="5">
        <n x="1" s="1"/>
        <n x="5"/>
        <n x="6"/>
        <n x="15"/>
        <n x="82"/>
      </t>
    </mdx>
    <mdx n="0" f="v">
      <t c="5">
        <n x="1" s="1"/>
        <n x="5"/>
        <n x="6"/>
        <n x="15"/>
        <n x="75"/>
      </t>
    </mdx>
    <mdx n="0" f="v">
      <t c="5">
        <n x="1" s="1"/>
        <n x="5"/>
        <n x="6"/>
        <n x="15"/>
        <n x="77"/>
      </t>
    </mdx>
    <mdx n="0" f="v">
      <t c="5">
        <n x="1" s="1"/>
        <n x="5"/>
        <n x="6"/>
        <n x="15"/>
        <n x="73"/>
      </t>
    </mdx>
    <mdx n="0" f="v">
      <t c="5">
        <n x="1" s="1"/>
        <n x="5"/>
        <n x="6"/>
        <n x="15"/>
        <n x="76"/>
      </t>
    </mdx>
    <mdx n="0" f="v">
      <t c="5">
        <n x="1" s="1"/>
        <n x="5"/>
        <n x="6"/>
        <n x="15"/>
        <n x="81"/>
      </t>
    </mdx>
    <mdx n="0" f="v">
      <t c="5">
        <n x="1" s="1"/>
        <n x="5"/>
        <n x="6"/>
        <n x="15"/>
        <n x="80"/>
      </t>
    </mdx>
    <mdx n="0" f="v">
      <t c="5">
        <n x="1" s="1"/>
        <n x="5"/>
        <n x="6"/>
        <n x="15"/>
        <n x="79"/>
      </t>
    </mdx>
    <mdx n="0" f="v">
      <t c="5">
        <n x="1" s="1"/>
        <n x="5"/>
        <n x="6"/>
        <n x="15"/>
        <n x="78"/>
      </t>
    </mdx>
    <mdx n="0" f="v">
      <t c="5">
        <n x="1" s="1"/>
        <n x="5"/>
        <n x="6"/>
        <n x="15"/>
        <n x="72"/>
      </t>
    </mdx>
    <mdx n="0" f="v">
      <t c="5">
        <n x="1" s="1"/>
        <n x="5"/>
        <n x="6"/>
        <n x="15"/>
        <n x="71"/>
      </t>
    </mdx>
    <mdx n="0" f="v">
      <t c="5">
        <n x="1" s="1"/>
        <n x="16"/>
        <n x="17"/>
        <n x="4"/>
        <n x="75"/>
      </t>
    </mdx>
    <mdx n="0" f="v">
      <t c="5">
        <n x="1" s="1"/>
        <n x="16"/>
        <n x="17"/>
        <n x="4"/>
        <n x="77"/>
      </t>
    </mdx>
    <mdx n="0" f="v">
      <t c="5">
        <n x="1" s="1"/>
        <n x="16"/>
        <n x="17"/>
        <n x="4"/>
        <n x="83"/>
      </t>
    </mdx>
    <mdx n="0" f="v">
      <t c="5">
        <n x="1" s="1"/>
        <n x="16"/>
        <n x="17"/>
        <n x="4"/>
        <n x="74"/>
      </t>
    </mdx>
    <mdx n="0" f="v">
      <t c="5">
        <n x="1" s="1"/>
        <n x="16"/>
        <n x="17"/>
        <n x="4"/>
        <n x="84"/>
      </t>
    </mdx>
    <mdx n="0" f="v">
      <t c="5">
        <n x="1" s="1"/>
        <n x="16"/>
        <n x="17"/>
        <n x="4"/>
        <n x="82"/>
      </t>
    </mdx>
    <mdx n="0" f="v">
      <t c="5">
        <n x="1" s="1"/>
        <n x="16"/>
        <n x="17"/>
        <n x="4"/>
        <n x="73"/>
      </t>
    </mdx>
    <mdx n="0" f="v">
      <t c="5">
        <n x="1" s="1"/>
        <n x="16"/>
        <n x="17"/>
        <n x="4"/>
        <n x="76"/>
      </t>
    </mdx>
    <mdx n="0" f="v">
      <t c="5">
        <n x="1" s="1"/>
        <n x="16"/>
        <n x="17"/>
        <n x="4"/>
        <n x="81"/>
      </t>
    </mdx>
    <mdx n="0" f="v">
      <t c="5">
        <n x="1" s="1"/>
        <n x="16"/>
        <n x="17"/>
        <n x="4"/>
        <n x="80"/>
      </t>
    </mdx>
    <mdx n="0" f="v">
      <t c="5">
        <n x="1" s="1"/>
        <n x="16"/>
        <n x="17"/>
        <n x="4"/>
        <n x="79"/>
      </t>
    </mdx>
    <mdx n="0" f="v">
      <t c="5">
        <n x="1" s="1"/>
        <n x="16"/>
        <n x="17"/>
        <n x="4"/>
        <n x="78"/>
      </t>
    </mdx>
    <mdx n="0" f="v">
      <t c="5">
        <n x="1" s="1"/>
        <n x="16"/>
        <n x="17"/>
        <n x="4"/>
        <n x="72"/>
      </t>
    </mdx>
    <mdx n="0" f="v">
      <t c="5">
        <n x="1" s="1"/>
        <n x="16"/>
        <n x="17"/>
        <n x="4"/>
        <n x="71"/>
      </t>
    </mdx>
    <mdx n="0" f="v">
      <t c="5">
        <n x="1" s="1"/>
        <n x="35"/>
        <n x="36"/>
        <n x="4"/>
        <n x="78"/>
      </t>
    </mdx>
    <mdx n="0" f="v">
      <t c="5">
        <n x="1" s="1"/>
        <n x="35"/>
        <n x="36"/>
        <n x="4"/>
        <n x="71"/>
      </t>
    </mdx>
    <mdx n="0" f="v">
      <t c="5">
        <n x="1" s="1"/>
        <n x="35"/>
        <n x="36"/>
        <n x="4"/>
        <n x="84"/>
      </t>
    </mdx>
    <mdx n="0" f="v">
      <t c="5">
        <n x="1" s="1"/>
        <n x="35"/>
        <n x="36"/>
        <n x="4"/>
        <n x="79"/>
      </t>
    </mdx>
    <mdx n="0" f="v">
      <t c="5">
        <n x="1" s="1"/>
        <n x="35"/>
        <n x="36"/>
        <n x="4"/>
        <n x="72"/>
      </t>
    </mdx>
    <mdx n="0" f="v">
      <t c="5">
        <n x="1" s="1"/>
        <n x="35"/>
        <n x="36"/>
        <n x="4"/>
        <n x="83"/>
      </t>
    </mdx>
    <mdx n="0" f="v">
      <t c="5">
        <n x="1" s="1"/>
        <n x="35"/>
        <n x="36"/>
        <n x="4"/>
        <n x="82"/>
      </t>
    </mdx>
    <mdx n="0" f="v">
      <t c="5">
        <n x="1" s="1"/>
        <n x="35"/>
        <n x="36"/>
        <n x="4"/>
        <n x="73"/>
      </t>
    </mdx>
    <mdx n="0" f="v">
      <t c="5">
        <n x="1" s="1"/>
        <n x="35"/>
        <n x="36"/>
        <n x="4"/>
        <n x="76"/>
      </t>
    </mdx>
    <mdx n="0" f="v">
      <t c="5">
        <n x="1" s="1"/>
        <n x="35"/>
        <n x="36"/>
        <n x="4"/>
        <n x="81"/>
      </t>
    </mdx>
    <mdx n="0" f="v">
      <t c="5">
        <n x="1" s="1"/>
        <n x="35"/>
        <n x="36"/>
        <n x="4"/>
        <n x="80"/>
      </t>
    </mdx>
    <mdx n="0" f="v">
      <t c="5">
        <n x="1" s="1"/>
        <n x="35"/>
        <n x="36"/>
        <n x="4"/>
        <n x="75"/>
      </t>
    </mdx>
    <mdx n="0" f="v">
      <t c="5">
        <n x="1" s="1"/>
        <n x="35"/>
        <n x="36"/>
        <n x="4"/>
        <n x="74"/>
      </t>
    </mdx>
    <mdx n="0" f="v">
      <t c="5">
        <n x="1" s="1"/>
        <n x="49"/>
        <n x="50"/>
        <n x="24"/>
        <n x="80"/>
      </t>
    </mdx>
    <mdx n="0" f="v">
      <t c="5">
        <n x="1" s="1"/>
        <n x="49"/>
        <n x="50"/>
        <n x="24"/>
        <n x="82"/>
      </t>
    </mdx>
    <mdx n="0" f="v">
      <t c="5">
        <n x="1" s="1"/>
        <n x="49"/>
        <n x="50"/>
        <n x="24"/>
        <n x="79"/>
      </t>
    </mdx>
    <mdx n="0" f="v">
      <t c="5">
        <n x="1" s="1"/>
        <n x="49"/>
        <n x="50"/>
        <n x="24"/>
        <n x="83"/>
      </t>
    </mdx>
    <mdx n="0" f="v">
      <t c="5">
        <n x="1" s="1"/>
        <n x="49"/>
        <n x="50"/>
        <n x="24"/>
        <n x="75"/>
      </t>
    </mdx>
    <mdx n="0" f="v">
      <t c="5">
        <n x="1" s="1"/>
        <n x="49"/>
        <n x="50"/>
        <n x="24"/>
        <n x="74"/>
      </t>
    </mdx>
    <mdx n="0" f="v">
      <t c="5">
        <n x="1" s="1"/>
        <n x="49"/>
        <n x="50"/>
        <n x="24"/>
        <n x="72"/>
      </t>
    </mdx>
    <mdx n="0" f="v">
      <t c="5">
        <n x="1" s="1"/>
        <n x="49"/>
        <n x="50"/>
        <n x="24"/>
        <n x="71"/>
      </t>
    </mdx>
    <mdx n="0" f="v">
      <t c="5">
        <n x="1" s="1"/>
        <n x="49"/>
        <n x="50"/>
        <n x="24"/>
        <n x="77"/>
      </t>
    </mdx>
    <mdx n="0" f="v">
      <t c="5">
        <n x="1" s="1"/>
        <n x="49"/>
        <n x="50"/>
        <n x="24"/>
        <n x="84"/>
      </t>
    </mdx>
    <mdx n="0" f="v">
      <t c="5">
        <n x="1" s="1"/>
        <n x="49"/>
        <n x="50"/>
        <n x="24"/>
        <n x="73"/>
      </t>
    </mdx>
    <mdx n="0" f="v">
      <t c="5">
        <n x="1" s="1"/>
        <n x="49"/>
        <n x="50"/>
        <n x="24"/>
        <n x="76"/>
      </t>
    </mdx>
    <mdx n="0" f="v">
      <t c="5">
        <n x="1" s="1"/>
        <n x="53"/>
        <n x="54"/>
        <n x="7"/>
        <n x="79"/>
      </t>
    </mdx>
    <mdx n="0" f="v">
      <t c="5">
        <n x="1" s="1"/>
        <n x="53"/>
        <n x="54"/>
        <n x="7"/>
        <n x="83"/>
      </t>
    </mdx>
    <mdx n="0" f="v">
      <t c="5">
        <n x="1" s="1"/>
        <n x="53"/>
        <n x="54"/>
        <n x="7"/>
        <n x="81"/>
      </t>
    </mdx>
    <mdx n="0" f="v">
      <t c="5">
        <n x="1" s="1"/>
        <n x="53"/>
        <n x="54"/>
        <n x="7"/>
        <n x="80"/>
      </t>
    </mdx>
    <mdx n="0" f="v">
      <t c="5">
        <n x="1" s="1"/>
        <n x="53"/>
        <n x="54"/>
        <n x="7"/>
        <n x="78"/>
      </t>
    </mdx>
    <mdx n="0" f="v">
      <t c="5">
        <n x="1" s="1"/>
        <n x="53"/>
        <n x="54"/>
        <n x="7"/>
        <n x="82"/>
      </t>
    </mdx>
    <mdx n="0" f="v">
      <t c="5">
        <n x="1" s="1"/>
        <n x="53"/>
        <n x="54"/>
        <n x="7"/>
        <n x="75"/>
      </t>
    </mdx>
    <mdx n="0" f="v">
      <t c="5">
        <n x="1" s="1"/>
        <n x="53"/>
        <n x="54"/>
        <n x="7"/>
        <n x="74"/>
      </t>
    </mdx>
    <mdx n="0" f="v">
      <t c="5">
        <n x="1" s="1"/>
        <n x="53"/>
        <n x="54"/>
        <n x="7"/>
        <n x="72"/>
      </t>
    </mdx>
    <mdx n="0" f="v">
      <t c="5">
        <n x="1" s="1"/>
        <n x="53"/>
        <n x="54"/>
        <n x="7"/>
        <n x="71"/>
      </t>
    </mdx>
    <mdx n="0" f="v">
      <t c="5">
        <n x="1" s="1"/>
        <n x="53"/>
        <n x="54"/>
        <n x="7"/>
        <n x="77"/>
      </t>
    </mdx>
    <mdx n="0" f="v">
      <t c="5">
        <n x="1" s="1"/>
        <n x="53"/>
        <n x="54"/>
        <n x="7"/>
        <n x="84"/>
      </t>
    </mdx>
    <mdx n="0" f="v">
      <t c="5">
        <n x="1" s="1"/>
        <n x="53"/>
        <n x="54"/>
        <n x="7"/>
        <n x="73"/>
      </t>
    </mdx>
    <mdx n="0" f="v">
      <t c="5">
        <n x="1" s="1"/>
        <n x="53"/>
        <n x="54"/>
        <n x="7"/>
        <n x="76"/>
      </t>
    </mdx>
    <mdx n="0" f="v">
      <t c="5">
        <n x="1" s="1"/>
        <n x="65"/>
        <n x="66"/>
        <n x="24"/>
        <n x="77"/>
      </t>
    </mdx>
    <mdx n="0" f="v">
      <t c="5">
        <n x="1" s="1"/>
        <n x="65"/>
        <n x="66"/>
        <n x="24"/>
        <n x="83"/>
      </t>
    </mdx>
    <mdx n="0" f="v">
      <t c="5">
        <n x="1" s="1"/>
        <n x="65"/>
        <n x="66"/>
        <n x="24"/>
        <n x="82"/>
      </t>
    </mdx>
    <mdx n="0" f="v">
      <t c="5">
        <n x="1" s="1"/>
        <n x="65"/>
        <n x="66"/>
        <n x="24"/>
        <n x="81"/>
      </t>
    </mdx>
    <mdx n="0" f="v">
      <t c="5">
        <n x="1" s="1"/>
        <n x="65"/>
        <n x="66"/>
        <n x="24"/>
        <n x="80"/>
      </t>
    </mdx>
    <mdx n="0" f="v">
      <t c="5">
        <n x="1" s="1"/>
        <n x="65"/>
        <n x="66"/>
        <n x="24"/>
        <n x="79"/>
      </t>
    </mdx>
    <mdx n="0" f="v">
      <t c="5">
        <n x="1" s="1"/>
        <n x="65"/>
        <n x="66"/>
        <n x="24"/>
        <n x="78"/>
      </t>
    </mdx>
    <mdx n="0" f="v">
      <t c="5">
        <n x="1" s="1"/>
        <n x="65"/>
        <n x="66"/>
        <n x="24"/>
        <n x="75"/>
      </t>
    </mdx>
    <mdx n="0" f="v">
      <t c="5">
        <n x="1" s="1"/>
        <n x="65"/>
        <n x="66"/>
        <n x="24"/>
        <n x="74"/>
      </t>
    </mdx>
    <mdx n="0" f="v">
      <t c="5">
        <n x="1" s="1"/>
        <n x="65"/>
        <n x="66"/>
        <n x="24"/>
        <n x="72"/>
      </t>
    </mdx>
    <mdx n="0" f="v">
      <t c="5">
        <n x="1" s="1"/>
        <n x="65"/>
        <n x="66"/>
        <n x="24"/>
        <n x="71"/>
      </t>
    </mdx>
    <mdx n="0" f="v">
      <t c="5">
        <n x="1" s="1"/>
        <n x="65"/>
        <n x="66"/>
        <n x="15"/>
        <n x="76"/>
      </t>
    </mdx>
    <mdx n="0" f="v">
      <t c="5">
        <n x="1" s="1"/>
        <n x="57"/>
        <n x="58"/>
        <n x="4"/>
        <n x="76"/>
      </t>
    </mdx>
    <mdx n="0" f="v">
      <t c="5">
        <n x="1" s="1"/>
        <n x="25"/>
        <n x="26"/>
        <n x="7"/>
        <n x="75"/>
      </t>
    </mdx>
    <mdx n="0" f="v">
      <t c="5">
        <n x="1" s="1"/>
        <n x="25"/>
        <n x="26"/>
        <n x="7"/>
        <n x="77"/>
      </t>
    </mdx>
    <mdx n="0" f="v">
      <t c="5">
        <n x="1" s="1"/>
        <n x="25"/>
        <n x="26"/>
        <n x="7"/>
        <n x="83"/>
      </t>
    </mdx>
    <mdx n="0" f="v">
      <t c="5">
        <n x="1" s="1"/>
        <n x="25"/>
        <n x="26"/>
        <n x="7"/>
        <n x="74"/>
      </t>
    </mdx>
    <mdx n="0" f="v">
      <t c="5">
        <n x="1" s="1"/>
        <n x="25"/>
        <n x="26"/>
        <n x="7"/>
        <n x="84"/>
      </t>
    </mdx>
    <mdx n="0" f="v">
      <t c="5">
        <n x="1" s="1"/>
        <n x="25"/>
        <n x="26"/>
        <n x="7"/>
        <n x="82"/>
      </t>
    </mdx>
    <mdx n="0" f="v">
      <t c="5">
        <n x="1" s="1"/>
        <n x="25"/>
        <n x="26"/>
        <n x="7"/>
        <n x="73"/>
      </t>
    </mdx>
    <mdx n="0" f="v">
      <t c="5">
        <n x="1" s="1"/>
        <n x="25"/>
        <n x="26"/>
        <n x="7"/>
        <n x="76"/>
      </t>
    </mdx>
    <mdx n="0" f="v">
      <t c="5">
        <n x="1" s="1"/>
        <n x="25"/>
        <n x="26"/>
        <n x="7"/>
        <n x="81"/>
      </t>
    </mdx>
    <mdx n="0" f="v">
      <t c="5">
        <n x="1" s="1"/>
        <n x="25"/>
        <n x="26"/>
        <n x="7"/>
        <n x="80"/>
      </t>
    </mdx>
    <mdx n="0" f="v">
      <t c="5">
        <n x="1" s="1"/>
        <n x="25"/>
        <n x="26"/>
        <n x="7"/>
        <n x="79"/>
      </t>
    </mdx>
    <mdx n="0" f="v">
      <t c="5">
        <n x="1" s="1"/>
        <n x="25"/>
        <n x="26"/>
        <n x="7"/>
        <n x="78"/>
      </t>
    </mdx>
    <mdx n="0" f="v">
      <t c="5">
        <n x="1" s="1"/>
        <n x="25"/>
        <n x="26"/>
        <n x="7"/>
        <n x="72"/>
      </t>
    </mdx>
    <mdx n="0" f="v">
      <t c="5">
        <n x="1" s="1"/>
        <n x="25"/>
        <n x="26"/>
        <n x="7"/>
        <n x="71"/>
      </t>
    </mdx>
    <mdx n="0" f="v">
      <t c="5">
        <n x="1" s="1"/>
        <n x="37"/>
        <n x="38"/>
        <n x="24"/>
        <n x="71"/>
      </t>
    </mdx>
    <mdx n="0" f="v">
      <t c="5">
        <n x="1" s="1"/>
        <n x="37"/>
        <n x="38"/>
        <n x="24"/>
        <n x="84"/>
      </t>
    </mdx>
    <mdx n="0" f="v">
      <t c="5">
        <n x="1" s="1"/>
        <n x="37"/>
        <n x="38"/>
        <n x="24"/>
        <n x="79"/>
      </t>
    </mdx>
    <mdx n="0" f="v">
      <t c="5">
        <n x="1" s="1"/>
        <n x="37"/>
        <n x="38"/>
        <n x="24"/>
        <n x="72"/>
      </t>
    </mdx>
    <mdx n="0" f="v">
      <t c="5">
        <n x="1" s="1"/>
        <n x="37"/>
        <n x="38"/>
        <n x="24"/>
        <n x="77"/>
      </t>
    </mdx>
    <mdx n="0" f="v">
      <t c="5">
        <n x="1" s="1"/>
        <n x="37"/>
        <n x="38"/>
        <n x="24"/>
        <n x="78"/>
      </t>
    </mdx>
    <mdx n="0" f="v">
      <t c="5">
        <n x="1" s="1"/>
        <n x="37"/>
        <n x="38"/>
        <n x="24"/>
        <n x="83"/>
      </t>
    </mdx>
    <mdx n="0" f="v">
      <t c="5">
        <n x="1" s="1"/>
        <n x="37"/>
        <n x="38"/>
        <n x="24"/>
        <n x="82"/>
      </t>
    </mdx>
    <mdx n="0" f="v">
      <t c="5">
        <n x="1" s="1"/>
        <n x="37"/>
        <n x="38"/>
        <n x="24"/>
        <n x="73"/>
      </t>
    </mdx>
    <mdx n="0" f="v">
      <t c="5">
        <n x="1" s="1"/>
        <n x="37"/>
        <n x="38"/>
        <n x="24"/>
        <n x="76"/>
      </t>
    </mdx>
    <mdx n="0" f="v">
      <t c="5">
        <n x="1" s="1"/>
        <n x="37"/>
        <n x="38"/>
        <n x="24"/>
        <n x="81"/>
      </t>
    </mdx>
    <mdx n="0" f="v">
      <t c="5">
        <n x="1" s="1"/>
        <n x="37"/>
        <n x="38"/>
        <n x="24"/>
        <n x="80"/>
      </t>
    </mdx>
    <mdx n="0" f="v">
      <t c="5">
        <n x="1" s="1"/>
        <n x="37"/>
        <n x="38"/>
        <n x="24"/>
        <n x="75"/>
      </t>
    </mdx>
    <mdx n="0" f="v">
      <t c="5">
        <n x="1" s="1"/>
        <n x="37"/>
        <n x="38"/>
        <n x="24"/>
        <n x="74"/>
      </t>
    </mdx>
    <mdx n="0" f="v">
      <t c="5">
        <n x="1" s="1"/>
        <n x="53"/>
        <n x="54"/>
        <n x="24"/>
        <n x="84"/>
      </t>
    </mdx>
    <mdx n="0" f="v">
      <t c="5">
        <n x="1" s="1"/>
        <n x="53"/>
        <n x="54"/>
        <n x="24"/>
        <n x="79"/>
      </t>
    </mdx>
    <mdx n="0" f="v">
      <t c="5">
        <n x="1" s="1"/>
        <n x="53"/>
        <n x="54"/>
        <n x="24"/>
        <n x="72"/>
      </t>
    </mdx>
    <mdx n="0" f="v">
      <t c="5">
        <n x="1" s="1"/>
        <n x="53"/>
        <n x="54"/>
        <n x="24"/>
        <n x="77"/>
      </t>
    </mdx>
    <mdx n="0" f="v">
      <t c="5">
        <n x="1" s="1"/>
        <n x="53"/>
        <n x="54"/>
        <n x="24"/>
        <n x="83"/>
      </t>
    </mdx>
    <mdx n="0" f="v">
      <t c="5">
        <n x="1" s="1"/>
        <n x="53"/>
        <n x="54"/>
        <n x="24"/>
        <n x="78"/>
      </t>
    </mdx>
    <mdx n="0" f="v">
      <t c="5">
        <n x="1" s="1"/>
        <n x="53"/>
        <n x="54"/>
        <n x="24"/>
        <n x="73"/>
      </t>
    </mdx>
    <mdx n="0" f="v">
      <t c="5">
        <n x="1" s="1"/>
        <n x="53"/>
        <n x="54"/>
        <n x="24"/>
        <n x="76"/>
      </t>
    </mdx>
    <mdx n="0" f="v">
      <t c="5">
        <n x="1" s="1"/>
        <n x="53"/>
        <n x="54"/>
        <n x="24"/>
        <n x="81"/>
      </t>
    </mdx>
    <mdx n="0" f="v">
      <t c="5">
        <n x="1" s="1"/>
        <n x="53"/>
        <n x="54"/>
        <n x="24"/>
        <n x="80"/>
      </t>
    </mdx>
    <mdx n="0" f="v">
      <t c="5">
        <n x="1" s="1"/>
        <n x="53"/>
        <n x="54"/>
        <n x="24"/>
        <n x="75"/>
      </t>
    </mdx>
    <mdx n="0" f="v">
      <t c="5">
        <n x="1" s="1"/>
        <n x="53"/>
        <n x="54"/>
        <n x="24"/>
        <n x="74"/>
      </t>
    </mdx>
    <mdx n="0" f="v">
      <t c="5">
        <n x="1" s="1"/>
        <n x="63"/>
        <n x="64"/>
        <n x="15"/>
        <n x="83"/>
      </t>
    </mdx>
    <mdx n="0" f="v">
      <t c="5">
        <n x="1" s="1"/>
        <n x="63"/>
        <n x="64"/>
        <n x="15"/>
        <n x="82"/>
      </t>
    </mdx>
    <mdx n="0" f="v">
      <t c="5">
        <n x="1" s="1"/>
        <n x="63"/>
        <n x="64"/>
        <n x="15"/>
        <n x="81"/>
      </t>
    </mdx>
    <mdx n="0" f="v">
      <t c="5">
        <n x="1" s="1"/>
        <n x="63"/>
        <n x="64"/>
        <n x="15"/>
        <n x="80"/>
      </t>
    </mdx>
    <mdx n="0" f="v">
      <t c="5">
        <n x="1" s="1"/>
        <n x="63"/>
        <n x="64"/>
        <n x="15"/>
        <n x="79"/>
      </t>
    </mdx>
    <mdx n="0" f="v">
      <t c="5">
        <n x="1" s="1"/>
        <n x="63"/>
        <n x="64"/>
        <n x="15"/>
        <n x="78"/>
      </t>
    </mdx>
    <mdx n="0" f="v">
      <t c="5">
        <n x="1" s="1"/>
        <n x="63"/>
        <n x="64"/>
        <n x="15"/>
        <n x="75"/>
      </t>
    </mdx>
    <mdx n="0" f="v">
      <t c="5">
        <n x="1" s="1"/>
        <n x="63"/>
        <n x="64"/>
        <n x="15"/>
        <n x="74"/>
      </t>
    </mdx>
    <mdx n="0" f="v">
      <t c="5">
        <n x="1" s="1"/>
        <n x="63"/>
        <n x="64"/>
        <n x="15"/>
        <n x="72"/>
      </t>
    </mdx>
    <mdx n="0" f="v">
      <t c="5">
        <n x="1" s="1"/>
        <n x="63"/>
        <n x="64"/>
        <n x="15"/>
        <n x="71"/>
      </t>
    </mdx>
    <mdx n="0" f="v">
      <t c="5">
        <n x="1" s="1"/>
        <n x="2"/>
        <n x="3"/>
        <n x="21"/>
        <n x="81"/>
      </t>
    </mdx>
    <mdx n="0" f="v">
      <t c="5">
        <n x="1" s="1"/>
        <n x="2"/>
        <n x="3"/>
        <n x="21"/>
        <n x="84"/>
      </t>
    </mdx>
    <mdx n="0" f="v">
      <t c="5">
        <n x="1" s="1"/>
        <n x="2"/>
        <n x="3"/>
        <n x="21"/>
        <n x="76"/>
      </t>
    </mdx>
    <mdx n="0" f="v">
      <t c="5">
        <n x="1" s="1"/>
        <n x="2"/>
        <n x="3"/>
        <n x="21"/>
        <n x="77"/>
      </t>
    </mdx>
    <mdx n="0" f="v">
      <t c="5">
        <n x="1" s="1"/>
        <n x="2"/>
        <n x="3"/>
        <n x="21"/>
        <n x="73"/>
      </t>
    </mdx>
    <mdx n="0" f="v">
      <t c="5">
        <n x="1" s="1"/>
        <n x="2"/>
        <n x="3"/>
        <n x="21"/>
        <n x="80"/>
      </t>
    </mdx>
    <mdx n="0" f="v">
      <t c="5">
        <n x="1" s="1"/>
        <n x="2"/>
        <n x="3"/>
        <n x="21"/>
        <n x="79"/>
      </t>
    </mdx>
    <mdx n="0" f="v">
      <t c="5">
        <n x="1" s="1"/>
        <n x="2"/>
        <n x="3"/>
        <n x="21"/>
        <n x="78"/>
      </t>
    </mdx>
    <mdx n="0" f="v">
      <t c="5">
        <n x="1" s="1"/>
        <n x="2"/>
        <n x="3"/>
        <n x="21"/>
        <n x="75"/>
      </t>
    </mdx>
    <mdx n="0" f="v">
      <t c="5">
        <n x="1" s="1"/>
        <n x="2"/>
        <n x="3"/>
        <n x="21"/>
        <n x="74"/>
      </t>
    </mdx>
    <mdx n="0" f="v">
      <t c="5">
        <n x="1" s="1"/>
        <n x="2"/>
        <n x="3"/>
        <n x="21"/>
        <n x="72"/>
      </t>
    </mdx>
    <mdx n="0" f="v">
      <t c="5">
        <n x="1" s="1"/>
        <n x="2"/>
        <n x="3"/>
        <n x="21"/>
        <n x="71"/>
      </t>
    </mdx>
    <mdx n="0" f="v">
      <t c="5">
        <n x="1" s="1"/>
        <n x="2"/>
        <n x="3"/>
        <n x="21"/>
        <n x="83"/>
      </t>
    </mdx>
    <mdx n="0" f="v">
      <t c="5">
        <n x="1" s="1"/>
        <n x="2"/>
        <n x="3"/>
        <n x="21"/>
        <n x="82"/>
      </t>
    </mdx>
    <mdx n="0" f="v">
      <t c="5">
        <n x="1" s="1"/>
        <n x="5"/>
        <n x="6"/>
        <n x="24"/>
        <n x="80"/>
      </t>
    </mdx>
    <mdx n="0" f="v">
      <t c="5">
        <n x="1" s="1"/>
        <n x="5"/>
        <n x="6"/>
        <n x="24"/>
        <n x="74"/>
      </t>
    </mdx>
    <mdx n="0" f="v">
      <t c="5">
        <n x="1" s="1"/>
        <n x="5"/>
        <n x="6"/>
        <n x="24"/>
        <n x="71"/>
      </t>
    </mdx>
    <mdx n="0" f="v">
      <t c="5">
        <n x="1" s="1"/>
        <n x="5"/>
        <n x="6"/>
        <n x="24"/>
        <n x="75"/>
      </t>
    </mdx>
    <mdx n="0" f="v">
      <t c="5">
        <n x="1" s="1"/>
        <n x="5"/>
        <n x="6"/>
        <n x="24"/>
        <n x="72"/>
      </t>
    </mdx>
    <mdx n="0" f="v">
      <t c="5">
        <n x="1" s="1"/>
        <n x="5"/>
        <n x="6"/>
        <n x="24"/>
        <n x="77"/>
      </t>
    </mdx>
    <mdx n="0" f="v">
      <t c="5">
        <n x="1" s="1"/>
        <n x="5"/>
        <n x="6"/>
        <n x="24"/>
        <n x="84"/>
      </t>
    </mdx>
    <mdx n="0" f="v">
      <t c="5">
        <n x="1" s="1"/>
        <n x="5"/>
        <n x="6"/>
        <n x="24"/>
        <n x="83"/>
      </t>
    </mdx>
    <mdx n="0" f="v">
      <t c="5">
        <n x="1" s="1"/>
        <n x="5"/>
        <n x="6"/>
        <n x="24"/>
        <n x="82"/>
      </t>
    </mdx>
    <mdx n="0" f="v">
      <t c="5">
        <n x="1" s="1"/>
        <n x="5"/>
        <n x="6"/>
        <n x="24"/>
        <n x="73"/>
      </t>
    </mdx>
    <mdx n="0" f="v">
      <t c="5">
        <n x="1" s="1"/>
        <n x="5"/>
        <n x="6"/>
        <n x="24"/>
        <n x="76"/>
      </t>
    </mdx>
    <mdx n="0" f="v">
      <t c="5">
        <n x="1" s="1"/>
        <n x="5"/>
        <n x="6"/>
        <n x="24"/>
        <n x="81"/>
      </t>
    </mdx>
    <mdx n="0" f="v">
      <t c="5">
        <n x="1" s="1"/>
        <n x="5"/>
        <n x="6"/>
        <n x="24"/>
        <n x="79"/>
      </t>
    </mdx>
    <mdx n="0" f="v">
      <t c="5">
        <n x="1" s="1"/>
        <n x="5"/>
        <n x="6"/>
        <n x="24"/>
        <n x="78"/>
      </t>
    </mdx>
    <mdx n="0" f="v">
      <t c="5">
        <n x="1" s="1"/>
        <n x="8"/>
        <n x="9"/>
        <n x="4"/>
        <n x="73"/>
      </t>
    </mdx>
    <mdx n="0" f="v">
      <t c="5">
        <n x="1" s="1"/>
        <n x="8"/>
        <n x="9"/>
        <n x="4"/>
        <n x="81"/>
      </t>
    </mdx>
    <mdx n="0" f="v">
      <t c="5">
        <n x="1" s="1"/>
        <n x="8"/>
        <n x="9"/>
        <n x="4"/>
        <n x="84"/>
      </t>
    </mdx>
    <mdx n="0" f="v">
      <t c="5">
        <n x="1" s="1"/>
        <n x="8"/>
        <n x="9"/>
        <n x="4"/>
        <n x="76"/>
      </t>
    </mdx>
    <mdx n="0" f="v">
      <t c="5">
        <n x="1" s="1"/>
        <n x="8"/>
        <n x="9"/>
        <n x="4"/>
        <n x="77"/>
      </t>
    </mdx>
    <mdx n="0" f="v">
      <t c="5">
        <n x="1" s="1"/>
        <n x="8"/>
        <n x="9"/>
        <n x="4"/>
        <n x="80"/>
      </t>
    </mdx>
    <mdx n="0" f="v">
      <t c="5">
        <n x="1" s="1"/>
        <n x="8"/>
        <n x="9"/>
        <n x="4"/>
        <n x="79"/>
      </t>
    </mdx>
    <mdx n="0" f="v">
      <t c="5">
        <n x="1" s="1"/>
        <n x="8"/>
        <n x="9"/>
        <n x="4"/>
        <n x="78"/>
      </t>
    </mdx>
    <mdx n="0" f="v">
      <t c="5">
        <n x="1" s="1"/>
        <n x="8"/>
        <n x="9"/>
        <n x="4"/>
        <n x="75"/>
      </t>
    </mdx>
    <mdx n="0" f="v">
      <t c="5">
        <n x="1" s="1"/>
        <n x="8"/>
        <n x="9"/>
        <n x="4"/>
        <n x="74"/>
      </t>
    </mdx>
    <mdx n="0" f="v">
      <t c="5">
        <n x="1" s="1"/>
        <n x="8"/>
        <n x="9"/>
        <n x="4"/>
        <n x="72"/>
      </t>
    </mdx>
    <mdx n="0" f="v">
      <t c="5">
        <n x="1" s="1"/>
        <n x="8"/>
        <n x="9"/>
        <n x="4"/>
        <n x="71"/>
      </t>
    </mdx>
    <mdx n="0" f="v">
      <t c="5">
        <n x="1" s="1"/>
        <n x="8"/>
        <n x="9"/>
        <n x="4"/>
        <n x="83"/>
      </t>
    </mdx>
    <mdx n="0" f="v">
      <t c="5">
        <n x="1" s="1"/>
        <n x="8"/>
        <n x="9"/>
        <n x="4"/>
        <n x="82"/>
      </t>
    </mdx>
    <mdx n="0" f="v">
      <t c="5">
        <n x="1" s="1"/>
        <n x="11"/>
        <n x="12"/>
        <n x="7"/>
        <n x="72"/>
      </t>
    </mdx>
    <mdx n="0" f="v">
      <t c="5">
        <n x="1" s="1"/>
        <n x="11"/>
        <n x="12"/>
        <n x="7"/>
        <n x="80"/>
      </t>
    </mdx>
    <mdx n="0" f="v">
      <t c="5">
        <n x="1" s="1"/>
        <n x="11"/>
        <n x="12"/>
        <n x="7"/>
        <n x="74"/>
      </t>
    </mdx>
    <mdx n="0" f="v">
      <t c="5">
        <n x="1" s="1"/>
        <n x="11"/>
        <n x="12"/>
        <n x="7"/>
        <n x="71"/>
      </t>
    </mdx>
    <mdx n="0" f="v">
      <t c="5">
        <n x="1" s="1"/>
        <n x="11"/>
        <n x="12"/>
        <n x="7"/>
        <n x="75"/>
      </t>
    </mdx>
    <mdx n="0" f="v">
      <t c="5">
        <n x="1" s="1"/>
        <n x="11"/>
        <n x="12"/>
        <n x="7"/>
        <n x="77"/>
      </t>
    </mdx>
    <mdx n="0" f="v">
      <t c="5">
        <n x="1" s="1"/>
        <n x="11"/>
        <n x="12"/>
        <n x="7"/>
        <n x="84"/>
      </t>
    </mdx>
    <mdx n="0" f="v">
      <t c="5">
        <n x="1" s="1"/>
        <n x="11"/>
        <n x="12"/>
        <n x="7"/>
        <n x="83"/>
      </t>
    </mdx>
    <mdx n="0" f="v">
      <t c="5">
        <n x="1" s="1"/>
        <n x="11"/>
        <n x="12"/>
        <n x="7"/>
        <n x="82"/>
      </t>
    </mdx>
    <mdx n="0" f="v">
      <t c="5">
        <n x="1" s="1"/>
        <n x="11"/>
        <n x="12"/>
        <n x="7"/>
        <n x="73"/>
      </t>
    </mdx>
    <mdx n="0" f="v">
      <t c="5">
        <n x="1" s="1"/>
        <n x="11"/>
        <n x="12"/>
        <n x="7"/>
        <n x="76"/>
      </t>
    </mdx>
    <mdx n="0" f="v">
      <t c="5">
        <n x="1" s="1"/>
        <n x="11"/>
        <n x="12"/>
        <n x="7"/>
        <n x="81"/>
      </t>
    </mdx>
    <mdx n="0" f="v">
      <t c="5">
        <n x="1" s="1"/>
        <n x="11"/>
        <n x="12"/>
        <n x="7"/>
        <n x="79"/>
      </t>
    </mdx>
    <mdx n="0" f="v">
      <t c="5">
        <n x="1" s="1"/>
        <n x="11"/>
        <n x="12"/>
        <n x="7"/>
        <n x="78"/>
      </t>
    </mdx>
    <mdx n="0" f="v">
      <t c="5">
        <n x="1" s="1"/>
        <n x="13"/>
        <n x="14"/>
        <n x="10"/>
        <n x="77"/>
      </t>
    </mdx>
    <mdx n="0" f="v">
      <t c="5">
        <n x="1" s="1"/>
        <n x="13"/>
        <n x="14"/>
        <n x="10"/>
        <n x="73"/>
      </t>
    </mdx>
    <mdx n="0" f="v">
      <t c="5">
        <n x="1" s="1"/>
        <n x="13"/>
        <n x="14"/>
        <n x="10"/>
        <n x="81"/>
      </t>
    </mdx>
    <mdx n="0" f="v">
      <t c="5">
        <n x="1" s="1"/>
        <n x="13"/>
        <n x="14"/>
        <n x="10"/>
        <n x="84"/>
      </t>
    </mdx>
    <mdx n="0" f="v">
      <t c="5">
        <n x="1" s="1"/>
        <n x="13"/>
        <n x="14"/>
        <n x="10"/>
        <n x="76"/>
      </t>
    </mdx>
    <mdx n="0" f="v">
      <t c="5">
        <n x="1" s="1"/>
        <n x="13"/>
        <n x="14"/>
        <n x="10"/>
        <n x="80"/>
      </t>
    </mdx>
    <mdx n="0" f="v">
      <t c="5">
        <n x="1" s="1"/>
        <n x="13"/>
        <n x="14"/>
        <n x="10"/>
        <n x="79"/>
      </t>
    </mdx>
    <mdx n="0" f="v">
      <t c="5">
        <n x="1" s="1"/>
        <n x="13"/>
        <n x="14"/>
        <n x="10"/>
        <n x="78"/>
      </t>
    </mdx>
    <mdx n="0" f="v">
      <t c="5">
        <n x="1" s="1"/>
        <n x="13"/>
        <n x="14"/>
        <n x="10"/>
        <n x="75"/>
      </t>
    </mdx>
    <mdx n="0" f="v">
      <t c="5">
        <n x="1" s="1"/>
        <n x="13"/>
        <n x="14"/>
        <n x="10"/>
        <n x="74"/>
      </t>
    </mdx>
    <mdx n="0" f="v">
      <t c="5">
        <n x="1" s="1"/>
        <n x="13"/>
        <n x="14"/>
        <n x="10"/>
        <n x="72"/>
      </t>
    </mdx>
    <mdx n="0" f="v">
      <t c="5">
        <n x="1" s="1"/>
        <n x="13"/>
        <n x="14"/>
        <n x="10"/>
        <n x="71"/>
      </t>
    </mdx>
    <mdx n="0" f="v">
      <t c="5">
        <n x="1" s="1"/>
        <n x="13"/>
        <n x="14"/>
        <n x="10"/>
        <n x="83"/>
      </t>
    </mdx>
    <mdx n="0" f="v">
      <t c="5">
        <n x="1" s="1"/>
        <n x="13"/>
        <n x="14"/>
        <n x="10"/>
        <n x="82"/>
      </t>
    </mdx>
    <mdx n="0" f="v">
      <t c="5">
        <n x="1" s="1"/>
        <n x="19"/>
        <n x="20"/>
        <n x="15"/>
        <n x="77"/>
      </t>
    </mdx>
    <mdx n="0" f="v">
      <t c="5">
        <n x="1" s="1"/>
        <n x="19"/>
        <n x="20"/>
        <n x="15"/>
        <n x="73"/>
      </t>
    </mdx>
    <mdx n="0" f="v">
      <t c="5">
        <n x="1" s="1"/>
        <n x="19"/>
        <n x="20"/>
        <n x="15"/>
        <n x="81"/>
      </t>
    </mdx>
    <mdx n="0" f="v">
      <t c="5">
        <n x="1" s="1"/>
        <n x="19"/>
        <n x="20"/>
        <n x="15"/>
        <n x="84"/>
      </t>
    </mdx>
    <mdx n="0" f="v">
      <t c="5">
        <n x="1" s="1"/>
        <n x="19"/>
        <n x="20"/>
        <n x="15"/>
        <n x="76"/>
      </t>
    </mdx>
    <mdx n="0" f="v">
      <t c="5">
        <n x="1" s="1"/>
        <n x="19"/>
        <n x="20"/>
        <n x="15"/>
        <n x="80"/>
      </t>
    </mdx>
    <mdx n="0" f="v">
      <t c="5">
        <n x="1" s="1"/>
        <n x="19"/>
        <n x="20"/>
        <n x="15"/>
        <n x="79"/>
      </t>
    </mdx>
    <mdx n="0" f="v">
      <t c="5">
        <n x="1" s="1"/>
        <n x="19"/>
        <n x="20"/>
        <n x="15"/>
        <n x="78"/>
      </t>
    </mdx>
    <mdx n="0" f="v">
      <t c="5">
        <n x="1" s="1"/>
        <n x="19"/>
        <n x="20"/>
        <n x="15"/>
        <n x="75"/>
      </t>
    </mdx>
    <mdx n="0" f="v">
      <t c="5">
        <n x="1" s="1"/>
        <n x="19"/>
        <n x="20"/>
        <n x="15"/>
        <n x="74"/>
      </t>
    </mdx>
    <mdx n="0" f="v">
      <t c="5">
        <n x="1" s="1"/>
        <n x="19"/>
        <n x="20"/>
        <n x="15"/>
        <n x="72"/>
      </t>
    </mdx>
    <mdx n="0" f="v">
      <t c="5">
        <n x="1" s="1"/>
        <n x="19"/>
        <n x="20"/>
        <n x="15"/>
        <n x="71"/>
      </t>
    </mdx>
    <mdx n="0" f="v">
      <t c="5">
        <n x="1" s="1"/>
        <n x="19"/>
        <n x="20"/>
        <n x="15"/>
        <n x="83"/>
      </t>
    </mdx>
    <mdx n="0" f="v">
      <t c="5">
        <n x="1" s="1"/>
        <n x="19"/>
        <n x="20"/>
        <n x="15"/>
        <n x="82"/>
      </t>
    </mdx>
    <mdx n="0" f="v">
      <t c="5">
        <n x="1" s="1"/>
        <n x="22"/>
        <n x="23"/>
        <n x="18"/>
        <n x="75"/>
      </t>
    </mdx>
    <mdx n="0" f="v">
      <t c="5">
        <n x="1" s="1"/>
        <n x="22"/>
        <n x="23"/>
        <n x="18"/>
        <n x="72"/>
      </t>
    </mdx>
    <mdx n="0" f="v">
      <t c="5">
        <n x="1" s="1"/>
        <n x="22"/>
        <n x="23"/>
        <n x="18"/>
        <n x="80"/>
      </t>
    </mdx>
    <mdx n="0" f="v">
      <t c="5">
        <n x="1" s="1"/>
        <n x="22"/>
        <n x="23"/>
        <n x="18"/>
        <n x="74"/>
      </t>
    </mdx>
    <mdx n="0" f="v">
      <t c="5">
        <n x="1" s="1"/>
        <n x="22"/>
        <n x="23"/>
        <n x="18"/>
        <n x="71"/>
      </t>
    </mdx>
    <mdx n="0" f="v">
      <t c="5">
        <n x="1" s="1"/>
        <n x="22"/>
        <n x="23"/>
        <n x="18"/>
        <n x="77"/>
      </t>
    </mdx>
    <mdx n="0" f="v">
      <t c="5">
        <n x="1" s="1"/>
        <n x="22"/>
        <n x="23"/>
        <n x="18"/>
        <n x="84"/>
      </t>
    </mdx>
    <mdx n="0" f="v">
      <t c="5">
        <n x="1" s="1"/>
        <n x="22"/>
        <n x="23"/>
        <n x="18"/>
        <n x="83"/>
      </t>
    </mdx>
    <mdx n="0" f="v">
      <t c="5">
        <n x="1" s="1"/>
        <n x="22"/>
        <n x="23"/>
        <n x="18"/>
        <n x="82"/>
      </t>
    </mdx>
    <mdx n="0" f="v">
      <t c="5">
        <n x="1" s="1"/>
        <n x="22"/>
        <n x="23"/>
        <n x="18"/>
        <n x="73"/>
      </t>
    </mdx>
    <mdx n="0" f="v">
      <t c="5">
        <n x="1" s="1"/>
        <n x="22"/>
        <n x="23"/>
        <n x="18"/>
        <n x="76"/>
      </t>
    </mdx>
    <mdx n="0" f="v">
      <t c="5">
        <n x="1" s="1"/>
        <n x="22"/>
        <n x="23"/>
        <n x="18"/>
        <n x="81"/>
      </t>
    </mdx>
    <mdx n="0" f="v">
      <t c="5">
        <n x="1" s="1"/>
        <n x="22"/>
        <n x="23"/>
        <n x="18"/>
        <n x="79"/>
      </t>
    </mdx>
    <mdx n="0" f="v">
      <t c="5">
        <n x="1" s="1"/>
        <n x="22"/>
        <n x="23"/>
        <n x="18"/>
        <n x="78"/>
      </t>
    </mdx>
    <mdx n="0" f="v">
      <t c="5">
        <n x="1" s="1"/>
        <n x="25"/>
        <n x="26"/>
        <n x="21"/>
        <n x="77"/>
      </t>
    </mdx>
    <mdx n="0" f="v">
      <t c="5">
        <n x="1" s="1"/>
        <n x="25"/>
        <n x="26"/>
        <n x="21"/>
        <n x="73"/>
      </t>
    </mdx>
    <mdx n="0" f="v">
      <t c="5">
        <n x="1" s="1"/>
        <n x="25"/>
        <n x="26"/>
        <n x="21"/>
        <n x="81"/>
      </t>
    </mdx>
    <mdx n="0" f="v">
      <t c="5">
        <n x="1" s="1"/>
        <n x="25"/>
        <n x="26"/>
        <n x="21"/>
        <n x="84"/>
      </t>
    </mdx>
    <mdx n="0" f="v">
      <t c="5">
        <n x="1" s="1"/>
        <n x="25"/>
        <n x="26"/>
        <n x="21"/>
        <n x="76"/>
      </t>
    </mdx>
    <mdx n="0" f="v">
      <t c="5">
        <n x="1" s="1"/>
        <n x="25"/>
        <n x="26"/>
        <n x="21"/>
        <n x="80"/>
      </t>
    </mdx>
    <mdx n="0" f="v">
      <t c="5">
        <n x="1" s="1"/>
        <n x="25"/>
        <n x="26"/>
        <n x="21"/>
        <n x="79"/>
      </t>
    </mdx>
    <mdx n="0" f="v">
      <t c="5">
        <n x="1" s="1"/>
        <n x="25"/>
        <n x="26"/>
        <n x="21"/>
        <n x="78"/>
      </t>
    </mdx>
    <mdx n="0" f="v">
      <t c="5">
        <n x="1" s="1"/>
        <n x="25"/>
        <n x="26"/>
        <n x="21"/>
        <n x="75"/>
      </t>
    </mdx>
    <mdx n="0" f="v">
      <t c="5">
        <n x="1" s="1"/>
        <n x="25"/>
        <n x="26"/>
        <n x="21"/>
        <n x="74"/>
      </t>
    </mdx>
    <mdx n="0" f="v">
      <t c="5">
        <n x="1" s="1"/>
        <n x="25"/>
        <n x="26"/>
        <n x="21"/>
        <n x="72"/>
      </t>
    </mdx>
    <mdx n="0" f="v">
      <t c="5">
        <n x="1" s="1"/>
        <n x="25"/>
        <n x="26"/>
        <n x="21"/>
        <n x="71"/>
      </t>
    </mdx>
    <mdx n="0" f="v">
      <t c="5">
        <n x="1" s="1"/>
        <n x="25"/>
        <n x="26"/>
        <n x="21"/>
        <n x="83"/>
      </t>
    </mdx>
    <mdx n="0" f="v">
      <t c="5">
        <n x="1" s="1"/>
        <n x="25"/>
        <n x="26"/>
        <n x="21"/>
        <n x="82"/>
      </t>
    </mdx>
    <mdx n="0" f="v">
      <t c="5">
        <n x="1" s="1"/>
        <n x="27"/>
        <n x="28"/>
        <n x="24"/>
        <n x="75"/>
      </t>
    </mdx>
    <mdx n="0" f="v">
      <t c="5">
        <n x="1" s="1"/>
        <n x="27"/>
        <n x="28"/>
        <n x="24"/>
        <n x="72"/>
      </t>
    </mdx>
    <mdx n="0" f="v">
      <t c="5">
        <n x="1" s="1"/>
        <n x="27"/>
        <n x="28"/>
        <n x="24"/>
        <n x="80"/>
      </t>
    </mdx>
    <mdx n="0" f="v">
      <t c="5">
        <n x="1" s="1"/>
        <n x="27"/>
        <n x="28"/>
        <n x="24"/>
        <n x="74"/>
      </t>
    </mdx>
    <mdx n="0" f="v">
      <t c="5">
        <n x="1" s="1"/>
        <n x="27"/>
        <n x="28"/>
        <n x="24"/>
        <n x="71"/>
      </t>
    </mdx>
    <mdx n="0" f="v">
      <t c="5">
        <n x="1" s="1"/>
        <n x="27"/>
        <n x="28"/>
        <n x="24"/>
        <n x="77"/>
      </t>
    </mdx>
    <mdx n="0" f="v">
      <t c="5">
        <n x="1" s="1"/>
        <n x="27"/>
        <n x="28"/>
        <n x="24"/>
        <n x="84"/>
      </t>
    </mdx>
    <mdx n="0" f="v">
      <t c="5">
        <n x="1" s="1"/>
        <n x="27"/>
        <n x="28"/>
        <n x="24"/>
        <n x="83"/>
      </t>
    </mdx>
    <mdx n="0" f="v">
      <t c="5">
        <n x="1" s="1"/>
        <n x="27"/>
        <n x="28"/>
        <n x="24"/>
        <n x="82"/>
      </t>
    </mdx>
    <mdx n="0" f="v">
      <t c="5">
        <n x="1" s="1"/>
        <n x="27"/>
        <n x="28"/>
        <n x="24"/>
        <n x="73"/>
      </t>
    </mdx>
    <mdx n="0" f="v">
      <t c="5">
        <n x="1" s="1"/>
        <n x="27"/>
        <n x="28"/>
        <n x="24"/>
        <n x="76"/>
      </t>
    </mdx>
    <mdx n="0" f="v">
      <t c="5">
        <n x="1" s="1"/>
        <n x="27"/>
        <n x="28"/>
        <n x="24"/>
        <n x="81"/>
      </t>
    </mdx>
    <mdx n="0" f="v">
      <t c="5">
        <n x="1" s="1"/>
        <n x="27"/>
        <n x="28"/>
        <n x="24"/>
        <n x="79"/>
      </t>
    </mdx>
    <mdx n="0" f="v">
      <t c="5">
        <n x="1" s="1"/>
        <n x="27"/>
        <n x="28"/>
        <n x="24"/>
        <n x="78"/>
      </t>
    </mdx>
    <mdx n="0" f="v">
      <t c="5">
        <n x="1" s="1"/>
        <n x="29"/>
        <n x="30"/>
        <n x="4"/>
        <n x="76"/>
      </t>
    </mdx>
    <mdx n="0" f="v">
      <t c="5">
        <n x="1" s="1"/>
        <n x="29"/>
        <n x="30"/>
        <n x="4"/>
        <n x="72"/>
      </t>
    </mdx>
    <mdx n="0" f="v">
      <t c="5">
        <n x="1" s="1"/>
        <n x="29"/>
        <n x="30"/>
        <n x="4"/>
        <n x="83"/>
      </t>
    </mdx>
    <mdx n="0" f="v">
      <t c="5">
        <n x="1" s="1"/>
        <n x="29"/>
        <n x="30"/>
        <n x="4"/>
        <n x="73"/>
      </t>
    </mdx>
    <mdx n="0" f="v">
      <t c="5">
        <n x="1" s="1"/>
        <n x="29"/>
        <n x="30"/>
        <n x="4"/>
        <n x="81"/>
      </t>
    </mdx>
    <mdx n="0" f="v">
      <t c="5">
        <n x="1" s="1"/>
        <n x="29"/>
        <n x="30"/>
        <n x="4"/>
        <n x="80"/>
      </t>
    </mdx>
    <mdx n="0" f="v">
      <t c="5">
        <n x="1" s="1"/>
        <n x="29"/>
        <n x="30"/>
        <n x="4"/>
        <n x="79"/>
      </t>
    </mdx>
    <mdx n="0" f="v">
      <t c="5">
        <n x="1" s="1"/>
        <n x="29"/>
        <n x="30"/>
        <n x="4"/>
        <n x="74"/>
      </t>
    </mdx>
    <mdx n="0" f="v">
      <t c="5">
        <n x="1" s="1"/>
        <n x="29"/>
        <n x="30"/>
        <n x="4"/>
        <n x="75"/>
      </t>
    </mdx>
    <mdx n="0" f="v">
      <t c="5">
        <n x="1" s="1"/>
        <n x="29"/>
        <n x="30"/>
        <n x="4"/>
        <n x="84"/>
      </t>
    </mdx>
    <mdx n="0" f="v">
      <t c="5">
        <n x="1" s="1"/>
        <n x="29"/>
        <n x="30"/>
        <n x="4"/>
        <n x="77"/>
      </t>
    </mdx>
    <mdx n="0" f="v">
      <t c="5">
        <n x="1" s="1"/>
        <n x="29"/>
        <n x="30"/>
        <n x="4"/>
        <n x="78"/>
      </t>
    </mdx>
    <mdx n="0" f="v">
      <t c="5">
        <n x="1" s="1"/>
        <n x="29"/>
        <n x="30"/>
        <n x="4"/>
        <n x="71"/>
      </t>
    </mdx>
    <mdx n="0" f="v">
      <t c="5">
        <n x="1" s="1"/>
        <n x="29"/>
        <n x="30"/>
        <n x="4"/>
        <n x="82"/>
      </t>
    </mdx>
    <mdx n="0" f="v">
      <t c="5">
        <n x="1" s="1"/>
        <n x="31"/>
        <n x="32"/>
        <n x="7"/>
        <n x="78"/>
      </t>
    </mdx>
    <mdx n="0" f="v">
      <t c="5">
        <n x="1" s="1"/>
        <n x="31"/>
        <n x="32"/>
        <n x="7"/>
        <n x="74"/>
      </t>
    </mdx>
    <mdx n="0" f="v">
      <t c="5">
        <n x="1" s="1"/>
        <n x="31"/>
        <n x="32"/>
        <n x="7"/>
        <n x="79"/>
      </t>
    </mdx>
    <mdx n="0" f="v">
      <t c="5">
        <n x="1" s="1"/>
        <n x="31"/>
        <n x="32"/>
        <n x="7"/>
        <n x="75"/>
      </t>
    </mdx>
    <mdx n="0" f="v">
      <t c="5">
        <n x="1" s="1"/>
        <n x="31"/>
        <n x="32"/>
        <n x="7"/>
        <n x="81"/>
      </t>
    </mdx>
    <mdx n="0" f="v">
      <t c="5">
        <n x="1" s="1"/>
        <n x="31"/>
        <n x="32"/>
        <n x="7"/>
        <n x="72"/>
      </t>
    </mdx>
    <mdx n="0" f="v">
      <t c="5">
        <n x="1" s="1"/>
        <n x="31"/>
        <n x="32"/>
        <n x="7"/>
        <n x="71"/>
      </t>
    </mdx>
    <mdx n="0" f="v">
      <t c="5">
        <n x="1" s="1"/>
        <n x="31"/>
        <n x="32"/>
        <n x="7"/>
        <n x="77"/>
      </t>
    </mdx>
    <mdx n="0" f="v">
      <t c="5">
        <n x="1" s="1"/>
        <n x="31"/>
        <n x="32"/>
        <n x="7"/>
        <n x="84"/>
      </t>
    </mdx>
    <mdx n="0" f="v">
      <t c="5">
        <n x="1" s="1"/>
        <n x="31"/>
        <n x="32"/>
        <n x="7"/>
        <n x="83"/>
      </t>
    </mdx>
    <mdx n="0" f="v">
      <t c="5">
        <n x="1" s="1"/>
        <n x="31"/>
        <n x="32"/>
        <n x="7"/>
        <n x="82"/>
      </t>
    </mdx>
    <mdx n="0" f="v">
      <t c="5">
        <n x="1" s="1"/>
        <n x="31"/>
        <n x="32"/>
        <n x="7"/>
        <n x="73"/>
      </t>
    </mdx>
    <mdx n="0" f="v">
      <t c="5">
        <n x="1" s="1"/>
        <n x="31"/>
        <n x="32"/>
        <n x="7"/>
        <n x="76"/>
      </t>
    </mdx>
    <mdx n="0" f="v">
      <t c="5">
        <n x="1" s="1"/>
        <n x="31"/>
        <n x="32"/>
        <n x="7"/>
        <n x="80"/>
      </t>
    </mdx>
    <mdx n="0" f="v">
      <t c="5">
        <n x="1" s="1"/>
        <n x="33"/>
        <n x="34"/>
        <n x="10"/>
        <n x="73"/>
      </t>
    </mdx>
    <mdx n="0" f="v">
      <t c="5">
        <n x="1" s="1"/>
        <n x="33"/>
        <n x="34"/>
        <n x="10"/>
        <n x="71"/>
      </t>
    </mdx>
    <mdx n="0" f="v">
      <t c="5">
        <n x="1" s="1"/>
        <n x="33"/>
        <n x="34"/>
        <n x="10"/>
        <n x="82"/>
      </t>
    </mdx>
    <mdx n="0" f="v">
      <t c="5">
        <n x="1" s="1"/>
        <n x="33"/>
        <n x="34"/>
        <n x="10"/>
        <n x="76"/>
      </t>
    </mdx>
    <mdx n="0" f="v">
      <t c="5">
        <n x="1" s="1"/>
        <n x="33"/>
        <n x="34"/>
        <n x="10"/>
        <n x="72"/>
      </t>
    </mdx>
    <mdx n="0" f="v">
      <t c="5">
        <n x="1" s="1"/>
        <n x="33"/>
        <n x="34"/>
        <n x="10"/>
        <n x="83"/>
      </t>
    </mdx>
    <mdx n="0" f="v">
      <t c="5">
        <n x="1" s="1"/>
        <n x="33"/>
        <n x="34"/>
        <n x="10"/>
        <n x="81"/>
      </t>
    </mdx>
    <mdx n="0" f="v">
      <t c="5">
        <n x="1" s="1"/>
        <n x="33"/>
        <n x="34"/>
        <n x="10"/>
        <n x="80"/>
      </t>
    </mdx>
    <mdx n="0" f="v">
      <t c="5">
        <n x="1" s="1"/>
        <n x="33"/>
        <n x="34"/>
        <n x="10"/>
        <n x="79"/>
      </t>
    </mdx>
    <mdx n="0" f="v">
      <t c="5">
        <n x="1" s="1"/>
        <n x="33"/>
        <n x="34"/>
        <n x="10"/>
        <n x="78"/>
      </t>
    </mdx>
    <mdx n="0" f="v">
      <t c="5">
        <n x="1" s="1"/>
        <n x="33"/>
        <n x="34"/>
        <n x="10"/>
        <n x="75"/>
      </t>
    </mdx>
    <mdx n="0" f="v">
      <t c="5">
        <n x="1" s="1"/>
        <n x="33"/>
        <n x="34"/>
        <n x="10"/>
        <n x="74"/>
      </t>
    </mdx>
    <mdx n="0" f="v">
      <t c="5">
        <n x="1" s="1"/>
        <n x="33"/>
        <n x="34"/>
        <n x="10"/>
        <n x="77"/>
      </t>
    </mdx>
    <mdx n="0" f="v">
      <t c="5">
        <n x="1" s="1"/>
        <n x="33"/>
        <n x="34"/>
        <n x="10"/>
        <n x="84"/>
      </t>
    </mdx>
    <mdx n="0" f="v">
      <t c="5">
        <n x="1" s="1"/>
        <n x="37"/>
        <n x="38"/>
        <n x="15"/>
        <n x="82"/>
      </t>
    </mdx>
    <mdx n="0" f="v">
      <t c="5">
        <n x="1" s="1"/>
        <n x="37"/>
        <n x="38"/>
        <n x="15"/>
        <n x="76"/>
      </t>
    </mdx>
    <mdx n="0" f="v">
      <t c="5">
        <n x="1" s="1"/>
        <n x="37"/>
        <n x="38"/>
        <n x="15"/>
        <n x="72"/>
      </t>
    </mdx>
    <mdx n="0" f="v">
      <t c="5">
        <n x="1" s="1"/>
        <n x="37"/>
        <n x="38"/>
        <n x="15"/>
        <n x="83"/>
      </t>
    </mdx>
    <mdx n="0" f="v">
      <t c="5">
        <n x="1" s="1"/>
        <n x="37"/>
        <n x="38"/>
        <n x="15"/>
        <n x="73"/>
      </t>
    </mdx>
    <mdx n="0" f="v">
      <t c="5">
        <n x="1" s="1"/>
        <n x="37"/>
        <n x="38"/>
        <n x="15"/>
        <n x="81"/>
      </t>
    </mdx>
    <mdx n="0" f="v">
      <t c="5">
        <n x="1" s="1"/>
        <n x="37"/>
        <n x="38"/>
        <n x="15"/>
        <n x="80"/>
      </t>
    </mdx>
    <mdx n="0" f="v">
      <t c="5">
        <n x="1" s="1"/>
        <n x="37"/>
        <n x="38"/>
        <n x="15"/>
        <n x="79"/>
      </t>
    </mdx>
    <mdx n="0" f="v">
      <t c="5">
        <n x="1" s="1"/>
        <n x="37"/>
        <n x="38"/>
        <n x="15"/>
        <n x="78"/>
      </t>
    </mdx>
    <mdx n="0" f="v">
      <t c="5">
        <n x="1" s="1"/>
        <n x="37"/>
        <n x="38"/>
        <n x="15"/>
        <n x="75"/>
      </t>
    </mdx>
    <mdx n="0" f="v">
      <t c="5">
        <n x="1" s="1"/>
        <n x="37"/>
        <n x="38"/>
        <n x="15"/>
        <n x="74"/>
      </t>
    </mdx>
    <mdx n="0" f="v">
      <t c="5">
        <n x="1" s="1"/>
        <n x="37"/>
        <n x="38"/>
        <n x="15"/>
        <n x="77"/>
      </t>
    </mdx>
    <mdx n="0" f="v">
      <t c="5">
        <n x="1" s="1"/>
        <n x="37"/>
        <n x="38"/>
        <n x="15"/>
        <n x="84"/>
      </t>
    </mdx>
    <mdx n="0" f="v">
      <t c="5">
        <n x="1" s="1"/>
        <n x="39"/>
        <n x="40"/>
        <n x="18"/>
        <n x="78"/>
      </t>
    </mdx>
    <mdx n="0" f="v">
      <t c="5">
        <n x="1" s="1"/>
        <n x="39"/>
        <n x="40"/>
        <n x="18"/>
        <n x="74"/>
      </t>
    </mdx>
    <mdx n="0" f="v">
      <t c="5">
        <n x="1" s="1"/>
        <n x="39"/>
        <n x="40"/>
        <n x="18"/>
        <n x="79"/>
      </t>
    </mdx>
    <mdx n="0" f="v">
      <t c="5">
        <n x="1" s="1"/>
        <n x="39"/>
        <n x="40"/>
        <n x="18"/>
        <n x="75"/>
      </t>
    </mdx>
    <mdx n="0" f="v">
      <t c="5">
        <n x="1" s="1"/>
        <n x="39"/>
        <n x="40"/>
        <n x="18"/>
        <n x="81"/>
      </t>
    </mdx>
    <mdx n="0" f="v">
      <t c="5">
        <n x="1" s="1"/>
        <n x="39"/>
        <n x="40"/>
        <n x="18"/>
        <n x="72"/>
      </t>
    </mdx>
    <mdx n="0" f="v">
      <t c="5">
        <n x="1" s="1"/>
        <n x="39"/>
        <n x="40"/>
        <n x="18"/>
        <n x="71"/>
      </t>
    </mdx>
    <mdx n="0" f="v">
      <t c="5">
        <n x="1" s="1"/>
        <n x="39"/>
        <n x="40"/>
        <n x="18"/>
        <n x="77"/>
      </t>
    </mdx>
    <mdx n="0" f="v">
      <t c="5">
        <n x="1" s="1"/>
        <n x="39"/>
        <n x="40"/>
        <n x="18"/>
        <n x="84"/>
      </t>
    </mdx>
    <mdx n="0" f="v">
      <t c="5">
        <n x="1" s="1"/>
        <n x="39"/>
        <n x="40"/>
        <n x="18"/>
        <n x="83"/>
      </t>
    </mdx>
    <mdx n="0" f="v">
      <t c="5">
        <n x="1" s="1"/>
        <n x="39"/>
        <n x="40"/>
        <n x="18"/>
        <n x="82"/>
      </t>
    </mdx>
    <mdx n="0" f="v">
      <t c="5">
        <n x="1" s="1"/>
        <n x="39"/>
        <n x="40"/>
        <n x="18"/>
        <n x="73"/>
      </t>
    </mdx>
    <mdx n="0" f="v">
      <t c="5">
        <n x="1" s="1"/>
        <n x="39"/>
        <n x="40"/>
        <n x="18"/>
        <n x="76"/>
      </t>
    </mdx>
    <mdx n="0" f="v">
      <t c="5">
        <n x="1" s="1"/>
        <n x="39"/>
        <n x="40"/>
        <n x="18"/>
        <n x="80"/>
      </t>
    </mdx>
    <mdx n="0" f="v">
      <t c="5">
        <n x="1" s="1"/>
        <n x="41"/>
        <n x="42"/>
        <n x="21"/>
        <n x="72"/>
      </t>
    </mdx>
    <mdx n="0" f="v">
      <t c="5">
        <n x="1" s="1"/>
        <n x="41"/>
        <n x="42"/>
        <n x="21"/>
        <n x="83"/>
      </t>
    </mdx>
    <mdx n="0" f="v">
      <t c="5">
        <n x="1" s="1"/>
        <n x="41"/>
        <n x="42"/>
        <n x="21"/>
        <n x="73"/>
      </t>
    </mdx>
    <mdx n="0" f="v">
      <t c="5">
        <n x="1" s="1"/>
        <n x="41"/>
        <n x="42"/>
        <n x="21"/>
        <n x="81"/>
      </t>
    </mdx>
    <mdx n="0" f="v">
      <t c="5">
        <n x="1" s="1"/>
        <n x="41"/>
        <n x="42"/>
        <n x="21"/>
        <n x="71"/>
      </t>
    </mdx>
    <mdx n="0" f="v">
      <t c="5">
        <n x="1" s="1"/>
        <n x="41"/>
        <n x="42"/>
        <n x="21"/>
        <n x="82"/>
      </t>
    </mdx>
    <mdx n="0" f="v">
      <t c="5">
        <n x="1" s="1"/>
        <n x="41"/>
        <n x="42"/>
        <n x="21"/>
        <n x="76"/>
      </t>
    </mdx>
    <mdx n="0" f="v">
      <t c="5">
        <n x="1" s="1"/>
        <n x="41"/>
        <n x="42"/>
        <n x="21"/>
        <n x="80"/>
      </t>
    </mdx>
    <mdx n="0" f="v">
      <t c="5">
        <n x="1" s="1"/>
        <n x="41"/>
        <n x="42"/>
        <n x="21"/>
        <n x="79"/>
      </t>
    </mdx>
    <mdx n="0" f="v">
      <t c="5">
        <n x="1" s="1"/>
        <n x="41"/>
        <n x="42"/>
        <n x="21"/>
        <n x="78"/>
      </t>
    </mdx>
    <mdx n="0" f="v">
      <t c="5">
        <n x="1" s="1"/>
        <n x="41"/>
        <n x="42"/>
        <n x="21"/>
        <n x="75"/>
      </t>
    </mdx>
    <mdx n="0" f="v">
      <t c="5">
        <n x="1" s="1"/>
        <n x="41"/>
        <n x="42"/>
        <n x="21"/>
        <n x="74"/>
      </t>
    </mdx>
    <mdx n="0" f="v">
      <t c="5">
        <n x="1" s="1"/>
        <n x="41"/>
        <n x="42"/>
        <n x="21"/>
        <n x="77"/>
      </t>
    </mdx>
    <mdx n="0" f="v">
      <t c="5">
        <n x="1" s="1"/>
        <n x="41"/>
        <n x="42"/>
        <n x="21"/>
        <n x="84"/>
      </t>
    </mdx>
    <mdx n="0" f="v">
      <t c="5">
        <n x="1" s="1"/>
        <n x="43"/>
        <n x="44"/>
        <n x="24"/>
        <n x="75"/>
      </t>
    </mdx>
    <mdx n="0" f="v">
      <t c="5">
        <n x="1" s="1"/>
        <n x="43"/>
        <n x="44"/>
        <n x="24"/>
        <n x="74"/>
      </t>
    </mdx>
    <mdx n="0" f="v">
      <t c="5">
        <n x="1" s="1"/>
        <n x="43"/>
        <n x="44"/>
        <n x="24"/>
        <n x="72"/>
      </t>
    </mdx>
    <mdx n="0" f="v">
      <t c="5">
        <n x="1" s="1"/>
        <n x="43"/>
        <n x="44"/>
        <n x="24"/>
        <n x="71"/>
      </t>
    </mdx>
    <mdx n="0" f="v">
      <t c="5">
        <n x="1" s="1"/>
        <n x="43"/>
        <n x="44"/>
        <n x="24"/>
        <n x="77"/>
      </t>
    </mdx>
    <mdx n="0" f="v">
      <t c="5">
        <n x="1" s="1"/>
        <n x="43"/>
        <n x="44"/>
        <n x="24"/>
        <n x="84"/>
      </t>
    </mdx>
    <mdx n="0" f="v">
      <t c="5">
        <n x="1" s="1"/>
        <n x="43"/>
        <n x="44"/>
        <n x="24"/>
        <n x="83"/>
      </t>
    </mdx>
    <mdx n="0" f="v">
      <t c="5">
        <n x="1" s="1"/>
        <n x="43"/>
        <n x="44"/>
        <n x="24"/>
        <n x="82"/>
      </t>
    </mdx>
    <mdx n="0" f="v">
      <t c="5">
        <n x="1" s="1"/>
        <n x="43"/>
        <n x="44"/>
        <n x="24"/>
        <n x="73"/>
      </t>
    </mdx>
    <mdx n="0" f="v">
      <t c="5">
        <n x="1" s="1"/>
        <n x="43"/>
        <n x="44"/>
        <n x="24"/>
        <n x="76"/>
      </t>
    </mdx>
    <mdx n="0" f="v">
      <t c="5">
        <n x="1" s="1"/>
        <n x="43"/>
        <n x="44"/>
        <n x="24"/>
        <n x="81"/>
      </t>
    </mdx>
    <mdx n="0" f="v">
      <t c="5">
        <n x="1" s="1"/>
        <n x="43"/>
        <n x="44"/>
        <n x="24"/>
        <n x="80"/>
      </t>
    </mdx>
    <mdx n="0" f="v">
      <t c="5">
        <n x="1" s="1"/>
        <n x="45"/>
        <n x="46"/>
        <n x="4"/>
        <n x="76"/>
      </t>
    </mdx>
    <mdx n="0" f="v">
      <t c="5">
        <n x="1" s="1"/>
        <n x="45"/>
        <n x="46"/>
        <n x="4"/>
        <n x="72"/>
      </t>
    </mdx>
    <mdx n="0" f="v">
      <t c="5">
        <n x="1" s="1"/>
        <n x="45"/>
        <n x="46"/>
        <n x="4"/>
        <n x="83"/>
      </t>
    </mdx>
    <mdx n="0" f="v">
      <t c="5">
        <n x="1" s="1"/>
        <n x="45"/>
        <n x="46"/>
        <n x="4"/>
        <n x="73"/>
      </t>
    </mdx>
    <mdx n="0" f="v">
      <t c="5">
        <n x="1" s="1"/>
        <n x="45"/>
        <n x="46"/>
        <n x="4"/>
        <n x="71"/>
      </t>
    </mdx>
    <mdx n="0" f="v">
      <t c="5">
        <n x="1" s="1"/>
        <n x="45"/>
        <n x="46"/>
        <n x="4"/>
        <n x="82"/>
      </t>
    </mdx>
    <mdx n="0" f="v">
      <t c="5">
        <n x="1" s="1"/>
        <n x="45"/>
        <n x="46"/>
        <n x="4"/>
        <n x="81"/>
      </t>
    </mdx>
    <mdx n="0" f="v">
      <t c="5">
        <n x="1" s="1"/>
        <n x="45"/>
        <n x="46"/>
        <n x="4"/>
        <n x="80"/>
      </t>
    </mdx>
    <mdx n="0" f="v">
      <t c="5">
        <n x="1" s="1"/>
        <n x="45"/>
        <n x="46"/>
        <n x="4"/>
        <n x="79"/>
      </t>
    </mdx>
    <mdx n="0" f="v">
      <t c="5">
        <n x="1" s="1"/>
        <n x="45"/>
        <n x="46"/>
        <n x="4"/>
        <n x="78"/>
      </t>
    </mdx>
    <mdx n="0" f="v">
      <t c="5">
        <n x="1" s="1"/>
        <n x="45"/>
        <n x="46"/>
        <n x="4"/>
        <n x="75"/>
      </t>
    </mdx>
    <mdx n="0" f="v">
      <t c="5">
        <n x="1" s="1"/>
        <n x="45"/>
        <n x="46"/>
        <n x="4"/>
        <n x="74"/>
      </t>
    </mdx>
    <mdx n="0" f="v">
      <t c="5">
        <n x="1" s="1"/>
        <n x="45"/>
        <n x="46"/>
        <n x="4"/>
        <n x="77"/>
      </t>
    </mdx>
    <mdx n="0" f="v">
      <t c="5">
        <n x="1" s="1"/>
        <n x="45"/>
        <n x="46"/>
        <n x="4"/>
        <n x="84"/>
      </t>
    </mdx>
    <mdx n="0" f="v">
      <t c="5">
        <n x="1" s="1"/>
        <n x="47"/>
        <n x="48"/>
        <n x="7"/>
        <n x="79"/>
      </t>
    </mdx>
    <mdx n="0" f="v">
      <t c="5">
        <n x="1" s="1"/>
        <n x="47"/>
        <n x="48"/>
        <n x="7"/>
        <n x="75"/>
      </t>
    </mdx>
    <mdx n="0" f="v">
      <t c="5">
        <n x="1" s="1"/>
        <n x="47"/>
        <n x="48"/>
        <n x="7"/>
        <n x="81"/>
      </t>
    </mdx>
    <mdx n="0" f="v">
      <t c="5">
        <n x="1" s="1"/>
        <n x="47"/>
        <n x="48"/>
        <n x="7"/>
        <n x="78"/>
      </t>
    </mdx>
    <mdx n="0" f="v">
      <t c="5">
        <n x="1" s="1"/>
        <n x="47"/>
        <n x="48"/>
        <n x="7"/>
        <n x="74"/>
      </t>
    </mdx>
    <mdx n="0" f="v">
      <t c="5">
        <n x="1" s="1"/>
        <n x="47"/>
        <n x="48"/>
        <n x="7"/>
        <n x="72"/>
      </t>
    </mdx>
    <mdx n="0" f="v">
      <t c="5">
        <n x="1" s="1"/>
        <n x="47"/>
        <n x="48"/>
        <n x="7"/>
        <n x="71"/>
      </t>
    </mdx>
    <mdx n="0" f="v">
      <t c="5">
        <n x="1" s="1"/>
        <n x="47"/>
        <n x="48"/>
        <n x="7"/>
        <n x="77"/>
      </t>
    </mdx>
    <mdx n="0" f="v">
      <t c="5">
        <n x="1" s="1"/>
        <n x="47"/>
        <n x="48"/>
        <n x="7"/>
        <n x="84"/>
      </t>
    </mdx>
    <mdx n="0" f="v">
      <t c="5">
        <n x="1" s="1"/>
        <n x="47"/>
        <n x="48"/>
        <n x="7"/>
        <n x="83"/>
      </t>
    </mdx>
    <mdx n="0" f="v">
      <t c="5">
        <n x="1" s="1"/>
        <n x="47"/>
        <n x="48"/>
        <n x="7"/>
        <n x="82"/>
      </t>
    </mdx>
    <mdx n="0" f="v">
      <t c="5">
        <n x="1" s="1"/>
        <n x="47"/>
        <n x="48"/>
        <n x="7"/>
        <n x="73"/>
      </t>
    </mdx>
    <mdx n="0" f="v">
      <t c="5">
        <n x="1" s="1"/>
        <n x="47"/>
        <n x="48"/>
        <n x="7"/>
        <n x="76"/>
      </t>
    </mdx>
    <mdx n="0" f="v">
      <t c="5">
        <n x="1" s="1"/>
        <n x="47"/>
        <n x="48"/>
        <n x="7"/>
        <n x="80"/>
      </t>
    </mdx>
    <mdx n="0" f="v">
      <t c="5">
        <n x="1" s="1"/>
        <n x="49"/>
        <n x="50"/>
        <n x="10"/>
        <n x="82"/>
      </t>
    </mdx>
    <mdx n="0" f="v">
      <t c="5">
        <n x="1" s="1"/>
        <n x="49"/>
        <n x="50"/>
        <n x="10"/>
        <n x="76"/>
      </t>
    </mdx>
    <mdx n="0" f="v">
      <t c="5">
        <n x="1" s="1"/>
        <n x="49"/>
        <n x="50"/>
        <n x="10"/>
        <n x="72"/>
      </t>
    </mdx>
    <mdx n="0" f="v">
      <t c="5">
        <n x="1" s="1"/>
        <n x="49"/>
        <n x="50"/>
        <n x="10"/>
        <n x="83"/>
      </t>
    </mdx>
    <mdx n="0" f="v">
      <t c="5">
        <n x="1" s="1"/>
        <n x="49"/>
        <n x="50"/>
        <n x="10"/>
        <n x="73"/>
      </t>
    </mdx>
    <mdx n="0" f="v">
      <t c="5">
        <n x="1" s="1"/>
        <n x="49"/>
        <n x="50"/>
        <n x="10"/>
        <n x="81"/>
      </t>
    </mdx>
    <mdx n="0" f="v">
      <t c="5">
        <n x="1" s="1"/>
        <n x="49"/>
        <n x="50"/>
        <n x="10"/>
        <n x="71"/>
      </t>
    </mdx>
    <mdx n="0" f="v">
      <t c="5">
        <n x="1" s="1"/>
        <n x="49"/>
        <n x="50"/>
        <n x="10"/>
        <n x="80"/>
      </t>
    </mdx>
    <mdx n="0" f="v">
      <t c="5">
        <n x="1" s="1"/>
        <n x="49"/>
        <n x="50"/>
        <n x="10"/>
        <n x="79"/>
      </t>
    </mdx>
    <mdx n="0" f="v">
      <t c="5">
        <n x="1" s="1"/>
        <n x="49"/>
        <n x="50"/>
        <n x="10"/>
        <n x="78"/>
      </t>
    </mdx>
    <mdx n="0" f="v">
      <t c="5">
        <n x="1" s="1"/>
        <n x="49"/>
        <n x="50"/>
        <n x="10"/>
        <n x="75"/>
      </t>
    </mdx>
    <mdx n="0" f="v">
      <t c="5">
        <n x="1" s="1"/>
        <n x="49"/>
        <n x="50"/>
        <n x="10"/>
        <n x="74"/>
      </t>
    </mdx>
    <mdx n="0" f="v">
      <t c="5">
        <n x="1" s="1"/>
        <n x="49"/>
        <n x="50"/>
        <n x="10"/>
        <n x="77"/>
      </t>
    </mdx>
    <mdx n="0" f="v">
      <t c="5">
        <n x="1" s="1"/>
        <n x="49"/>
        <n x="50"/>
        <n x="10"/>
        <n x="84"/>
      </t>
    </mdx>
    <mdx n="0" f="v">
      <t c="5">
        <n x="1" s="1"/>
        <n x="53"/>
        <n x="54"/>
        <n x="15"/>
        <n x="83"/>
      </t>
    </mdx>
    <mdx n="0" f="v">
      <t c="5">
        <n x="1" s="1"/>
        <n x="53"/>
        <n x="54"/>
        <n x="15"/>
        <n x="81"/>
      </t>
    </mdx>
    <mdx n="0" f="v">
      <t c="5">
        <n x="1" s="1"/>
        <n x="53"/>
        <n x="54"/>
        <n x="15"/>
        <n x="73"/>
      </t>
    </mdx>
    <mdx n="0" f="v">
      <t c="5">
        <n x="1" s="1"/>
        <n x="53"/>
        <n x="54"/>
        <n x="15"/>
        <n x="71"/>
      </t>
    </mdx>
    <mdx n="0" f="v">
      <t c="5">
        <n x="1" s="1"/>
        <n x="53"/>
        <n x="54"/>
        <n x="15"/>
        <n x="82"/>
      </t>
    </mdx>
    <mdx n="0" f="v">
      <t c="5">
        <n x="1" s="1"/>
        <n x="53"/>
        <n x="54"/>
        <n x="15"/>
        <n x="76"/>
      </t>
    </mdx>
    <mdx n="0" f="v">
      <t c="5">
        <n x="1" s="1"/>
        <n x="53"/>
        <n x="54"/>
        <n x="15"/>
        <n x="72"/>
      </t>
    </mdx>
    <mdx n="0" f="v">
      <t c="5">
        <n x="1" s="1"/>
        <n x="53"/>
        <n x="54"/>
        <n x="15"/>
        <n x="80"/>
      </t>
    </mdx>
    <mdx n="0" f="v">
      <t c="5">
        <n x="1" s="1"/>
        <n x="53"/>
        <n x="54"/>
        <n x="15"/>
        <n x="79"/>
      </t>
    </mdx>
    <mdx n="0" f="v">
      <t c="5">
        <n x="1" s="1"/>
        <n x="53"/>
        <n x="54"/>
        <n x="15"/>
        <n x="78"/>
      </t>
    </mdx>
    <mdx n="0" f="v">
      <t c="5">
        <n x="1" s="1"/>
        <n x="53"/>
        <n x="54"/>
        <n x="15"/>
        <n x="75"/>
      </t>
    </mdx>
    <mdx n="0" f="v">
      <t c="5">
        <n x="1" s="1"/>
        <n x="53"/>
        <n x="54"/>
        <n x="15"/>
        <n x="74"/>
      </t>
    </mdx>
    <mdx n="0" f="v">
      <t c="5">
        <n x="1" s="1"/>
        <n x="53"/>
        <n x="54"/>
        <n x="15"/>
        <n x="77"/>
      </t>
    </mdx>
    <mdx n="0" f="v">
      <t c="5">
        <n x="1" s="1"/>
        <n x="53"/>
        <n x="54"/>
        <n x="15"/>
        <n x="84"/>
      </t>
    </mdx>
    <mdx n="0" f="v">
      <t c="5">
        <n x="1" s="1"/>
        <n x="55"/>
        <n x="56"/>
        <n x="18"/>
        <n x="71"/>
      </t>
    </mdx>
    <mdx n="0" f="v">
      <t c="5">
        <n x="1" s="1"/>
        <n x="55"/>
        <n x="56"/>
        <n x="18"/>
        <n x="74"/>
      </t>
    </mdx>
    <mdx n="0" f="v">
      <t c="5">
        <n x="1" s="1"/>
        <n x="55"/>
        <n x="56"/>
        <n x="18"/>
        <n x="79"/>
      </t>
    </mdx>
    <mdx n="0" f="v">
      <t c="5">
        <n x="1" s="1"/>
        <n x="55"/>
        <n x="56"/>
        <n x="18"/>
        <n x="75"/>
      </t>
    </mdx>
    <mdx n="0" f="v">
      <t c="5">
        <n x="1" s="1"/>
        <n x="55"/>
        <n x="56"/>
        <n x="18"/>
        <n x="72"/>
      </t>
    </mdx>
    <mdx n="0" f="v">
      <t c="5">
        <n x="1" s="1"/>
        <n x="55"/>
        <n x="56"/>
        <n x="18"/>
        <n x="81"/>
      </t>
    </mdx>
    <mdx n="0" f="v">
      <t c="5">
        <n x="1" s="1"/>
        <n x="55"/>
        <n x="56"/>
        <n x="18"/>
        <n x="77"/>
      </t>
    </mdx>
    <mdx n="0" f="v">
      <t c="5">
        <n x="1" s="1"/>
        <n x="55"/>
        <n x="56"/>
        <n x="18"/>
        <n x="84"/>
      </t>
    </mdx>
    <mdx n="0" f="v">
      <t c="5">
        <n x="1" s="1"/>
        <n x="55"/>
        <n x="56"/>
        <n x="18"/>
        <n x="83"/>
      </t>
    </mdx>
    <mdx n="0" f="v">
      <t c="5">
        <n x="1" s="1"/>
        <n x="55"/>
        <n x="56"/>
        <n x="18"/>
        <n x="82"/>
      </t>
    </mdx>
    <mdx n="0" f="v">
      <t c="5">
        <n x="1" s="1"/>
        <n x="55"/>
        <n x="56"/>
        <n x="18"/>
        <n x="73"/>
      </t>
    </mdx>
    <mdx n="0" f="v">
      <t c="5">
        <n x="1" s="1"/>
        <n x="55"/>
        <n x="56"/>
        <n x="18"/>
        <n x="76"/>
      </t>
    </mdx>
    <mdx n="0" f="v">
      <t c="5">
        <n x="1" s="1"/>
        <n x="55"/>
        <n x="56"/>
        <n x="18"/>
        <n x="80"/>
      </t>
    </mdx>
    <mdx n="0" f="v">
      <t c="5">
        <n x="1" s="1"/>
        <n x="57"/>
        <n x="58"/>
        <n x="21"/>
        <n x="72"/>
      </t>
    </mdx>
    <mdx n="0" f="v">
      <t c="5">
        <n x="1" s="1"/>
        <n x="57"/>
        <n x="58"/>
        <n x="21"/>
        <n x="71"/>
      </t>
    </mdx>
    <mdx n="0" f="v">
      <t c="5">
        <n x="1" s="1"/>
        <n x="57"/>
        <n x="58"/>
        <n x="21"/>
        <n x="83"/>
      </t>
    </mdx>
    <mdx n="0" f="v">
      <t c="5">
        <n x="1" s="1"/>
        <n x="57"/>
        <n x="58"/>
        <n x="21"/>
        <n x="82"/>
      </t>
    </mdx>
    <mdx n="0" f="v">
      <t c="5">
        <n x="1" s="1"/>
        <n x="57"/>
        <n x="58"/>
        <n x="21"/>
        <n x="73"/>
      </t>
    </mdx>
    <mdx n="0" f="v">
      <t c="5">
        <n x="1" s="1"/>
        <n x="57"/>
        <n x="58"/>
        <n x="21"/>
        <n x="76"/>
      </t>
    </mdx>
    <mdx n="0" f="v">
      <t c="5">
        <n x="1" s="1"/>
        <n x="57"/>
        <n x="58"/>
        <n x="21"/>
        <n x="81"/>
      </t>
    </mdx>
    <mdx n="0" f="v">
      <t c="5">
        <n x="1" s="1"/>
        <n x="57"/>
        <n x="58"/>
        <n x="21"/>
        <n x="80"/>
      </t>
    </mdx>
    <mdx n="0" f="v">
      <t c="5">
        <n x="1" s="1"/>
        <n x="57"/>
        <n x="58"/>
        <n x="21"/>
        <n x="79"/>
      </t>
    </mdx>
    <mdx n="0" f="v">
      <t c="5">
        <n x="1" s="1"/>
        <n x="57"/>
        <n x="58"/>
        <n x="21"/>
        <n x="78"/>
      </t>
    </mdx>
    <mdx n="0" f="v">
      <t c="5">
        <n x="1" s="1"/>
        <n x="59"/>
        <n x="60"/>
        <n x="24"/>
        <n x="80"/>
      </t>
    </mdx>
    <mdx n="0" f="v">
      <t c="5">
        <n x="1" s="1"/>
        <n x="59"/>
        <n x="60"/>
        <n x="24"/>
        <n x="76"/>
      </t>
    </mdx>
    <mdx n="0" f="v">
      <t c="5">
        <n x="1" s="1"/>
        <n x="59"/>
        <n x="60"/>
        <n x="24"/>
        <n x="81"/>
      </t>
    </mdx>
    <mdx n="0" f="v">
      <t c="5">
        <n x="1" s="1"/>
        <n x="59"/>
        <n x="60"/>
        <n x="24"/>
        <n x="79"/>
      </t>
    </mdx>
    <mdx n="0" f="v">
      <t c="5">
        <n x="1" s="1"/>
        <n x="59"/>
        <n x="60"/>
        <n x="24"/>
        <n x="78"/>
      </t>
    </mdx>
    <mdx n="0" f="v">
      <t c="5">
        <n x="1" s="1"/>
        <n x="59"/>
        <n x="60"/>
        <n x="24"/>
        <n x="75"/>
      </t>
    </mdx>
    <mdx n="0" f="v">
      <t c="5">
        <n x="1" s="1"/>
        <n x="59"/>
        <n x="60"/>
        <n x="24"/>
        <n x="74"/>
      </t>
    </mdx>
    <mdx n="0" f="v">
      <t c="5">
        <n x="1" s="1"/>
        <n x="59"/>
        <n x="60"/>
        <n x="24"/>
        <n x="72"/>
      </t>
    </mdx>
    <mdx n="0" f="v">
      <t c="5">
        <n x="1" s="1"/>
        <n x="59"/>
        <n x="60"/>
        <n x="24"/>
        <n x="71"/>
      </t>
    </mdx>
    <mdx n="0" f="v">
      <t c="5">
        <n x="1" s="1"/>
        <n x="59"/>
        <n x="60"/>
        <n x="24"/>
        <n x="77"/>
      </t>
    </mdx>
    <mdx n="0" f="v">
      <t c="5">
        <n x="1" s="1"/>
        <n x="59"/>
        <n x="60"/>
        <n x="24"/>
        <n x="84"/>
      </t>
    </mdx>
    <mdx n="0" f="v">
      <t c="5">
        <n x="1" s="1"/>
        <n x="59"/>
        <n x="60"/>
        <n x="24"/>
        <n x="83"/>
      </t>
    </mdx>
    <mdx n="0" f="v">
      <t c="5">
        <n x="1" s="1"/>
        <n x="59"/>
        <n x="60"/>
        <n x="24"/>
        <n x="82"/>
      </t>
    </mdx>
    <mdx n="0" f="v">
      <t c="5">
        <n x="1" s="1"/>
        <n x="61"/>
        <n x="62"/>
        <n x="4"/>
        <n x="75"/>
      </t>
    </mdx>
    <mdx n="0" f="v">
      <t c="5">
        <n x="1" s="1"/>
        <n x="61"/>
        <n x="62"/>
        <n x="4"/>
        <n x="77"/>
      </t>
    </mdx>
    <mdx n="0" f="v">
      <t c="5">
        <n x="1" s="1"/>
        <n x="61"/>
        <n x="62"/>
        <n x="4"/>
        <n x="72"/>
      </t>
    </mdx>
    <mdx n="0" f="v">
      <t c="5">
        <n x="1" s="1"/>
        <n x="61"/>
        <n x="62"/>
        <n x="4"/>
        <n x="71"/>
      </t>
    </mdx>
    <mdx n="0" f="v">
      <t c="5">
        <n x="1" s="1"/>
        <n x="61"/>
        <n x="62"/>
        <n x="4"/>
        <n x="83"/>
      </t>
    </mdx>
    <mdx n="0" f="v">
      <t c="5">
        <n x="1" s="1"/>
        <n x="61"/>
        <n x="62"/>
        <n x="4"/>
        <n x="82"/>
      </t>
    </mdx>
    <mdx n="0" f="v">
      <t c="5">
        <n x="1" s="1"/>
        <n x="61"/>
        <n x="62"/>
        <n x="4"/>
        <n x="73"/>
      </t>
    </mdx>
    <mdx n="0" f="v">
      <t c="5">
        <n x="1" s="1"/>
        <n x="61"/>
        <n x="62"/>
        <n x="4"/>
        <n x="76"/>
      </t>
    </mdx>
    <mdx n="0" f="v">
      <t c="5">
        <n x="1" s="1"/>
        <n x="61"/>
        <n x="62"/>
        <n x="4"/>
        <n x="81"/>
      </t>
    </mdx>
    <mdx n="0" f="v">
      <t c="5">
        <n x="1" s="1"/>
        <n x="61"/>
        <n x="62"/>
        <n x="4"/>
        <n x="80"/>
      </t>
    </mdx>
    <mdx n="0" f="v">
      <t c="5">
        <n x="1" s="1"/>
        <n x="61"/>
        <n x="62"/>
        <n x="4"/>
        <n x="79"/>
      </t>
    </mdx>
    <mdx n="0" f="v">
      <t c="5">
        <n x="1" s="1"/>
        <n x="61"/>
        <n x="62"/>
        <n x="4"/>
        <n x="78"/>
      </t>
    </mdx>
    <mdx n="0" f="v">
      <t c="5">
        <n x="1" s="1"/>
        <n x="63"/>
        <n x="64"/>
        <n x="7"/>
        <n x="73"/>
      </t>
    </mdx>
    <mdx n="0" f="v">
      <t c="5">
        <n x="1" s="1"/>
        <n x="63"/>
        <n x="64"/>
        <n x="7"/>
        <n x="81"/>
      </t>
    </mdx>
    <mdx n="0" f="v">
      <t c="5">
        <n x="1" s="1"/>
        <n x="63"/>
        <n x="64"/>
        <n x="7"/>
        <n x="79"/>
      </t>
    </mdx>
    <mdx n="0" f="v">
      <t c="5">
        <n x="1" s="1"/>
        <n x="63"/>
        <n x="64"/>
        <n x="7"/>
        <n x="78"/>
      </t>
    </mdx>
    <mdx n="0" f="v">
      <t c="5">
        <n x="1" s="1"/>
        <n x="63"/>
        <n x="64"/>
        <n x="7"/>
        <n x="75"/>
      </t>
    </mdx>
    <mdx n="0" f="v">
      <t c="5">
        <n x="1" s="1"/>
        <n x="63"/>
        <n x="64"/>
        <n x="7"/>
        <n x="74"/>
      </t>
    </mdx>
    <mdx n="0" f="v">
      <t c="5">
        <n x="1" s="1"/>
        <n x="63"/>
        <n x="64"/>
        <n x="7"/>
        <n x="72"/>
      </t>
    </mdx>
    <mdx n="0" f="v">
      <t c="5">
        <n x="1" s="1"/>
        <n x="63"/>
        <n x="64"/>
        <n x="7"/>
        <n x="71"/>
      </t>
    </mdx>
    <mdx n="0" f="v">
      <t c="5">
        <n x="1" s="1"/>
        <n x="63"/>
        <n x="64"/>
        <n x="7"/>
        <n x="77"/>
      </t>
    </mdx>
    <mdx n="0" f="v">
      <t c="5">
        <n x="1" s="1"/>
        <n x="63"/>
        <n x="64"/>
        <n x="7"/>
        <n x="84"/>
      </t>
    </mdx>
    <mdx n="0" f="v">
      <t c="5">
        <n x="1" s="1"/>
        <n x="63"/>
        <n x="64"/>
        <n x="7"/>
        <n x="83"/>
      </t>
    </mdx>
    <mdx n="0" f="v">
      <t c="5">
        <n x="1" s="1"/>
        <n x="63"/>
        <n x="64"/>
        <n x="7"/>
        <n x="82"/>
      </t>
    </mdx>
    <mdx n="0" f="v">
      <t c="5">
        <n x="1" s="1"/>
        <n x="65"/>
        <n x="66"/>
        <n x="10"/>
        <n x="77"/>
      </t>
    </mdx>
    <mdx n="0" f="v">
      <t c="5">
        <n x="1" s="1"/>
        <n x="65"/>
        <n x="66"/>
        <n x="10"/>
        <n x="74"/>
      </t>
    </mdx>
    <mdx n="0" f="v">
      <t c="5">
        <n x="1" s="1"/>
        <n x="65"/>
        <n x="66"/>
        <n x="10"/>
        <n x="84"/>
      </t>
    </mdx>
    <mdx n="0" f="v">
      <t c="5">
        <n x="1" s="1"/>
        <n x="65"/>
        <n x="66"/>
        <n x="10"/>
        <n x="72"/>
      </t>
    </mdx>
    <mdx n="0" f="v">
      <t c="5">
        <n x="1" s="1"/>
        <n x="65"/>
        <n x="66"/>
        <n x="10"/>
        <n x="71"/>
      </t>
    </mdx>
    <mdx n="0" f="v">
      <t c="5">
        <n x="1" s="1"/>
        <n x="65"/>
        <n x="66"/>
        <n x="10"/>
        <n x="83"/>
      </t>
    </mdx>
    <mdx n="0" f="v">
      <t c="5">
        <n x="1" s="1"/>
        <n x="65"/>
        <n x="66"/>
        <n x="10"/>
        <n x="82"/>
      </t>
    </mdx>
    <mdx n="0" f="v">
      <t c="5">
        <n x="1" s="1"/>
        <n x="65"/>
        <n x="66"/>
        <n x="10"/>
        <n x="73"/>
      </t>
    </mdx>
    <mdx n="0" f="v">
      <t c="5">
        <n x="1" s="1"/>
        <n x="65"/>
        <n x="66"/>
        <n x="10"/>
        <n x="76"/>
      </t>
    </mdx>
    <mdx n="0" f="v">
      <t c="5">
        <n x="1" s="1"/>
        <n x="65"/>
        <n x="66"/>
        <n x="10"/>
        <n x="81"/>
      </t>
    </mdx>
    <mdx n="0" f="v">
      <t c="5">
        <n x="1" s="1"/>
        <n x="65"/>
        <n x="66"/>
        <n x="10"/>
        <n x="80"/>
      </t>
    </mdx>
    <mdx n="0" f="v">
      <t c="5">
        <n x="1" s="1"/>
        <n x="65"/>
        <n x="66"/>
        <n x="10"/>
        <n x="79"/>
      </t>
    </mdx>
    <mdx n="0" f="v">
      <t c="5">
        <n x="1" s="1"/>
        <n x="65"/>
        <n x="66"/>
        <n x="10"/>
        <n x="78"/>
      </t>
    </mdx>
    <mdx n="0" f="v">
      <t c="5">
        <n x="1" s="1"/>
        <n x="69"/>
        <n x="70"/>
        <n x="15"/>
        <n x="77"/>
      </t>
    </mdx>
    <mdx n="0" f="v">
      <t c="5">
        <n x="1" s="1"/>
        <n x="69"/>
        <n x="70"/>
        <n x="15"/>
        <n x="84"/>
      </t>
    </mdx>
    <mdx n="0" f="v">
      <t c="5">
        <n x="1" s="1"/>
        <n x="69"/>
        <n x="70"/>
        <n x="15"/>
        <n x="83"/>
      </t>
    </mdx>
    <mdx n="0" f="v">
      <t c="5">
        <n x="1" s="1"/>
        <n x="69"/>
        <n x="70"/>
        <n x="15"/>
        <n x="82"/>
      </t>
    </mdx>
    <mdx n="0" f="v">
      <t c="5">
        <n x="1" s="1"/>
        <n x="69"/>
        <n x="70"/>
        <n x="15"/>
        <n x="73"/>
      </t>
    </mdx>
    <mdx n="0" f="v">
      <t c="5">
        <n x="1" s="1"/>
        <n x="69"/>
        <n x="70"/>
        <n x="15"/>
        <n x="76"/>
      </t>
    </mdx>
    <mdx n="0" f="v">
      <t c="5">
        <n x="1" s="1"/>
        <n x="69"/>
        <n x="70"/>
        <n x="21"/>
        <n x="79"/>
      </t>
    </mdx>
    <mdx n="0" f="v">
      <t c="5">
        <n x="1" s="1"/>
        <n x="41"/>
        <n x="42"/>
        <n x="24"/>
        <n x="79"/>
      </t>
    </mdx>
    <mdx n="0" f="v">
      <t c="5">
        <n x="1" s="1"/>
        <n x="25"/>
        <n x="26"/>
        <n x="24"/>
        <n x="79"/>
      </t>
    </mdx>
    <mdx n="0" f="v">
      <t c="5">
        <n x="1" s="1"/>
        <n x="49"/>
        <n x="50"/>
        <n x="15"/>
        <n x="79"/>
      </t>
    </mdx>
    <mdx n="0" f="v">
      <t c="5">
        <n x="1" s="1"/>
        <n x="8"/>
        <n x="9"/>
        <n x="18"/>
        <n x="73"/>
      </t>
    </mdx>
    <mdx n="0" f="v">
      <t c="5">
        <n x="1" s="1"/>
        <n x="8"/>
        <n x="9"/>
        <n x="18"/>
        <n x="80"/>
      </t>
    </mdx>
    <mdx n="0" f="v">
      <t c="5">
        <n x="1" s="1"/>
        <n x="8"/>
        <n x="9"/>
        <n x="18"/>
        <n x="78"/>
      </t>
    </mdx>
    <mdx n="0" f="v">
      <t c="5">
        <n x="1" s="1"/>
        <n x="8"/>
        <n x="9"/>
        <n x="18"/>
        <n x="76"/>
      </t>
    </mdx>
    <mdx n="0" f="v">
      <t c="5">
        <n x="1" s="1"/>
        <n x="8"/>
        <n x="9"/>
        <n x="18"/>
        <n x="79"/>
      </t>
    </mdx>
    <mdx n="0" f="v">
      <t c="5">
        <n x="1" s="1"/>
        <n x="8"/>
        <n x="9"/>
        <n x="18"/>
        <n x="75"/>
      </t>
    </mdx>
    <mdx n="0" f="v">
      <t c="5">
        <n x="1" s="1"/>
        <n x="8"/>
        <n x="9"/>
        <n x="18"/>
        <n x="74"/>
      </t>
    </mdx>
    <mdx n="0" f="v">
      <t c="5">
        <n x="1" s="1"/>
        <n x="8"/>
        <n x="9"/>
        <n x="18"/>
        <n x="72"/>
      </t>
    </mdx>
    <mdx n="0" f="v">
      <t c="5">
        <n x="1" s="1"/>
        <n x="8"/>
        <n x="9"/>
        <n x="18"/>
        <n x="71"/>
      </t>
    </mdx>
    <mdx n="0" f="v">
      <t c="5">
        <n x="1" s="1"/>
        <n x="8"/>
        <n x="9"/>
        <n x="18"/>
        <n x="77"/>
      </t>
    </mdx>
    <mdx n="0" f="v">
      <t c="5">
        <n x="1" s="1"/>
        <n x="8"/>
        <n x="9"/>
        <n x="18"/>
        <n x="84"/>
      </t>
    </mdx>
    <mdx n="0" f="v">
      <t c="5">
        <n x="1" s="1"/>
        <n x="8"/>
        <n x="9"/>
        <n x="18"/>
        <n x="83"/>
      </t>
    </mdx>
    <mdx n="0" f="v">
      <t c="5">
        <n x="1" s="1"/>
        <n x="8"/>
        <n x="9"/>
        <n x="18"/>
        <n x="82"/>
      </t>
    </mdx>
    <mdx n="0" f="v">
      <t c="5">
        <n x="1" s="1"/>
        <n x="8"/>
        <n x="9"/>
        <n x="18"/>
        <n x="81"/>
      </t>
    </mdx>
    <mdx n="0" f="v">
      <t c="5">
        <n x="1" s="1"/>
        <n x="22"/>
        <n x="23"/>
        <n x="10"/>
        <n x="84"/>
      </t>
    </mdx>
    <mdx n="0" f="v">
      <t c="5">
        <n x="1" s="1"/>
        <n x="22"/>
        <n x="23"/>
        <n x="10"/>
        <n x="75"/>
      </t>
    </mdx>
    <mdx n="0" f="v">
      <t c="5">
        <n x="1" s="1"/>
        <n x="22"/>
        <n x="23"/>
        <n x="10"/>
        <n x="77"/>
      </t>
    </mdx>
    <mdx n="0" f="v">
      <t c="5">
        <n x="1" s="1"/>
        <n x="22"/>
        <n x="23"/>
        <n x="10"/>
        <n x="83"/>
      </t>
    </mdx>
    <mdx n="0" f="v">
      <t c="5">
        <n x="1" s="1"/>
        <n x="22"/>
        <n x="23"/>
        <n x="10"/>
        <n x="74"/>
      </t>
    </mdx>
    <mdx n="0" f="v">
      <t c="5">
        <n x="1" s="1"/>
        <n x="22"/>
        <n x="23"/>
        <n x="10"/>
        <n x="82"/>
      </t>
    </mdx>
    <mdx n="0" f="v">
      <t c="5">
        <n x="1" s="1"/>
        <n x="22"/>
        <n x="23"/>
        <n x="10"/>
        <n x="73"/>
      </t>
    </mdx>
    <mdx n="0" f="v">
      <t c="5">
        <n x="1" s="1"/>
        <n x="22"/>
        <n x="23"/>
        <n x="10"/>
        <n x="76"/>
      </t>
    </mdx>
    <mdx n="0" f="v">
      <t c="5">
        <n x="1" s="1"/>
        <n x="22"/>
        <n x="23"/>
        <n x="10"/>
        <n x="81"/>
      </t>
    </mdx>
    <mdx n="0" f="v">
      <t c="5">
        <n x="1" s="1"/>
        <n x="22"/>
        <n x="23"/>
        <n x="10"/>
        <n x="80"/>
      </t>
    </mdx>
    <mdx n="0" f="v">
      <t c="5">
        <n x="1" s="1"/>
        <n x="22"/>
        <n x="23"/>
        <n x="10"/>
        <n x="79"/>
      </t>
    </mdx>
    <mdx n="0" f="v">
      <t c="5">
        <n x="1" s="1"/>
        <n x="22"/>
        <n x="23"/>
        <n x="10"/>
        <n x="78"/>
      </t>
    </mdx>
    <mdx n="0" f="v">
      <t c="5">
        <n x="1" s="1"/>
        <n x="22"/>
        <n x="23"/>
        <n x="10"/>
        <n x="72"/>
      </t>
    </mdx>
    <mdx n="0" f="v">
      <t c="5">
        <n x="1" s="1"/>
        <n x="22"/>
        <n x="23"/>
        <n x="10"/>
        <n x="71"/>
      </t>
    </mdx>
    <mdx n="0" f="v">
      <t c="5">
        <n x="1" s="1"/>
        <n x="29"/>
        <n x="30"/>
        <n x="18"/>
        <n x="82"/>
      </t>
    </mdx>
    <mdx n="0" f="v">
      <t c="5">
        <n x="1" s="1"/>
        <n x="29"/>
        <n x="30"/>
        <n x="18"/>
        <n x="83"/>
      </t>
    </mdx>
    <mdx n="0" f="v">
      <t c="5">
        <n x="1" s="1"/>
        <n x="29"/>
        <n x="30"/>
        <n x="18"/>
        <n x="81"/>
      </t>
    </mdx>
    <mdx n="0" f="v">
      <t c="5">
        <n x="1" s="1"/>
        <n x="29"/>
        <n x="30"/>
        <n x="18"/>
        <n x="79"/>
      </t>
    </mdx>
    <mdx n="0" f="v">
      <t c="5">
        <n x="1" s="1"/>
        <n x="29"/>
        <n x="30"/>
        <n x="18"/>
        <n x="78"/>
      </t>
    </mdx>
    <mdx n="0" f="v">
      <t c="5">
        <n x="1" s="1"/>
        <n x="29"/>
        <n x="30"/>
        <n x="18"/>
        <n x="75"/>
      </t>
    </mdx>
    <mdx n="0" f="v">
      <t c="5">
        <n x="1" s="1"/>
        <n x="29"/>
        <n x="30"/>
        <n x="18"/>
        <n x="74"/>
      </t>
    </mdx>
    <mdx n="0" f="v">
      <t c="5">
        <n x="1" s="1"/>
        <n x="29"/>
        <n x="30"/>
        <n x="18"/>
        <n x="72"/>
      </t>
    </mdx>
    <mdx n="0" f="v">
      <t c="5">
        <n x="1" s="1"/>
        <n x="29"/>
        <n x="30"/>
        <n x="18"/>
        <n x="71"/>
      </t>
    </mdx>
    <mdx n="0" f="v">
      <t c="5">
        <n x="1" s="1"/>
        <n x="29"/>
        <n x="30"/>
        <n x="18"/>
        <n x="77"/>
      </t>
    </mdx>
    <mdx n="0" f="v">
      <t c="5">
        <n x="1" s="1"/>
        <n x="29"/>
        <n x="30"/>
        <n x="18"/>
        <n x="84"/>
      </t>
    </mdx>
    <mdx n="0" f="v">
      <t c="5">
        <n x="1" s="1"/>
        <n x="29"/>
        <n x="30"/>
        <n x="18"/>
        <n x="73"/>
      </t>
    </mdx>
    <mdx n="0" f="v">
      <t c="5">
        <n x="1" s="1"/>
        <n x="29"/>
        <n x="30"/>
        <n x="18"/>
        <n x="76"/>
      </t>
    </mdx>
    <mdx n="0" f="v">
      <t c="5">
        <n x="1" s="1"/>
        <n x="37"/>
        <n x="38"/>
        <n x="7"/>
        <n x="83"/>
      </t>
    </mdx>
    <mdx n="0" f="v">
      <t c="5">
        <n x="1" s="1"/>
        <n x="37"/>
        <n x="38"/>
        <n x="7"/>
        <n x="81"/>
      </t>
    </mdx>
    <mdx n="0" f="v">
      <t c="5">
        <n x="1" s="1"/>
        <n x="37"/>
        <n x="38"/>
        <n x="7"/>
        <n x="80"/>
      </t>
    </mdx>
    <mdx n="0" f="v">
      <t c="5">
        <n x="1" s="1"/>
        <n x="37"/>
        <n x="38"/>
        <n x="7"/>
        <n x="82"/>
      </t>
    </mdx>
    <mdx n="0" f="v">
      <t c="5">
        <n x="1" s="1"/>
        <n x="37"/>
        <n x="38"/>
        <n x="7"/>
        <n x="79"/>
      </t>
    </mdx>
    <mdx n="0" f="v">
      <t c="5">
        <n x="1" s="1"/>
        <n x="37"/>
        <n x="38"/>
        <n x="7"/>
        <n x="78"/>
      </t>
    </mdx>
    <mdx n="0" f="v">
      <t c="5">
        <n x="1" s="1"/>
        <n x="37"/>
        <n x="38"/>
        <n x="7"/>
        <n x="75"/>
      </t>
    </mdx>
    <mdx n="0" f="v">
      <t c="5">
        <n x="1" s="1"/>
        <n x="37"/>
        <n x="38"/>
        <n x="7"/>
        <n x="74"/>
      </t>
    </mdx>
    <mdx n="0" f="v">
      <t c="5">
        <n x="1" s="1"/>
        <n x="37"/>
        <n x="38"/>
        <n x="7"/>
        <n x="72"/>
      </t>
    </mdx>
    <mdx n="0" f="v">
      <t c="5">
        <n x="1" s="1"/>
        <n x="37"/>
        <n x="38"/>
        <n x="7"/>
        <n x="71"/>
      </t>
    </mdx>
    <mdx n="0" f="v">
      <t c="5">
        <n x="1" s="1"/>
        <n x="37"/>
        <n x="38"/>
        <n x="7"/>
        <n x="77"/>
      </t>
    </mdx>
    <mdx n="0" f="v">
      <t c="5">
        <n x="1" s="1"/>
        <n x="37"/>
        <n x="38"/>
        <n x="7"/>
        <n x="84"/>
      </t>
    </mdx>
    <mdx n="0" f="v">
      <t c="5">
        <n x="1" s="1"/>
        <n x="37"/>
        <n x="38"/>
        <n x="7"/>
        <n x="73"/>
      </t>
    </mdx>
    <mdx n="0" f="v">
      <t c="5">
        <n x="1" s="1"/>
        <n x="37"/>
        <n x="38"/>
        <n x="7"/>
        <n x="76"/>
      </t>
    </mdx>
    <mdx n="0" f="v">
      <t c="5">
        <n x="1" s="1"/>
        <n x="45"/>
        <n x="46"/>
        <n x="18"/>
        <n x="83"/>
      </t>
    </mdx>
    <mdx n="0" f="v">
      <t c="5">
        <n x="1" s="1"/>
        <n x="45"/>
        <n x="46"/>
        <n x="18"/>
        <n x="81"/>
      </t>
    </mdx>
    <mdx n="0" f="v">
      <t c="5">
        <n x="1" s="1"/>
        <n x="45"/>
        <n x="46"/>
        <n x="18"/>
        <n x="80"/>
      </t>
    </mdx>
    <mdx n="0" f="v">
      <t c="5">
        <n x="1" s="1"/>
        <n x="45"/>
        <n x="46"/>
        <n x="18"/>
        <n x="82"/>
      </t>
    </mdx>
    <mdx n="0" f="v">
      <t c="5">
        <n x="1" s="1"/>
        <n x="45"/>
        <n x="46"/>
        <n x="18"/>
        <n x="79"/>
      </t>
    </mdx>
    <mdx n="0" f="v">
      <t c="5">
        <n x="1" s="1"/>
        <n x="45"/>
        <n x="46"/>
        <n x="18"/>
        <n x="78"/>
      </t>
    </mdx>
    <mdx n="0" f="v">
      <t c="5">
        <n x="1" s="1"/>
        <n x="45"/>
        <n x="46"/>
        <n x="18"/>
        <n x="75"/>
      </t>
    </mdx>
    <mdx n="0" f="v">
      <t c="5">
        <n x="1" s="1"/>
        <n x="45"/>
        <n x="46"/>
        <n x="18"/>
        <n x="74"/>
      </t>
    </mdx>
    <mdx n="0" f="v">
      <t c="5">
        <n x="1" s="1"/>
        <n x="45"/>
        <n x="46"/>
        <n x="18"/>
        <n x="72"/>
      </t>
    </mdx>
    <mdx n="0" f="v">
      <t c="5">
        <n x="1" s="1"/>
        <n x="45"/>
        <n x="46"/>
        <n x="18"/>
        <n x="71"/>
      </t>
    </mdx>
    <mdx n="0" f="v">
      <t c="5">
        <n x="1" s="1"/>
        <n x="45"/>
        <n x="46"/>
        <n x="18"/>
        <n x="77"/>
      </t>
    </mdx>
    <mdx n="0" f="v">
      <t c="5">
        <n x="1" s="1"/>
        <n x="45"/>
        <n x="46"/>
        <n x="18"/>
        <n x="84"/>
      </t>
    </mdx>
    <mdx n="0" f="v">
      <t c="5">
        <n x="1" s="1"/>
        <n x="45"/>
        <n x="46"/>
        <n x="18"/>
        <n x="73"/>
      </t>
    </mdx>
    <mdx n="0" f="v">
      <t c="5">
        <n x="1" s="1"/>
        <n x="45"/>
        <n x="46"/>
        <n x="18"/>
        <n x="76"/>
      </t>
    </mdx>
    <mdx n="0" f="v">
      <t c="5">
        <n x="1" s="1"/>
        <n x="55"/>
        <n x="56"/>
        <n x="10"/>
        <n x="83"/>
      </t>
    </mdx>
    <mdx n="0" f="v">
      <t c="5">
        <n x="1" s="1"/>
        <n x="55"/>
        <n x="56"/>
        <n x="10"/>
        <n x="77"/>
      </t>
    </mdx>
    <mdx n="0" f="v">
      <t c="5">
        <n x="1" s="1"/>
        <n x="55"/>
        <n x="56"/>
        <n x="10"/>
        <n x="78"/>
      </t>
    </mdx>
    <mdx n="0" f="v">
      <t c="5">
        <n x="1" s="1"/>
        <n x="55"/>
        <n x="56"/>
        <n x="10"/>
        <n x="71"/>
      </t>
    </mdx>
    <mdx n="0" f="v">
      <t c="5">
        <n x="1" s="1"/>
        <n x="55"/>
        <n x="56"/>
        <n x="10"/>
        <n x="84"/>
      </t>
    </mdx>
    <mdx n="0" f="v">
      <t c="5">
        <n x="1" s="1"/>
        <n x="55"/>
        <n x="56"/>
        <n x="10"/>
        <n x="82"/>
      </t>
    </mdx>
    <mdx n="0" f="v">
      <t c="5">
        <n x="1" s="1"/>
        <n x="55"/>
        <n x="56"/>
        <n x="10"/>
        <n x="79"/>
      </t>
    </mdx>
    <mdx n="0" f="v">
      <t c="5">
        <n x="1" s="1"/>
        <n x="55"/>
        <n x="56"/>
        <n x="10"/>
        <n x="73"/>
      </t>
    </mdx>
    <mdx n="0" f="v">
      <t c="5">
        <n x="1" s="1"/>
        <n x="55"/>
        <n x="56"/>
        <n x="10"/>
        <n x="76"/>
      </t>
    </mdx>
    <mdx n="0" f="v">
      <t c="5">
        <n x="1" s="1"/>
        <n x="55"/>
        <n x="56"/>
        <n x="10"/>
        <n x="81"/>
      </t>
    </mdx>
    <mdx n="0" f="v">
      <t c="5">
        <n x="1" s="1"/>
        <n x="55"/>
        <n x="56"/>
        <n x="10"/>
        <n x="80"/>
      </t>
    </mdx>
    <mdx n="0" f="v">
      <t c="5">
        <n x="1" s="1"/>
        <n x="55"/>
        <n x="56"/>
        <n x="10"/>
        <n x="75"/>
      </t>
    </mdx>
    <mdx n="0" f="v">
      <t c="5">
        <n x="1" s="1"/>
        <n x="55"/>
        <n x="56"/>
        <n x="10"/>
        <n x="74"/>
      </t>
    </mdx>
    <mdx n="0" f="v">
      <t c="5">
        <n x="1" s="1"/>
        <n x="61"/>
        <n x="62"/>
        <n x="18"/>
        <n x="73"/>
      </t>
    </mdx>
    <mdx n="0" f="v">
      <t c="5">
        <n x="1" s="1"/>
        <n x="61"/>
        <n x="62"/>
        <n x="18"/>
        <n x="84"/>
      </t>
    </mdx>
    <mdx n="0" f="v">
      <t c="5">
        <n x="1" s="1"/>
        <n x="61"/>
        <n x="62"/>
        <n x="18"/>
        <n x="76"/>
      </t>
    </mdx>
    <mdx n="0" f="v">
      <t c="5">
        <n x="1" s="1"/>
        <n x="61"/>
        <n x="62"/>
        <n x="18"/>
        <n x="83"/>
      </t>
    </mdx>
    <mdx n="0" f="v">
      <t c="5">
        <n x="1" s="1"/>
        <n x="61"/>
        <n x="62"/>
        <n x="18"/>
        <n x="82"/>
      </t>
    </mdx>
    <mdx n="0" f="v">
      <t c="5">
        <n x="1" s="1"/>
        <n x="61"/>
        <n x="62"/>
        <n x="18"/>
        <n x="81"/>
      </t>
    </mdx>
    <mdx n="0" f="v">
      <t c="5">
        <n x="1" s="1"/>
        <n x="61"/>
        <n x="62"/>
        <n x="18"/>
        <n x="80"/>
      </t>
    </mdx>
    <mdx n="0" f="v">
      <t c="5">
        <n x="1" s="1"/>
        <n x="61"/>
        <n x="62"/>
        <n x="18"/>
        <n x="79"/>
      </t>
    </mdx>
    <mdx n="0" f="v">
      <t c="5">
        <n x="1" s="1"/>
        <n x="61"/>
        <n x="62"/>
        <n x="18"/>
        <n x="78"/>
      </t>
    </mdx>
    <mdx n="0" f="v">
      <t c="5">
        <n x="1" s="1"/>
        <n x="61"/>
        <n x="62"/>
        <n x="18"/>
        <n x="75"/>
      </t>
    </mdx>
    <mdx n="0" f="v">
      <t c="5">
        <n x="1" s="1"/>
        <n x="61"/>
        <n x="62"/>
        <n x="18"/>
        <n x="74"/>
      </t>
    </mdx>
    <mdx n="0" f="v">
      <t c="5">
        <n x="1" s="1"/>
        <n x="61"/>
        <n x="62"/>
        <n x="18"/>
        <n x="72"/>
      </t>
    </mdx>
    <mdx n="0" f="v">
      <t c="5">
        <n x="1" s="1"/>
        <n x="61"/>
        <n x="62"/>
        <n x="18"/>
        <n x="71"/>
      </t>
    </mdx>
    <mdx n="0" f="v">
      <t c="5">
        <n x="1" s="1"/>
        <n x="69"/>
        <n x="70"/>
        <n x="7"/>
        <n x="84"/>
      </t>
    </mdx>
    <mdx n="0" f="v">
      <t c="5">
        <n x="1" s="1"/>
        <n x="69"/>
        <n x="70"/>
        <n x="7"/>
        <n x="83"/>
      </t>
    </mdx>
    <mdx n="0" f="v">
      <t c="5">
        <n x="1" s="1"/>
        <n x="69"/>
        <n x="70"/>
        <n x="7"/>
        <n x="82"/>
      </t>
    </mdx>
    <mdx n="0" f="v">
      <t c="5">
        <n x="1" s="1"/>
        <n x="69"/>
        <n x="70"/>
        <n x="7"/>
        <n x="81"/>
      </t>
    </mdx>
    <mdx n="0" f="v">
      <t c="5">
        <n x="1" s="1"/>
        <n x="69"/>
        <n x="70"/>
        <n x="7"/>
        <n x="80"/>
      </t>
    </mdx>
    <mdx n="0" f="v">
      <t c="5">
        <n x="1" s="1"/>
        <n x="69"/>
        <n x="70"/>
        <n x="7"/>
        <n x="79"/>
      </t>
    </mdx>
    <mdx n="0" f="v">
      <t c="5">
        <n x="1" s="1"/>
        <n x="69"/>
        <n x="70"/>
        <n x="7"/>
        <n x="78"/>
      </t>
    </mdx>
    <mdx n="0" f="v">
      <t c="5">
        <n x="1" s="1"/>
        <n x="69"/>
        <n x="70"/>
        <n x="7"/>
        <n x="75"/>
      </t>
    </mdx>
    <mdx n="0" f="v">
      <t c="5">
        <n x="1" s="1"/>
        <n x="69"/>
        <n x="70"/>
        <n x="7"/>
        <n x="74"/>
      </t>
    </mdx>
    <mdx n="0" f="v">
      <t c="5">
        <n x="1" s="1"/>
        <n x="69"/>
        <n x="70"/>
        <n x="7"/>
        <n x="72"/>
      </t>
    </mdx>
    <mdx n="0" f="v">
      <t c="5">
        <n x="1" s="1"/>
        <n x="69"/>
        <n x="70"/>
        <n x="7"/>
        <n x="71"/>
      </t>
    </mdx>
    <mdx n="0" f="v">
      <t c="5">
        <n x="1" s="1"/>
        <n x="13"/>
        <n x="14"/>
        <n x="18"/>
        <n x="74"/>
      </t>
    </mdx>
    <mdx n="0" f="v">
      <t c="5">
        <n x="1" s="1"/>
        <n x="13"/>
        <n x="14"/>
        <n x="18"/>
        <n x="84"/>
      </t>
    </mdx>
    <mdx n="0" f="v">
      <t c="5">
        <n x="1" s="1"/>
        <n x="13"/>
        <n x="14"/>
        <n x="18"/>
        <n x="82"/>
      </t>
    </mdx>
    <mdx n="0" f="v">
      <t c="5">
        <n x="1" s="1"/>
        <n x="13"/>
        <n x="14"/>
        <n x="18"/>
        <n x="75"/>
      </t>
    </mdx>
    <mdx n="0" f="v">
      <t c="5">
        <n x="1" s="1"/>
        <n x="13"/>
        <n x="14"/>
        <n x="18"/>
        <n x="77"/>
      </t>
    </mdx>
    <mdx n="0" f="v">
      <t c="5">
        <n x="1" s="1"/>
        <n x="13"/>
        <n x="14"/>
        <n x="18"/>
        <n x="83"/>
      </t>
    </mdx>
    <mdx n="0" f="v">
      <t c="5">
        <n x="1" s="1"/>
        <n x="13"/>
        <n x="14"/>
        <n x="18"/>
        <n x="73"/>
      </t>
    </mdx>
    <mdx n="0" f="v">
      <t c="5">
        <n x="1" s="1"/>
        <n x="13"/>
        <n x="14"/>
        <n x="18"/>
        <n x="76"/>
      </t>
    </mdx>
    <mdx n="0" f="v">
      <t c="5">
        <n x="1" s="1"/>
        <n x="13"/>
        <n x="14"/>
        <n x="18"/>
        <n x="81"/>
      </t>
    </mdx>
    <mdx n="0" f="v">
      <t c="5">
        <n x="1" s="1"/>
        <n x="13"/>
        <n x="14"/>
        <n x="18"/>
        <n x="80"/>
      </t>
    </mdx>
    <mdx n="0" f="v">
      <t c="5">
        <n x="1" s="1"/>
        <n x="13"/>
        <n x="14"/>
        <n x="18"/>
        <n x="79"/>
      </t>
    </mdx>
    <mdx n="0" f="v">
      <t c="5">
        <n x="1" s="1"/>
        <n x="13"/>
        <n x="14"/>
        <n x="18"/>
        <n x="78"/>
      </t>
    </mdx>
    <mdx n="0" f="v">
      <t c="5">
        <n x="1" s="1"/>
        <n x="13"/>
        <n x="14"/>
        <n x="18"/>
        <n x="72"/>
      </t>
    </mdx>
    <mdx n="0" f="v">
      <t c="5">
        <n x="1" s="1"/>
        <n x="13"/>
        <n x="14"/>
        <n x="18"/>
        <n x="71"/>
      </t>
    </mdx>
    <mdx n="0" f="v">
      <t c="5">
        <n x="1" s="1"/>
        <n x="33"/>
        <n x="34"/>
        <n x="18"/>
        <n x="84"/>
      </t>
    </mdx>
    <mdx n="0" f="v">
      <t c="5">
        <n x="1" s="1"/>
        <n x="33"/>
        <n x="34"/>
        <n x="18"/>
        <n x="79"/>
      </t>
    </mdx>
    <mdx n="0" f="v">
      <t c="5">
        <n x="1" s="1"/>
        <n x="33"/>
        <n x="34"/>
        <n x="18"/>
        <n x="72"/>
      </t>
    </mdx>
    <mdx n="0" f="v">
      <t c="5">
        <n x="1" s="1"/>
        <n x="33"/>
        <n x="34"/>
        <n x="18"/>
        <n x="77"/>
      </t>
    </mdx>
    <mdx n="0" f="v">
      <t c="5">
        <n x="1" s="1"/>
        <n x="33"/>
        <n x="34"/>
        <n x="18"/>
        <n x="78"/>
      </t>
    </mdx>
    <mdx n="0" f="v">
      <t c="5">
        <n x="1" s="1"/>
        <n x="33"/>
        <n x="34"/>
        <n x="18"/>
        <n x="71"/>
      </t>
    </mdx>
    <mdx n="0" f="v">
      <t c="5">
        <n x="1" s="1"/>
        <n x="33"/>
        <n x="34"/>
        <n x="18"/>
        <n x="83"/>
      </t>
    </mdx>
    <mdx n="0" f="v">
      <t c="5">
        <n x="1" s="1"/>
        <n x="33"/>
        <n x="34"/>
        <n x="18"/>
        <n x="82"/>
      </t>
    </mdx>
    <mdx n="0" f="v">
      <t c="5">
        <n x="1" s="1"/>
        <n x="33"/>
        <n x="34"/>
        <n x="18"/>
        <n x="73"/>
      </t>
    </mdx>
    <mdx n="0" f="v">
      <t c="5">
        <n x="1" s="1"/>
        <n x="33"/>
        <n x="34"/>
        <n x="18"/>
        <n x="76"/>
      </t>
    </mdx>
    <mdx n="0" f="v">
      <t c="5">
        <n x="1" s="1"/>
        <n x="33"/>
        <n x="34"/>
        <n x="18"/>
        <n x="81"/>
      </t>
    </mdx>
    <mdx n="0" f="v">
      <t c="5">
        <n x="1" s="1"/>
        <n x="33"/>
        <n x="34"/>
        <n x="18"/>
        <n x="80"/>
      </t>
    </mdx>
    <mdx n="0" f="v">
      <t c="5">
        <n x="1" s="1"/>
        <n x="33"/>
        <n x="34"/>
        <n x="18"/>
        <n x="75"/>
      </t>
    </mdx>
    <mdx n="0" f="v">
      <t c="5">
        <n x="1" s="1"/>
        <n x="33"/>
        <n x="34"/>
        <n x="18"/>
        <n x="74"/>
      </t>
    </mdx>
    <mdx n="0" f="v">
      <t c="5">
        <n x="1" s="1"/>
        <n x="47"/>
        <n x="48"/>
        <n x="15"/>
        <n x="81"/>
      </t>
    </mdx>
    <mdx n="0" f="v">
      <t c="5">
        <n x="1" s="1"/>
        <n x="47"/>
        <n x="48"/>
        <n x="15"/>
        <n x="80"/>
      </t>
    </mdx>
    <mdx n="0" f="v">
      <t c="5">
        <n x="1" s="1"/>
        <n x="47"/>
        <n x="48"/>
        <n x="15"/>
        <n x="82"/>
      </t>
    </mdx>
    <mdx n="0" f="v">
      <t c="5">
        <n x="1" s="1"/>
        <n x="47"/>
        <n x="48"/>
        <n x="15"/>
        <n x="79"/>
      </t>
    </mdx>
    <mdx n="0" f="v">
      <t c="5">
        <n x="1" s="1"/>
        <n x="47"/>
        <n x="48"/>
        <n x="15"/>
        <n x="78"/>
      </t>
    </mdx>
    <mdx n="0" f="v">
      <t c="5">
        <n x="1" s="1"/>
        <n x="47"/>
        <n x="48"/>
        <n x="15"/>
        <n x="75"/>
      </t>
    </mdx>
    <mdx n="0" f="v">
      <t c="5">
        <n x="1" s="1"/>
        <n x="47"/>
        <n x="48"/>
        <n x="15"/>
        <n x="74"/>
      </t>
    </mdx>
    <mdx n="0" f="v">
      <t c="5">
        <n x="1" s="1"/>
        <n x="47"/>
        <n x="48"/>
        <n x="15"/>
        <n x="72"/>
      </t>
    </mdx>
    <mdx n="0" f="v">
      <t c="5">
        <n x="1" s="1"/>
        <n x="47"/>
        <n x="48"/>
        <n x="15"/>
        <n x="71"/>
      </t>
    </mdx>
    <mdx n="0" f="v">
      <t c="5">
        <n x="1" s="1"/>
        <n x="47"/>
        <n x="48"/>
        <n x="15"/>
        <n x="77"/>
      </t>
    </mdx>
    <mdx n="0" f="v">
      <t c="5">
        <n x="1" s="1"/>
        <n x="47"/>
        <n x="48"/>
        <n x="15"/>
        <n x="84"/>
      </t>
    </mdx>
    <mdx n="0" f="v">
      <t c="5">
        <n x="1" s="1"/>
        <n x="47"/>
        <n x="48"/>
        <n x="15"/>
        <n x="73"/>
      </t>
    </mdx>
    <mdx n="0" f="v">
      <t c="5">
        <n x="1" s="1"/>
        <n x="47"/>
        <n x="48"/>
        <n x="15"/>
        <n x="76"/>
      </t>
    </mdx>
    <mdx n="0" f="v">
      <t c="5">
        <n x="1" s="1"/>
        <n x="59"/>
        <n x="60"/>
        <n x="10"/>
        <n x="77"/>
      </t>
    </mdx>
    <mdx n="0" f="v">
      <t c="5">
        <n x="1" s="1"/>
        <n x="59"/>
        <n x="60"/>
        <n x="10"/>
        <n x="73"/>
      </t>
    </mdx>
    <mdx n="0" f="v">
      <t c="5">
        <n x="1" s="1"/>
        <n x="59"/>
        <n x="60"/>
        <n x="10"/>
        <n x="83"/>
      </t>
    </mdx>
    <mdx n="0" f="v">
      <t c="5">
        <n x="1" s="1"/>
        <n x="59"/>
        <n x="60"/>
        <n x="10"/>
        <n x="82"/>
      </t>
    </mdx>
    <mdx n="0" f="v">
      <t c="5">
        <n x="1" s="1"/>
        <n x="59"/>
        <n x="60"/>
        <n x="10"/>
        <n x="81"/>
      </t>
    </mdx>
    <mdx n="0" f="v">
      <t c="5">
        <n x="1" s="1"/>
        <n x="59"/>
        <n x="60"/>
        <n x="10"/>
        <n x="80"/>
      </t>
    </mdx>
    <mdx n="0" f="v">
      <t c="5">
        <n x="1" s="1"/>
        <n x="59"/>
        <n x="60"/>
        <n x="10"/>
        <n x="79"/>
      </t>
    </mdx>
    <mdx n="0" f="v">
      <t c="5">
        <n x="1" s="1"/>
        <n x="59"/>
        <n x="60"/>
        <n x="10"/>
        <n x="78"/>
      </t>
    </mdx>
    <mdx n="0" f="v">
      <t c="5">
        <n x="1" s="1"/>
        <n x="59"/>
        <n x="60"/>
        <n x="10"/>
        <n x="75"/>
      </t>
    </mdx>
    <mdx n="0" f="v">
      <t c="5">
        <n x="1" s="1"/>
        <n x="59"/>
        <n x="60"/>
        <n x="10"/>
        <n x="74"/>
      </t>
    </mdx>
    <mdx n="0" f="v">
      <t c="5">
        <n x="1" s="1"/>
        <n x="59"/>
        <n x="60"/>
        <n x="10"/>
        <n x="72"/>
      </t>
    </mdx>
    <mdx n="0" f="v">
      <t c="5">
        <n x="1" s="1"/>
        <n x="59"/>
        <n x="60"/>
        <n x="10"/>
        <n x="71"/>
      </t>
    </mdx>
    <mdx n="0" f="v">
      <t c="5">
        <n x="1" s="1"/>
        <n x="67"/>
        <n x="68"/>
        <n x="21"/>
        <n x="77"/>
      </t>
    </mdx>
    <mdx n="0" f="v">
      <t c="5">
        <n x="1" s="1"/>
        <n x="67"/>
        <n x="68"/>
        <n x="21"/>
        <n x="73"/>
      </t>
    </mdx>
    <mdx n="0" f="v">
      <t c="5">
        <n x="1" s="1"/>
        <n x="67"/>
        <n x="68"/>
        <n x="21"/>
        <n x="83"/>
      </t>
    </mdx>
    <mdx n="0" f="v">
      <t c="5">
        <n x="1" s="1"/>
        <n x="67"/>
        <n x="68"/>
        <n x="21"/>
        <n x="82"/>
      </t>
    </mdx>
    <mdx n="0" f="v">
      <t c="5">
        <n x="1" s="1"/>
        <n x="67"/>
        <n x="68"/>
        <n x="21"/>
        <n x="81"/>
      </t>
    </mdx>
    <mdx n="0" f="v">
      <t c="5">
        <n x="1" s="1"/>
        <n x="67"/>
        <n x="68"/>
        <n x="21"/>
        <n x="80"/>
      </t>
    </mdx>
    <mdx n="0" f="v">
      <t c="5">
        <n x="1" s="1"/>
        <n x="67"/>
        <n x="68"/>
        <n x="21"/>
        <n x="79"/>
      </t>
    </mdx>
    <mdx n="0" f="v">
      <t c="5">
        <n x="1" s="1"/>
        <n x="67"/>
        <n x="68"/>
        <n x="21"/>
        <n x="78"/>
      </t>
    </mdx>
    <mdx n="0" f="v">
      <t c="5">
        <n x="1" s="1"/>
        <n x="67"/>
        <n x="68"/>
        <n x="21"/>
        <n x="75"/>
      </t>
    </mdx>
    <mdx n="0" f="v">
      <t c="5">
        <n x="1" s="1"/>
        <n x="67"/>
        <n x="68"/>
        <n x="21"/>
        <n x="74"/>
      </t>
    </mdx>
    <mdx n="0" f="v">
      <t c="5">
        <n x="1" s="1"/>
        <n x="67"/>
        <n x="68"/>
        <n x="21"/>
        <n x="72"/>
      </t>
    </mdx>
    <mdx n="0" f="v">
      <t c="5">
        <n x="1" s="1"/>
        <n x="67"/>
        <n x="68"/>
        <n x="21"/>
        <n x="71"/>
      </t>
    </mdx>
    <mdx n="0" f="v">
      <t c="5">
        <n x="1" s="1"/>
        <n x="2"/>
        <n x="3"/>
        <n x="18"/>
        <n x="75"/>
      </t>
    </mdx>
    <mdx n="0" f="v">
      <t c="5">
        <n x="1" s="1"/>
        <n x="2"/>
        <n x="3"/>
        <n x="18"/>
        <n x="77"/>
      </t>
    </mdx>
    <mdx n="0" f="v">
      <t c="5">
        <n x="1" s="1"/>
        <n x="2"/>
        <n x="3"/>
        <n x="18"/>
        <n x="83"/>
      </t>
    </mdx>
    <mdx n="0" f="v">
      <t c="5">
        <n x="1" s="1"/>
        <n x="2"/>
        <n x="3"/>
        <n x="18"/>
        <n x="74"/>
      </t>
    </mdx>
    <mdx n="0" f="v">
      <t c="5">
        <n x="1" s="1"/>
        <n x="2"/>
        <n x="3"/>
        <n x="18"/>
        <n x="84"/>
      </t>
    </mdx>
    <mdx n="0" f="v">
      <t c="5">
        <n x="1" s="1"/>
        <n x="2"/>
        <n x="3"/>
        <n x="18"/>
        <n x="82"/>
      </t>
    </mdx>
    <mdx n="0" f="v">
      <t c="5">
        <n x="1" s="1"/>
        <n x="2"/>
        <n x="3"/>
        <n x="18"/>
        <n x="73"/>
      </t>
    </mdx>
    <mdx n="0" f="v">
      <t c="5">
        <n x="1" s="1"/>
        <n x="2"/>
        <n x="3"/>
        <n x="18"/>
        <n x="76"/>
      </t>
    </mdx>
    <mdx n="0" f="v">
      <t c="5">
        <n x="1" s="1"/>
        <n x="2"/>
        <n x="3"/>
        <n x="18"/>
        <n x="81"/>
      </t>
    </mdx>
    <mdx n="0" f="v">
      <t c="5">
        <n x="1" s="1"/>
        <n x="2"/>
        <n x="3"/>
        <n x="18"/>
        <n x="80"/>
      </t>
    </mdx>
    <mdx n="0" f="v">
      <t c="5">
        <n x="1" s="1"/>
        <n x="2"/>
        <n x="3"/>
        <n x="18"/>
        <n x="79"/>
      </t>
    </mdx>
    <mdx n="0" f="v">
      <t c="5">
        <n x="1" s="1"/>
        <n x="2"/>
        <n x="3"/>
        <n x="18"/>
        <n x="78"/>
      </t>
    </mdx>
    <mdx n="0" f="v">
      <t c="5">
        <n x="1" s="1"/>
        <n x="2"/>
        <n x="3"/>
        <n x="18"/>
        <n x="72"/>
      </t>
    </mdx>
    <mdx n="0" f="v">
      <t c="5">
        <n x="1" s="1"/>
        <n x="2"/>
        <n x="3"/>
        <n x="18"/>
        <n x="71"/>
      </t>
    </mdx>
    <mdx n="0" f="v">
      <t c="5">
        <n x="1" s="1"/>
        <n x="5"/>
        <n x="6"/>
        <n x="21"/>
        <n x="79"/>
      </t>
    </mdx>
    <mdx n="0" f="v">
      <t c="5">
        <n x="1" s="1"/>
        <n x="5"/>
        <n x="6"/>
        <n x="21"/>
        <n x="73"/>
      </t>
    </mdx>
    <mdx n="0" f="v">
      <t c="5">
        <n x="1" s="1"/>
        <n x="5"/>
        <n x="6"/>
        <n x="21"/>
        <n x="80"/>
      </t>
    </mdx>
    <mdx n="0" f="v">
      <t c="5">
        <n x="1" s="1"/>
        <n x="5"/>
        <n x="6"/>
        <n x="21"/>
        <n x="78"/>
      </t>
    </mdx>
    <mdx n="0" f="v">
      <t c="5">
        <n x="1" s="1"/>
        <n x="5"/>
        <n x="6"/>
        <n x="21"/>
        <n x="76"/>
      </t>
    </mdx>
    <mdx n="0" f="v">
      <t c="5">
        <n x="1" s="1"/>
        <n x="5"/>
        <n x="6"/>
        <n x="21"/>
        <n x="75"/>
      </t>
    </mdx>
    <mdx n="0" f="v">
      <t c="5">
        <n x="1" s="1"/>
        <n x="5"/>
        <n x="6"/>
        <n x="21"/>
        <n x="74"/>
      </t>
    </mdx>
    <mdx n="0" f="v">
      <t c="5">
        <n x="1" s="1"/>
        <n x="5"/>
        <n x="6"/>
        <n x="21"/>
        <n x="72"/>
      </t>
    </mdx>
    <mdx n="0" f="v">
      <t c="5">
        <n x="1" s="1"/>
        <n x="5"/>
        <n x="6"/>
        <n x="21"/>
        <n x="71"/>
      </t>
    </mdx>
    <mdx n="0" f="v">
      <t c="5">
        <n x="1" s="1"/>
        <n x="5"/>
        <n x="6"/>
        <n x="21"/>
        <n x="77"/>
      </t>
    </mdx>
    <mdx n="0" f="v">
      <t c="5">
        <n x="1" s="1"/>
        <n x="5"/>
        <n x="6"/>
        <n x="21"/>
        <n x="84"/>
      </t>
    </mdx>
    <mdx n="0" f="v">
      <t c="5">
        <n x="1" s="1"/>
        <n x="5"/>
        <n x="6"/>
        <n x="21"/>
        <n x="83"/>
      </t>
    </mdx>
    <mdx n="0" f="v">
      <t c="5">
        <n x="1" s="1"/>
        <n x="5"/>
        <n x="6"/>
        <n x="21"/>
        <n x="82"/>
      </t>
    </mdx>
    <mdx n="0" f="v">
      <t c="5">
        <n x="1" s="1"/>
        <n x="5"/>
        <n x="6"/>
        <n x="21"/>
        <n x="81"/>
      </t>
    </mdx>
    <mdx n="0" f="v">
      <t c="5">
        <n x="1" s="1"/>
        <n x="8"/>
        <n x="9"/>
        <n x="24"/>
        <n x="75"/>
      </t>
    </mdx>
    <mdx n="0" f="v">
      <t c="5">
        <n x="1" s="1"/>
        <n x="8"/>
        <n x="9"/>
        <n x="24"/>
        <n x="77"/>
      </t>
    </mdx>
    <mdx n="0" f="v">
      <t c="5">
        <n x="1" s="1"/>
        <n x="8"/>
        <n x="9"/>
        <n x="24"/>
        <n x="83"/>
      </t>
    </mdx>
    <mdx n="0" f="v">
      <t c="5">
        <n x="1" s="1"/>
        <n x="8"/>
        <n x="9"/>
        <n x="24"/>
        <n x="74"/>
      </t>
    </mdx>
    <mdx n="0" f="v">
      <t c="5">
        <n x="1" s="1"/>
        <n x="8"/>
        <n x="9"/>
        <n x="24"/>
        <n x="84"/>
      </t>
    </mdx>
    <mdx n="0" f="v">
      <t c="5">
        <n x="1" s="1"/>
        <n x="8"/>
        <n x="9"/>
        <n x="24"/>
        <n x="82"/>
      </t>
    </mdx>
    <mdx n="0" f="v">
      <t c="5">
        <n x="1" s="1"/>
        <n x="8"/>
        <n x="9"/>
        <n x="24"/>
        <n x="73"/>
      </t>
    </mdx>
    <mdx n="0" f="v">
      <t c="5">
        <n x="1" s="1"/>
        <n x="8"/>
        <n x="9"/>
        <n x="24"/>
        <n x="76"/>
      </t>
    </mdx>
    <mdx n="0" f="v">
      <t c="5">
        <n x="1" s="1"/>
        <n x="8"/>
        <n x="9"/>
        <n x="24"/>
        <n x="81"/>
      </t>
    </mdx>
    <mdx n="0" f="v">
      <t c="5">
        <n x="1" s="1"/>
        <n x="8"/>
        <n x="9"/>
        <n x="24"/>
        <n x="80"/>
      </t>
    </mdx>
    <mdx n="0" f="v">
      <t c="5">
        <n x="1" s="1"/>
        <n x="8"/>
        <n x="9"/>
        <n x="24"/>
        <n x="79"/>
      </t>
    </mdx>
    <mdx n="0" f="v">
      <t c="5">
        <n x="1" s="1"/>
        <n x="8"/>
        <n x="9"/>
        <n x="24"/>
        <n x="78"/>
      </t>
    </mdx>
    <mdx n="0" f="v">
      <t c="5">
        <n x="1" s="1"/>
        <n x="8"/>
        <n x="9"/>
        <n x="24"/>
        <n x="72"/>
      </t>
    </mdx>
    <mdx n="0" f="v">
      <t c="5">
        <n x="1" s="1"/>
        <n x="8"/>
        <n x="9"/>
        <n x="24"/>
        <n x="71"/>
      </t>
    </mdx>
    <mdx n="0" f="v">
      <t c="5">
        <n x="1" s="1"/>
        <n x="11"/>
        <n x="12"/>
        <n x="4"/>
        <n x="79"/>
      </t>
    </mdx>
    <mdx n="0" f="v">
      <t c="5">
        <n x="1" s="1"/>
        <n x="11"/>
        <n x="12"/>
        <n x="4"/>
        <n x="73"/>
      </t>
    </mdx>
    <mdx n="0" f="v">
      <t c="5">
        <n x="1" s="1"/>
        <n x="11"/>
        <n x="12"/>
        <n x="4"/>
        <n x="80"/>
      </t>
    </mdx>
    <mdx n="0" f="v">
      <t c="5">
        <n x="1" s="1"/>
        <n x="11"/>
        <n x="12"/>
        <n x="4"/>
        <n x="78"/>
      </t>
    </mdx>
    <mdx n="0" f="v">
      <t c="5">
        <n x="1" s="1"/>
        <n x="11"/>
        <n x="12"/>
        <n x="4"/>
        <n x="76"/>
      </t>
    </mdx>
    <mdx n="0" f="v">
      <t c="5">
        <n x="1" s="1"/>
        <n x="11"/>
        <n x="12"/>
        <n x="4"/>
        <n x="75"/>
      </t>
    </mdx>
    <mdx n="0" f="v">
      <t c="5">
        <n x="1" s="1"/>
        <n x="11"/>
        <n x="12"/>
        <n x="4"/>
        <n x="74"/>
      </t>
    </mdx>
    <mdx n="0" f="v">
      <t c="5">
        <n x="1" s="1"/>
        <n x="11"/>
        <n x="12"/>
        <n x="4"/>
        <n x="72"/>
      </t>
    </mdx>
    <mdx n="0" f="v">
      <t c="5">
        <n x="1" s="1"/>
        <n x="11"/>
        <n x="12"/>
        <n x="4"/>
        <n x="71"/>
      </t>
    </mdx>
    <mdx n="0" f="v">
      <t c="5">
        <n x="1" s="1"/>
        <n x="11"/>
        <n x="12"/>
        <n x="4"/>
        <n x="77"/>
      </t>
    </mdx>
    <mdx n="0" f="v">
      <t c="5">
        <n x="1" s="1"/>
        <n x="11"/>
        <n x="12"/>
        <n x="4"/>
        <n x="84"/>
      </t>
    </mdx>
    <mdx n="0" f="v">
      <t c="5">
        <n x="1" s="1"/>
        <n x="11"/>
        <n x="12"/>
        <n x="4"/>
        <n x="83"/>
      </t>
    </mdx>
    <mdx n="0" f="v">
      <t c="5">
        <n x="1" s="1"/>
        <n x="11"/>
        <n x="12"/>
        <n x="4"/>
        <n x="82"/>
      </t>
    </mdx>
    <mdx n="0" f="v">
      <t c="5">
        <n x="1" s="1"/>
        <n x="11"/>
        <n x="12"/>
        <n x="4"/>
        <n x="81"/>
      </t>
    </mdx>
    <mdx n="0" f="v">
      <t c="5">
        <n x="1" s="1"/>
        <n x="13"/>
        <n x="14"/>
        <n x="7"/>
        <n x="75"/>
      </t>
    </mdx>
    <mdx n="0" f="v">
      <t c="5">
        <n x="1" s="1"/>
        <n x="13"/>
        <n x="14"/>
        <n x="7"/>
        <n x="77"/>
      </t>
    </mdx>
    <mdx n="0" f="v">
      <t c="5">
        <n x="1" s="1"/>
        <n x="13"/>
        <n x="14"/>
        <n x="7"/>
        <n x="83"/>
      </t>
    </mdx>
    <mdx n="0" f="v">
      <t c="5">
        <n x="1" s="1"/>
        <n x="13"/>
        <n x="14"/>
        <n x="7"/>
        <n x="74"/>
      </t>
    </mdx>
    <mdx n="0" f="v">
      <t c="5">
        <n x="1" s="1"/>
        <n x="13"/>
        <n x="14"/>
        <n x="7"/>
        <n x="84"/>
      </t>
    </mdx>
    <mdx n="0" f="v">
      <t c="5">
        <n x="1" s="1"/>
        <n x="13"/>
        <n x="14"/>
        <n x="7"/>
        <n x="82"/>
      </t>
    </mdx>
    <mdx n="0" f="v">
      <t c="5">
        <n x="1" s="1"/>
        <n x="13"/>
        <n x="14"/>
        <n x="7"/>
        <n x="73"/>
      </t>
    </mdx>
    <mdx n="0" f="v">
      <t c="5">
        <n x="1" s="1"/>
        <n x="13"/>
        <n x="14"/>
        <n x="7"/>
        <n x="76"/>
      </t>
    </mdx>
    <mdx n="0" f="v">
      <t c="5">
        <n x="1" s="1"/>
        <n x="13"/>
        <n x="14"/>
        <n x="7"/>
        <n x="81"/>
      </t>
    </mdx>
    <mdx n="0" f="v">
      <t c="5">
        <n x="1" s="1"/>
        <n x="13"/>
        <n x="14"/>
        <n x="7"/>
        <n x="80"/>
      </t>
    </mdx>
    <mdx n="0" f="v">
      <t c="5">
        <n x="1" s="1"/>
        <n x="13"/>
        <n x="14"/>
        <n x="7"/>
        <n x="79"/>
      </t>
    </mdx>
    <mdx n="0" f="v">
      <t c="5">
        <n x="1" s="1"/>
        <n x="13"/>
        <n x="14"/>
        <n x="7"/>
        <n x="78"/>
      </t>
    </mdx>
    <mdx n="0" f="v">
      <t c="5">
        <n x="1" s="1"/>
        <n x="13"/>
        <n x="14"/>
        <n x="7"/>
        <n x="72"/>
      </t>
    </mdx>
    <mdx n="0" f="v">
      <t c="5">
        <n x="1" s="1"/>
        <n x="13"/>
        <n x="14"/>
        <n x="7"/>
        <n x="71"/>
      </t>
    </mdx>
    <mdx n="0" f="v">
      <t c="5">
        <n x="1" s="1"/>
        <n x="16"/>
        <n x="17"/>
        <n x="10"/>
        <n x="79"/>
      </t>
    </mdx>
    <mdx n="0" f="v">
      <t c="5">
        <n x="1" s="1"/>
        <n x="16"/>
        <n x="17"/>
        <n x="10"/>
        <n x="73"/>
      </t>
    </mdx>
    <mdx n="0" f="v">
      <t c="5">
        <n x="1" s="1"/>
        <n x="16"/>
        <n x="17"/>
        <n x="10"/>
        <n x="80"/>
      </t>
    </mdx>
    <mdx n="0" f="v">
      <t c="5">
        <n x="1" s="1"/>
        <n x="16"/>
        <n x="17"/>
        <n x="10"/>
        <n x="78"/>
      </t>
    </mdx>
    <mdx n="0" f="v">
      <t c="5">
        <n x="1" s="1"/>
        <n x="16"/>
        <n x="17"/>
        <n x="10"/>
        <n x="76"/>
      </t>
    </mdx>
    <mdx n="0" f="v">
      <t c="5">
        <n x="1" s="1"/>
        <n x="16"/>
        <n x="17"/>
        <n x="10"/>
        <n x="75"/>
      </t>
    </mdx>
    <mdx n="0" f="v">
      <t c="5">
        <n x="1" s="1"/>
        <n x="16"/>
        <n x="17"/>
        <n x="10"/>
        <n x="74"/>
      </t>
    </mdx>
    <mdx n="0" f="v">
      <t c="5">
        <n x="1" s="1"/>
        <n x="16"/>
        <n x="17"/>
        <n x="10"/>
        <n x="72"/>
      </t>
    </mdx>
    <mdx n="0" f="v">
      <t c="5">
        <n x="1" s="1"/>
        <n x="16"/>
        <n x="17"/>
        <n x="10"/>
        <n x="71"/>
      </t>
    </mdx>
    <mdx n="0" f="v">
      <t c="5">
        <n x="1" s="1"/>
        <n x="16"/>
        <n x="17"/>
        <n x="10"/>
        <n x="77"/>
      </t>
    </mdx>
    <mdx n="0" f="v">
      <t c="5">
        <n x="1" s="1"/>
        <n x="16"/>
        <n x="17"/>
        <n x="10"/>
        <n x="84"/>
      </t>
    </mdx>
    <mdx n="0" f="v">
      <t c="5">
        <n x="1" s="1"/>
        <n x="16"/>
        <n x="17"/>
        <n x="10"/>
        <n x="83"/>
      </t>
    </mdx>
    <mdx n="0" f="v">
      <t c="5">
        <n x="1" s="1"/>
        <n x="16"/>
        <n x="17"/>
        <n x="10"/>
        <n x="82"/>
      </t>
    </mdx>
    <mdx n="0" f="v">
      <t c="5">
        <n x="1" s="1"/>
        <n x="16"/>
        <n x="17"/>
        <n x="10"/>
        <n x="81"/>
      </t>
    </mdx>
    <mdx n="0" f="v">
      <t c="5">
        <n x="1" s="1"/>
        <n x="22"/>
        <n x="23"/>
        <n x="15"/>
        <n x="78"/>
      </t>
    </mdx>
    <mdx n="0" f="v">
      <t c="5">
        <n x="1" s="1"/>
        <n x="22"/>
        <n x="23"/>
        <n x="15"/>
        <n x="79"/>
      </t>
    </mdx>
    <mdx n="0" f="v">
      <t c="5">
        <n x="1" s="1"/>
        <n x="22"/>
        <n x="23"/>
        <n x="15"/>
        <n x="73"/>
      </t>
    </mdx>
    <mdx n="0" f="v">
      <t c="5">
        <n x="1" s="1"/>
        <n x="22"/>
        <n x="23"/>
        <n x="15"/>
        <n x="80"/>
      </t>
    </mdx>
    <mdx n="0" f="v">
      <t c="5">
        <n x="1" s="1"/>
        <n x="22"/>
        <n x="23"/>
        <n x="15"/>
        <n x="76"/>
      </t>
    </mdx>
    <mdx n="0" f="v">
      <t c="5">
        <n x="1" s="1"/>
        <n x="22"/>
        <n x="23"/>
        <n x="15"/>
        <n x="75"/>
      </t>
    </mdx>
    <mdx n="0" f="v">
      <t c="5">
        <n x="1" s="1"/>
        <n x="22"/>
        <n x="23"/>
        <n x="15"/>
        <n x="74"/>
      </t>
    </mdx>
    <mdx n="0" f="v">
      <t c="5">
        <n x="1" s="1"/>
        <n x="22"/>
        <n x="23"/>
        <n x="15"/>
        <n x="72"/>
      </t>
    </mdx>
    <mdx n="0" f="v">
      <t c="5">
        <n x="1" s="1"/>
        <n x="22"/>
        <n x="23"/>
        <n x="15"/>
        <n x="71"/>
      </t>
    </mdx>
    <mdx n="0" f="v">
      <t c="5">
        <n x="1" s="1"/>
        <n x="22"/>
        <n x="23"/>
        <n x="15"/>
        <n x="77"/>
      </t>
    </mdx>
    <mdx n="0" f="v">
      <t c="5">
        <n x="1" s="1"/>
        <n x="22"/>
        <n x="23"/>
        <n x="15"/>
        <n x="84"/>
      </t>
    </mdx>
    <mdx n="0" f="v">
      <t c="5">
        <n x="1" s="1"/>
        <n x="22"/>
        <n x="23"/>
        <n x="15"/>
        <n x="83"/>
      </t>
    </mdx>
    <mdx n="0" f="v">
      <t c="5">
        <n x="1" s="1"/>
        <n x="22"/>
        <n x="23"/>
        <n x="15"/>
        <n x="82"/>
      </t>
    </mdx>
    <mdx n="0" f="v">
      <t c="5">
        <n x="1" s="1"/>
        <n x="22"/>
        <n x="23"/>
        <n x="15"/>
        <n x="81"/>
      </t>
    </mdx>
    <mdx n="0" f="v">
      <t c="5">
        <n x="1" s="1"/>
        <n x="25"/>
        <n x="26"/>
        <n x="18"/>
        <n x="74"/>
      </t>
    </mdx>
    <mdx n="0" f="v">
      <t c="5">
        <n x="1" s="1"/>
        <n x="25"/>
        <n x="26"/>
        <n x="18"/>
        <n x="82"/>
      </t>
    </mdx>
    <mdx n="0" f="v">
      <t c="5">
        <n x="1" s="1"/>
        <n x="25"/>
        <n x="26"/>
        <n x="18"/>
        <n x="75"/>
      </t>
    </mdx>
    <mdx n="0" f="v">
      <t c="5">
        <n x="1" s="1"/>
        <n x="25"/>
        <n x="26"/>
        <n x="18"/>
        <n x="77"/>
      </t>
    </mdx>
    <mdx n="0" f="v">
      <t c="5">
        <n x="1" s="1"/>
        <n x="25"/>
        <n x="26"/>
        <n x="18"/>
        <n x="83"/>
      </t>
    </mdx>
    <mdx n="0" f="v">
      <t c="5">
        <n x="1" s="1"/>
        <n x="25"/>
        <n x="26"/>
        <n x="18"/>
        <n x="84"/>
      </t>
    </mdx>
    <mdx n="0" f="v">
      <t c="5">
        <n x="1" s="1"/>
        <n x="25"/>
        <n x="26"/>
        <n x="18"/>
        <n x="73"/>
      </t>
    </mdx>
    <mdx n="0" f="v">
      <t c="5">
        <n x="1" s="1"/>
        <n x="25"/>
        <n x="26"/>
        <n x="18"/>
        <n x="76"/>
      </t>
    </mdx>
    <mdx n="0" f="v">
      <t c="5">
        <n x="1" s="1"/>
        <n x="25"/>
        <n x="26"/>
        <n x="18"/>
        <n x="81"/>
      </t>
    </mdx>
    <mdx n="0" f="v">
      <t c="5">
        <n x="1" s="1"/>
        <n x="25"/>
        <n x="26"/>
        <n x="18"/>
        <n x="80"/>
      </t>
    </mdx>
    <mdx n="0" f="v">
      <t c="5">
        <n x="1" s="1"/>
        <n x="25"/>
        <n x="26"/>
        <n x="18"/>
        <n x="79"/>
      </t>
    </mdx>
    <mdx n="0" f="v">
      <t c="5">
        <n x="1" s="1"/>
        <n x="25"/>
        <n x="26"/>
        <n x="18"/>
        <n x="78"/>
      </t>
    </mdx>
    <mdx n="0" f="v">
      <t c="5">
        <n x="1" s="1"/>
        <n x="25"/>
        <n x="26"/>
        <n x="18"/>
        <n x="72"/>
      </t>
    </mdx>
    <mdx n="0" f="v">
      <t c="5">
        <n x="1" s="1"/>
        <n x="25"/>
        <n x="26"/>
        <n x="18"/>
        <n x="71"/>
      </t>
    </mdx>
    <mdx n="0" f="v">
      <t c="5">
        <n x="1" s="1"/>
        <n x="27"/>
        <n x="28"/>
        <n x="21"/>
        <n x="80"/>
      </t>
    </mdx>
    <mdx n="0" f="v">
      <t c="5">
        <n x="1" s="1"/>
        <n x="27"/>
        <n x="28"/>
        <n x="21"/>
        <n x="76"/>
      </t>
    </mdx>
    <mdx n="0" f="v">
      <t c="5">
        <n x="1" s="1"/>
        <n x="27"/>
        <n x="28"/>
        <n x="21"/>
        <n x="79"/>
      </t>
    </mdx>
    <mdx n="0" f="v">
      <t c="5">
        <n x="1" s="1"/>
        <n x="27"/>
        <n x="28"/>
        <n x="21"/>
        <n x="73"/>
      </t>
    </mdx>
    <mdx n="0" f="v">
      <t c="5">
        <n x="1" s="1"/>
        <n x="27"/>
        <n x="28"/>
        <n x="21"/>
        <n x="78"/>
      </t>
    </mdx>
    <mdx n="0" f="v">
      <t c="5">
        <n x="1" s="1"/>
        <n x="27"/>
        <n x="28"/>
        <n x="21"/>
        <n x="75"/>
      </t>
    </mdx>
    <mdx n="0" f="v">
      <t c="5">
        <n x="1" s="1"/>
        <n x="27"/>
        <n x="28"/>
        <n x="21"/>
        <n x="74"/>
      </t>
    </mdx>
    <mdx n="0" f="v">
      <t c="5">
        <n x="1" s="1"/>
        <n x="27"/>
        <n x="28"/>
        <n x="21"/>
        <n x="72"/>
      </t>
    </mdx>
    <mdx n="0" f="v">
      <t c="5">
        <n x="1" s="1"/>
        <n x="27"/>
        <n x="28"/>
        <n x="21"/>
        <n x="71"/>
      </t>
    </mdx>
    <mdx n="0" f="v">
      <t c="5">
        <n x="1" s="1"/>
        <n x="27"/>
        <n x="28"/>
        <n x="21"/>
        <n x="77"/>
      </t>
    </mdx>
    <mdx n="0" f="v">
      <t c="5">
        <n x="1" s="1"/>
        <n x="27"/>
        <n x="28"/>
        <n x="21"/>
        <n x="84"/>
      </t>
    </mdx>
    <mdx n="0" f="v">
      <t c="5">
        <n x="1" s="1"/>
        <n x="27"/>
        <n x="28"/>
        <n x="21"/>
        <n x="83"/>
      </t>
    </mdx>
    <mdx n="0" f="v">
      <t c="5">
        <n x="1" s="1"/>
        <n x="27"/>
        <n x="28"/>
        <n x="21"/>
        <n x="82"/>
      </t>
    </mdx>
    <mdx n="0" f="v">
      <t c="5">
        <n x="1" s="1"/>
        <n x="27"/>
        <n x="28"/>
        <n x="21"/>
        <n x="81"/>
      </t>
    </mdx>
    <mdx n="0" f="v">
      <t c="5">
        <n x="1" s="1"/>
        <n x="29"/>
        <n x="30"/>
        <n x="24"/>
        <n x="77"/>
      </t>
    </mdx>
    <mdx n="0" f="v">
      <t c="5">
        <n x="1" s="1"/>
        <n x="29"/>
        <n x="30"/>
        <n x="24"/>
        <n x="78"/>
      </t>
    </mdx>
    <mdx n="0" f="v">
      <t c="5">
        <n x="1" s="1"/>
        <n x="29"/>
        <n x="30"/>
        <n x="24"/>
        <n x="71"/>
      </t>
    </mdx>
    <mdx n="0" f="v">
      <t c="5">
        <n x="1" s="1"/>
        <n x="29"/>
        <n x="30"/>
        <n x="24"/>
        <n x="84"/>
      </t>
    </mdx>
    <mdx n="0" f="v">
      <t c="5">
        <n x="1" s="1"/>
        <n x="29"/>
        <n x="30"/>
        <n x="24"/>
        <n x="79"/>
      </t>
    </mdx>
    <mdx n="0" f="v">
      <t c="5">
        <n x="1" s="1"/>
        <n x="29"/>
        <n x="30"/>
        <n x="24"/>
        <n x="83"/>
      </t>
    </mdx>
    <mdx n="0" f="v">
      <t c="5">
        <n x="1" s="1"/>
        <n x="29"/>
        <n x="30"/>
        <n x="24"/>
        <n x="82"/>
      </t>
    </mdx>
    <mdx n="0" f="v">
      <t c="5">
        <n x="1" s="1"/>
        <n x="29"/>
        <n x="30"/>
        <n x="24"/>
        <n x="73"/>
      </t>
    </mdx>
    <mdx n="0" f="v">
      <t c="5">
        <n x="1" s="1"/>
        <n x="29"/>
        <n x="30"/>
        <n x="24"/>
        <n x="76"/>
      </t>
    </mdx>
    <mdx n="0" f="v">
      <t c="5">
        <n x="1" s="1"/>
        <n x="29"/>
        <n x="30"/>
        <n x="24"/>
        <n x="81"/>
      </t>
    </mdx>
    <mdx n="0" f="v">
      <t c="5">
        <n x="1" s="1"/>
        <n x="29"/>
        <n x="30"/>
        <n x="24"/>
        <n x="80"/>
      </t>
    </mdx>
    <mdx n="0" f="v">
      <t c="5">
        <n x="1" s="1"/>
        <n x="29"/>
        <n x="30"/>
        <n x="24"/>
        <n x="75"/>
      </t>
    </mdx>
    <mdx n="0" f="v">
      <t c="5">
        <n x="1" s="1"/>
        <n x="29"/>
        <n x="30"/>
        <n x="24"/>
        <n x="74"/>
      </t>
    </mdx>
    <mdx n="0" f="v">
      <t c="5">
        <n x="1" s="1"/>
        <n x="31"/>
        <n x="32"/>
        <n x="4"/>
        <n x="83"/>
      </t>
    </mdx>
    <mdx n="0" f="v">
      <t c="5">
        <n x="1" s="1"/>
        <n x="31"/>
        <n x="32"/>
        <n x="4"/>
        <n x="81"/>
      </t>
    </mdx>
    <mdx n="0" f="v">
      <t c="5">
        <n x="1" s="1"/>
        <n x="31"/>
        <n x="32"/>
        <n x="4"/>
        <n x="80"/>
      </t>
    </mdx>
    <mdx n="0" f="v">
      <t c="5">
        <n x="1" s="1"/>
        <n x="31"/>
        <n x="32"/>
        <n x="4"/>
        <n x="82"/>
      </t>
    </mdx>
    <mdx n="0" f="v">
      <t c="5">
        <n x="1" s="1"/>
        <n x="31"/>
        <n x="32"/>
        <n x="4"/>
        <n x="79"/>
      </t>
    </mdx>
    <mdx n="0" f="v">
      <t c="5">
        <n x="1" s="1"/>
        <n x="31"/>
        <n x="32"/>
        <n x="4"/>
        <n x="78"/>
      </t>
    </mdx>
    <mdx n="0" f="v">
      <t c="5">
        <n x="1" s="1"/>
        <n x="31"/>
        <n x="32"/>
        <n x="4"/>
        <n x="75"/>
      </t>
    </mdx>
    <mdx n="0" f="v">
      <t c="5">
        <n x="1" s="1"/>
        <n x="31"/>
        <n x="32"/>
        <n x="4"/>
        <n x="74"/>
      </t>
    </mdx>
    <mdx n="0" f="v">
      <t c="5">
        <n x="1" s="1"/>
        <n x="31"/>
        <n x="32"/>
        <n x="4"/>
        <n x="72"/>
      </t>
    </mdx>
    <mdx n="0" f="v">
      <t c="5">
        <n x="1" s="1"/>
        <n x="31"/>
        <n x="32"/>
        <n x="4"/>
        <n x="71"/>
      </t>
    </mdx>
    <mdx n="0" f="v">
      <t c="5">
        <n x="1" s="1"/>
        <n x="31"/>
        <n x="32"/>
        <n x="4"/>
        <n x="77"/>
      </t>
    </mdx>
    <mdx n="0" f="v">
      <t c="5">
        <n x="1" s="1"/>
        <n x="31"/>
        <n x="32"/>
        <n x="4"/>
        <n x="84"/>
      </t>
    </mdx>
    <mdx n="0" f="v">
      <t c="5">
        <n x="1" s="1"/>
        <n x="31"/>
        <n x="32"/>
        <n x="4"/>
        <n x="73"/>
      </t>
    </mdx>
    <mdx n="0" f="v">
      <t c="5">
        <n x="1" s="1"/>
        <n x="31"/>
        <n x="32"/>
        <n x="4"/>
        <n x="76"/>
      </t>
    </mdx>
    <mdx n="0" f="v">
      <t c="5">
        <n x="1" s="1"/>
        <n x="33"/>
        <n x="34"/>
        <n x="7"/>
        <n x="79"/>
      </t>
    </mdx>
    <mdx n="0" f="v">
      <t c="5">
        <n x="1" s="1"/>
        <n x="33"/>
        <n x="34"/>
        <n x="7"/>
        <n x="72"/>
      </t>
    </mdx>
    <mdx n="0" f="v">
      <t c="5">
        <n x="1" s="1"/>
        <n x="33"/>
        <n x="34"/>
        <n x="7"/>
        <n x="77"/>
      </t>
    </mdx>
    <mdx n="0" f="v">
      <t c="5">
        <n x="1" s="1"/>
        <n x="33"/>
        <n x="34"/>
        <n x="7"/>
        <n x="78"/>
      </t>
    </mdx>
    <mdx n="0" f="v">
      <t c="5">
        <n x="1" s="1"/>
        <n x="33"/>
        <n x="34"/>
        <n x="7"/>
        <n x="71"/>
      </t>
    </mdx>
    <mdx n="0" f="v">
      <t c="5">
        <n x="1" s="1"/>
        <n x="33"/>
        <n x="34"/>
        <n x="7"/>
        <n x="84"/>
      </t>
    </mdx>
    <mdx n="0" f="v">
      <t c="5">
        <n x="1" s="1"/>
        <n x="33"/>
        <n x="34"/>
        <n x="7"/>
        <n x="83"/>
      </t>
    </mdx>
    <mdx n="0" f="v">
      <t c="5">
        <n x="1" s="1"/>
        <n x="33"/>
        <n x="34"/>
        <n x="7"/>
        <n x="82"/>
      </t>
    </mdx>
    <mdx n="0" f="v">
      <t c="5">
        <n x="1" s="1"/>
        <n x="33"/>
        <n x="34"/>
        <n x="7"/>
        <n x="73"/>
      </t>
    </mdx>
    <mdx n="0" f="v">
      <t c="5">
        <n x="1" s="1"/>
        <n x="33"/>
        <n x="34"/>
        <n x="7"/>
        <n x="76"/>
      </t>
    </mdx>
    <mdx n="0" f="v">
      <t c="5">
        <n x="1" s="1"/>
        <n x="33"/>
        <n x="34"/>
        <n x="7"/>
        <n x="81"/>
      </t>
    </mdx>
    <mdx n="0" f="v">
      <t c="5">
        <n x="1" s="1"/>
        <n x="33"/>
        <n x="34"/>
        <n x="7"/>
        <n x="80"/>
      </t>
    </mdx>
    <mdx n="0" f="v">
      <t c="5">
        <n x="1" s="1"/>
        <n x="33"/>
        <n x="34"/>
        <n x="7"/>
        <n x="75"/>
      </t>
    </mdx>
    <mdx n="0" f="v">
      <t c="5">
        <n x="1" s="1"/>
        <n x="33"/>
        <n x="34"/>
        <n x="7"/>
        <n x="74"/>
      </t>
    </mdx>
    <mdx n="0" f="v">
      <t c="5">
        <n x="1" s="1"/>
        <n x="35"/>
        <n x="36"/>
        <n x="10"/>
        <n x="83"/>
      </t>
    </mdx>
    <mdx n="0" f="v">
      <t c="5">
        <n x="1" s="1"/>
        <n x="35"/>
        <n x="36"/>
        <n x="10"/>
        <n x="81"/>
      </t>
    </mdx>
    <mdx n="0" f="v">
      <t c="5">
        <n x="1" s="1"/>
        <n x="35"/>
        <n x="36"/>
        <n x="10"/>
        <n x="80"/>
      </t>
    </mdx>
    <mdx n="0" f="v">
      <t c="5">
        <n x="1" s="1"/>
        <n x="35"/>
        <n x="36"/>
        <n x="10"/>
        <n x="82"/>
      </t>
    </mdx>
    <mdx n="0" f="v">
      <t c="5">
        <n x="1" s="1"/>
        <n x="35"/>
        <n x="36"/>
        <n x="10"/>
        <n x="79"/>
      </t>
    </mdx>
    <mdx n="0" f="v">
      <t c="5">
        <n x="1" s="1"/>
        <n x="35"/>
        <n x="36"/>
        <n x="10"/>
        <n x="78"/>
      </t>
    </mdx>
    <mdx n="0" f="v">
      <t c="5">
        <n x="1" s="1"/>
        <n x="35"/>
        <n x="36"/>
        <n x="10"/>
        <n x="75"/>
      </t>
    </mdx>
    <mdx n="0" f="v">
      <t c="5">
        <n x="1" s="1"/>
        <n x="35"/>
        <n x="36"/>
        <n x="10"/>
        <n x="74"/>
      </t>
    </mdx>
    <mdx n="0" f="v">
      <t c="5">
        <n x="1" s="1"/>
        <n x="35"/>
        <n x="36"/>
        <n x="10"/>
        <n x="72"/>
      </t>
    </mdx>
    <mdx n="0" f="v">
      <t c="5">
        <n x="1" s="1"/>
        <n x="35"/>
        <n x="36"/>
        <n x="10"/>
        <n x="71"/>
      </t>
    </mdx>
    <mdx n="0" f="v">
      <t c="5">
        <n x="1" s="1"/>
        <n x="35"/>
        <n x="36"/>
        <n x="10"/>
        <n x="77"/>
      </t>
    </mdx>
    <mdx n="0" f="v">
      <t c="5">
        <n x="1" s="1"/>
        <n x="35"/>
        <n x="36"/>
        <n x="10"/>
        <n x="84"/>
      </t>
    </mdx>
    <mdx n="0" f="v">
      <t c="5">
        <n x="1" s="1"/>
        <n x="35"/>
        <n x="36"/>
        <n x="10"/>
        <n x="73"/>
      </t>
    </mdx>
    <mdx n="0" f="v">
      <t c="5">
        <n x="1" s="1"/>
        <n x="35"/>
        <n x="36"/>
        <n x="10"/>
        <n x="76"/>
      </t>
    </mdx>
    <mdx n="0" f="v">
      <t c="5">
        <n x="1" s="1"/>
        <n x="39"/>
        <n x="40"/>
        <n x="15"/>
        <n x="83"/>
      </t>
    </mdx>
    <mdx n="0" f="v">
      <t c="5">
        <n x="1" s="1"/>
        <n x="39"/>
        <n x="40"/>
        <n x="15"/>
        <n x="81"/>
      </t>
    </mdx>
    <mdx n="0" f="v">
      <t c="5">
        <n x="1" s="1"/>
        <n x="39"/>
        <n x="40"/>
        <n x="15"/>
        <n x="80"/>
      </t>
    </mdx>
    <mdx n="0" f="v">
      <t c="5">
        <n x="1" s="1"/>
        <n x="39"/>
        <n x="40"/>
        <n x="15"/>
        <n x="82"/>
      </t>
    </mdx>
    <mdx n="0" f="v">
      <t c="5">
        <n x="1" s="1"/>
        <n x="39"/>
        <n x="40"/>
        <n x="15"/>
        <n x="79"/>
      </t>
    </mdx>
    <mdx n="0" f="v">
      <t c="5">
        <n x="1" s="1"/>
        <n x="39"/>
        <n x="40"/>
        <n x="15"/>
        <n x="78"/>
      </t>
    </mdx>
    <mdx n="0" f="v">
      <t c="5">
        <n x="1" s="1"/>
        <n x="39"/>
        <n x="40"/>
        <n x="15"/>
        <n x="75"/>
      </t>
    </mdx>
    <mdx n="0" f="v">
      <t c="5">
        <n x="1" s="1"/>
        <n x="39"/>
        <n x="40"/>
        <n x="15"/>
        <n x="74"/>
      </t>
    </mdx>
    <mdx n="0" f="v">
      <t c="5">
        <n x="1" s="1"/>
        <n x="39"/>
        <n x="40"/>
        <n x="15"/>
        <n x="72"/>
      </t>
    </mdx>
    <mdx n="0" f="v">
      <t c="5">
        <n x="1" s="1"/>
        <n x="39"/>
        <n x="40"/>
        <n x="15"/>
        <n x="71"/>
      </t>
    </mdx>
    <mdx n="0" f="v">
      <t c="5">
        <n x="1" s="1"/>
        <n x="39"/>
        <n x="40"/>
        <n x="15"/>
        <n x="77"/>
      </t>
    </mdx>
    <mdx n="0" f="v">
      <t c="5">
        <n x="1" s="1"/>
        <n x="39"/>
        <n x="40"/>
        <n x="15"/>
        <n x="84"/>
      </t>
    </mdx>
    <mdx n="0" f="v">
      <t c="5">
        <n x="1" s="1"/>
        <n x="39"/>
        <n x="40"/>
        <n x="15"/>
        <n x="73"/>
      </t>
    </mdx>
    <mdx n="0" f="v">
      <t c="5">
        <n x="1" s="1"/>
        <n x="39"/>
        <n x="40"/>
        <n x="15"/>
        <n x="76"/>
      </t>
    </mdx>
    <mdx n="0" f="v">
      <t c="5">
        <n x="1" s="1"/>
        <n x="41"/>
        <n x="42"/>
        <n x="18"/>
        <n x="82"/>
      </t>
    </mdx>
    <mdx n="0" f="v">
      <t c="5">
        <n x="1" s="1"/>
        <n x="41"/>
        <n x="42"/>
        <n x="18"/>
        <n x="79"/>
      </t>
    </mdx>
    <mdx n="0" f="v">
      <t c="5">
        <n x="1" s="1"/>
        <n x="41"/>
        <n x="42"/>
        <n x="18"/>
        <n x="72"/>
      </t>
    </mdx>
    <mdx n="0" f="v">
      <t c="5">
        <n x="1" s="1"/>
        <n x="41"/>
        <n x="42"/>
        <n x="18"/>
        <n x="77"/>
      </t>
    </mdx>
    <mdx n="0" f="v">
      <t c="5">
        <n x="1" s="1"/>
        <n x="41"/>
        <n x="42"/>
        <n x="18"/>
        <n x="83"/>
      </t>
    </mdx>
    <mdx n="0" f="v">
      <t c="5">
        <n x="1" s="1"/>
        <n x="41"/>
        <n x="42"/>
        <n x="18"/>
        <n x="78"/>
      </t>
    </mdx>
    <mdx n="0" f="v">
      <t c="5">
        <n x="1" s="1"/>
        <n x="41"/>
        <n x="42"/>
        <n x="18"/>
        <n x="71"/>
      </t>
    </mdx>
    <mdx n="0" f="v">
      <t c="5">
        <n x="1" s="1"/>
        <n x="41"/>
        <n x="42"/>
        <n x="18"/>
        <n x="84"/>
      </t>
    </mdx>
    <mdx n="0" f="v">
      <t c="5">
        <n x="1" s="1"/>
        <n x="41"/>
        <n x="42"/>
        <n x="18"/>
        <n x="73"/>
      </t>
    </mdx>
    <mdx n="0" f="v">
      <t c="5">
        <n x="1" s="1"/>
        <n x="41"/>
        <n x="42"/>
        <n x="18"/>
        <n x="76"/>
      </t>
    </mdx>
    <mdx n="0" f="v">
      <t c="5">
        <n x="1" s="1"/>
        <n x="41"/>
        <n x="42"/>
        <n x="18"/>
        <n x="81"/>
      </t>
    </mdx>
    <mdx n="0" f="v">
      <t c="5">
        <n x="1" s="1"/>
        <n x="41"/>
        <n x="42"/>
        <n x="18"/>
        <n x="80"/>
      </t>
    </mdx>
    <mdx n="0" f="v">
      <t c="5">
        <n x="1" s="1"/>
        <n x="41"/>
        <n x="42"/>
        <n x="18"/>
        <n x="75"/>
      </t>
    </mdx>
    <mdx n="0" f="v">
      <t c="5">
        <n x="1" s="1"/>
        <n x="41"/>
        <n x="42"/>
        <n x="18"/>
        <n x="74"/>
      </t>
    </mdx>
    <mdx n="0" f="v">
      <t c="5">
        <n x="1" s="1"/>
        <n x="43"/>
        <n x="44"/>
        <n x="21"/>
        <n x="81"/>
      </t>
    </mdx>
    <mdx n="0" f="v">
      <t c="5">
        <n x="1" s="1"/>
        <n x="43"/>
        <n x="44"/>
        <n x="21"/>
        <n x="80"/>
      </t>
    </mdx>
    <mdx n="0" f="v">
      <t c="5">
        <n x="1" s="1"/>
        <n x="43"/>
        <n x="44"/>
        <n x="21"/>
        <n x="79"/>
      </t>
    </mdx>
    <mdx n="0" f="v">
      <t c="5">
        <n x="1" s="1"/>
        <n x="43"/>
        <n x="44"/>
        <n x="21"/>
        <n x="78"/>
      </t>
    </mdx>
    <mdx n="0" f="v">
      <t c="5">
        <n x="1" s="1"/>
        <n x="43"/>
        <n x="44"/>
        <n x="21"/>
        <n x="75"/>
      </t>
    </mdx>
    <mdx n="0" f="v">
      <t c="5">
        <n x="1" s="1"/>
        <n x="43"/>
        <n x="44"/>
        <n x="21"/>
        <n x="74"/>
      </t>
    </mdx>
    <mdx n="0" f="v">
      <t c="5">
        <n x="1" s="1"/>
        <n x="43"/>
        <n x="44"/>
        <n x="21"/>
        <n x="72"/>
      </t>
    </mdx>
    <mdx n="0" f="v">
      <t c="5">
        <n x="1" s="1"/>
        <n x="43"/>
        <n x="44"/>
        <n x="21"/>
        <n x="71"/>
      </t>
    </mdx>
    <mdx n="0" f="v">
      <t c="5">
        <n x="1" s="1"/>
        <n x="43"/>
        <n x="44"/>
        <n x="21"/>
        <n x="77"/>
      </t>
    </mdx>
    <mdx n="0" f="v">
      <t c="5">
        <n x="1" s="1"/>
        <n x="43"/>
        <n x="44"/>
        <n x="21"/>
        <n x="84"/>
      </t>
    </mdx>
    <mdx n="0" f="v">
      <t c="5">
        <n x="1" s="1"/>
        <n x="43"/>
        <n x="44"/>
        <n x="21"/>
        <n x="83"/>
      </t>
    </mdx>
    <mdx n="0" f="v">
      <t c="5">
        <n x="1" s="1"/>
        <n x="43"/>
        <n x="44"/>
        <n x="21"/>
        <n x="82"/>
      </t>
    </mdx>
    <mdx n="0" f="v">
      <t c="5">
        <n x="1" s="1"/>
        <n x="43"/>
        <n x="44"/>
        <n x="21"/>
        <n x="73"/>
      </t>
    </mdx>
    <mdx n="0" f="v">
      <t c="5">
        <n x="1" s="1"/>
        <n x="43"/>
        <n x="44"/>
        <n x="21"/>
        <n x="76"/>
      </t>
    </mdx>
    <mdx n="0" f="v">
      <t c="5">
        <n x="1" s="1"/>
        <n x="45"/>
        <n x="46"/>
        <n x="24"/>
        <n x="71"/>
      </t>
    </mdx>
    <mdx n="0" f="v">
      <t c="5">
        <n x="1" s="1"/>
        <n x="45"/>
        <n x="46"/>
        <n x="24"/>
        <n x="79"/>
      </t>
    </mdx>
    <mdx n="0" f="v">
      <t c="5">
        <n x="1" s="1"/>
        <n x="45"/>
        <n x="46"/>
        <n x="24"/>
        <n x="72"/>
      </t>
    </mdx>
    <mdx n="0" f="v">
      <t c="5">
        <n x="1" s="1"/>
        <n x="45"/>
        <n x="46"/>
        <n x="24"/>
        <n x="77"/>
      </t>
    </mdx>
    <mdx n="0" f="v">
      <t c="5">
        <n x="1" s="1"/>
        <n x="45"/>
        <n x="46"/>
        <n x="24"/>
        <n x="83"/>
      </t>
    </mdx>
    <mdx n="0" f="v">
      <t c="5">
        <n x="1" s="1"/>
        <n x="45"/>
        <n x="46"/>
        <n x="24"/>
        <n x="82"/>
      </t>
    </mdx>
    <mdx n="0" f="v">
      <t c="5">
        <n x="1" s="1"/>
        <n x="45"/>
        <n x="46"/>
        <n x="24"/>
        <n x="73"/>
      </t>
    </mdx>
    <mdx n="0" f="v">
      <t c="5">
        <n x="1" s="1"/>
        <n x="45"/>
        <n x="46"/>
        <n x="24"/>
        <n x="76"/>
      </t>
    </mdx>
    <mdx n="0" f="v">
      <t c="5">
        <n x="1" s="1"/>
        <n x="45"/>
        <n x="46"/>
        <n x="24"/>
        <n x="81"/>
      </t>
    </mdx>
    <mdx n="0" f="v">
      <t c="5">
        <n x="1" s="1"/>
        <n x="45"/>
        <n x="46"/>
        <n x="24"/>
        <n x="80"/>
      </t>
    </mdx>
    <mdx n="0" f="v">
      <t c="5">
        <n x="1" s="1"/>
        <n x="45"/>
        <n x="46"/>
        <n x="24"/>
        <n x="75"/>
      </t>
    </mdx>
    <mdx n="0" f="v">
      <t c="5">
        <n x="1" s="1"/>
        <n x="45"/>
        <n x="46"/>
        <n x="24"/>
        <n x="74"/>
      </t>
    </mdx>
    <mdx n="0" f="v">
      <t c="5">
        <n x="1" s="1"/>
        <n x="47"/>
        <n x="48"/>
        <n x="4"/>
        <n x="80"/>
      </t>
    </mdx>
    <mdx n="0" f="v">
      <t c="5">
        <n x="1" s="1"/>
        <n x="47"/>
        <n x="48"/>
        <n x="4"/>
        <n x="83"/>
      </t>
    </mdx>
    <mdx n="0" f="v">
      <t c="5">
        <n x="1" s="1"/>
        <n x="47"/>
        <n x="48"/>
        <n x="4"/>
        <n x="79"/>
      </t>
    </mdx>
    <mdx n="0" f="v">
      <t c="5">
        <n x="1" s="1"/>
        <n x="47"/>
        <n x="48"/>
        <n x="4"/>
        <n x="78"/>
      </t>
    </mdx>
    <mdx n="0" f="v">
      <t c="5">
        <n x="1" s="1"/>
        <n x="47"/>
        <n x="48"/>
        <n x="4"/>
        <n x="75"/>
      </t>
    </mdx>
    <mdx n="0" f="v">
      <t c="5">
        <n x="1" s="1"/>
        <n x="47"/>
        <n x="48"/>
        <n x="4"/>
        <n x="74"/>
      </t>
    </mdx>
    <mdx n="0" f="v">
      <t c="5">
        <n x="1" s="1"/>
        <n x="47"/>
        <n x="48"/>
        <n x="4"/>
        <n x="72"/>
      </t>
    </mdx>
    <mdx n="0" f="v">
      <t c="5">
        <n x="1" s="1"/>
        <n x="47"/>
        <n x="48"/>
        <n x="4"/>
        <n x="71"/>
      </t>
    </mdx>
    <mdx n="0" f="v">
      <t c="5">
        <n x="1" s="1"/>
        <n x="47"/>
        <n x="48"/>
        <n x="4"/>
        <n x="77"/>
      </t>
    </mdx>
    <mdx n="0" f="v">
      <t c="5">
        <n x="1" s="1"/>
        <n x="47"/>
        <n x="48"/>
        <n x="4"/>
        <n x="84"/>
      </t>
    </mdx>
    <mdx n="0" f="v">
      <t c="5">
        <n x="1" s="1"/>
        <n x="47"/>
        <n x="48"/>
        <n x="4"/>
        <n x="73"/>
      </t>
    </mdx>
    <mdx n="0" f="v">
      <t c="5">
        <n x="1" s="1"/>
        <n x="47"/>
        <n x="48"/>
        <n x="4"/>
        <n x="76"/>
      </t>
    </mdx>
    <mdx n="0" f="v">
      <t c="5">
        <n x="1" s="1"/>
        <n x="49"/>
        <n x="50"/>
        <n x="7"/>
        <n x="84"/>
      </t>
    </mdx>
    <mdx n="0" f="v">
      <t c="5">
        <n x="1" s="1"/>
        <n x="49"/>
        <n x="50"/>
        <n x="7"/>
        <n x="79"/>
      </t>
    </mdx>
    <mdx n="0" f="v">
      <t c="5">
        <n x="1" s="1"/>
        <n x="49"/>
        <n x="50"/>
        <n x="7"/>
        <n x="72"/>
      </t>
    </mdx>
    <mdx n="0" f="v">
      <t c="5">
        <n x="1" s="1"/>
        <n x="49"/>
        <n x="50"/>
        <n x="7"/>
        <n x="77"/>
      </t>
    </mdx>
    <mdx n="0" f="v">
      <t c="5">
        <n x="1" s="1"/>
        <n x="49"/>
        <n x="50"/>
        <n x="7"/>
        <n x="83"/>
      </t>
    </mdx>
    <mdx n="0" f="v">
      <t c="5">
        <n x="1" s="1"/>
        <n x="49"/>
        <n x="50"/>
        <n x="7"/>
        <n x="78"/>
      </t>
    </mdx>
    <mdx n="0" f="v">
      <t c="5">
        <n x="1" s="1"/>
        <n x="49"/>
        <n x="50"/>
        <n x="7"/>
        <n x="73"/>
      </t>
    </mdx>
    <mdx n="0" f="v">
      <t c="5">
        <n x="1" s="1"/>
        <n x="49"/>
        <n x="50"/>
        <n x="7"/>
        <n x="76"/>
      </t>
    </mdx>
    <mdx n="0" f="v">
      <t c="5">
        <n x="1" s="1"/>
        <n x="49"/>
        <n x="50"/>
        <n x="7"/>
        <n x="81"/>
      </t>
    </mdx>
    <mdx n="0" f="v">
      <t c="5">
        <n x="1" s="1"/>
        <n x="49"/>
        <n x="50"/>
        <n x="7"/>
        <n x="80"/>
      </t>
    </mdx>
    <mdx n="0" f="v">
      <t c="5">
        <n x="1" s="1"/>
        <n x="49"/>
        <n x="50"/>
        <n x="7"/>
        <n x="75"/>
      </t>
    </mdx>
    <mdx n="0" f="v">
      <t c="5">
        <n x="1" s="1"/>
        <n x="49"/>
        <n x="50"/>
        <n x="7"/>
        <n x="74"/>
      </t>
    </mdx>
    <mdx n="0" f="v">
      <t c="5">
        <n x="1" s="1"/>
        <n x="51"/>
        <n x="52"/>
        <n x="10"/>
        <n x="79"/>
      </t>
    </mdx>
    <mdx n="0" f="v">
      <t c="5">
        <n x="1" s="1"/>
        <n x="51"/>
        <n x="52"/>
        <n x="10"/>
        <n x="83"/>
      </t>
    </mdx>
    <mdx n="0" f="v">
      <t c="5">
        <n x="1" s="1"/>
        <n x="51"/>
        <n x="52"/>
        <n x="10"/>
        <n x="81"/>
      </t>
    </mdx>
    <mdx n="0" f="v">
      <t c="5">
        <n x="1" s="1"/>
        <n x="51"/>
        <n x="52"/>
        <n x="10"/>
        <n x="80"/>
      </t>
    </mdx>
    <mdx n="0" f="v">
      <t c="5">
        <n x="1" s="1"/>
        <n x="51"/>
        <n x="52"/>
        <n x="10"/>
        <n x="78"/>
      </t>
    </mdx>
    <mdx n="0" f="v">
      <t c="5">
        <n x="1" s="1"/>
        <n x="51"/>
        <n x="52"/>
        <n x="10"/>
        <n x="82"/>
      </t>
    </mdx>
    <mdx n="0" f="v">
      <t c="5">
        <n x="1" s="1"/>
        <n x="51"/>
        <n x="52"/>
        <n x="10"/>
        <n x="75"/>
      </t>
    </mdx>
    <mdx n="0" f="v">
      <t c="5">
        <n x="1" s="1"/>
        <n x="51"/>
        <n x="52"/>
        <n x="10"/>
        <n x="74"/>
      </t>
    </mdx>
    <mdx n="0" f="v">
      <t c="5">
        <n x="1" s="1"/>
        <n x="51"/>
        <n x="52"/>
        <n x="10"/>
        <n x="72"/>
      </t>
    </mdx>
    <mdx n="0" f="v">
      <t c="5">
        <n x="1" s="1"/>
        <n x="51"/>
        <n x="52"/>
        <n x="10"/>
        <n x="71"/>
      </t>
    </mdx>
    <mdx n="0" f="v">
      <t c="5">
        <n x="1" s="1"/>
        <n x="51"/>
        <n x="52"/>
        <n x="10"/>
        <n x="77"/>
      </t>
    </mdx>
    <mdx n="0" f="v">
      <t c="5">
        <n x="1" s="1"/>
        <n x="51"/>
        <n x="52"/>
        <n x="10"/>
        <n x="84"/>
      </t>
    </mdx>
    <mdx n="0" f="v">
      <t c="5">
        <n x="1" s="1"/>
        <n x="51"/>
        <n x="52"/>
        <n x="10"/>
        <n x="73"/>
      </t>
    </mdx>
    <mdx n="0" f="v">
      <t c="5">
        <n x="1" s="1"/>
        <n x="51"/>
        <n x="52"/>
        <n x="10"/>
        <n x="76"/>
      </t>
    </mdx>
    <mdx n="0" f="v">
      <t c="5">
        <n x="1" s="1"/>
        <n x="55"/>
        <n x="56"/>
        <n x="15"/>
        <n x="80"/>
      </t>
    </mdx>
    <mdx n="0" f="v">
      <t c="5">
        <n x="1" s="1"/>
        <n x="55"/>
        <n x="56"/>
        <n x="15"/>
        <n x="82"/>
      </t>
    </mdx>
    <mdx n="0" f="v">
      <t c="5">
        <n x="1" s="1"/>
        <n x="55"/>
        <n x="56"/>
        <n x="15"/>
        <n x="79"/>
      </t>
    </mdx>
    <mdx n="0" f="v">
      <t c="5">
        <n x="1" s="1"/>
        <n x="55"/>
        <n x="56"/>
        <n x="15"/>
        <n x="75"/>
      </t>
    </mdx>
    <mdx n="0" f="v">
      <t c="5">
        <n x="1" s="1"/>
        <n x="55"/>
        <n x="56"/>
        <n x="15"/>
        <n x="83"/>
      </t>
    </mdx>
    <mdx n="0" f="v">
      <t c="5">
        <n x="1" s="1"/>
        <n x="55"/>
        <n x="56"/>
        <n x="15"/>
        <n x="74"/>
      </t>
    </mdx>
    <mdx n="0" f="v">
      <t c="5">
        <n x="1" s="1"/>
        <n x="55"/>
        <n x="56"/>
        <n x="15"/>
        <n x="72"/>
      </t>
    </mdx>
    <mdx n="0" f="v">
      <t c="5">
        <n x="1" s="1"/>
        <n x="55"/>
        <n x="56"/>
        <n x="15"/>
        <n x="71"/>
      </t>
    </mdx>
    <mdx n="0" f="v">
      <t c="5">
        <n x="1" s="1"/>
        <n x="55"/>
        <n x="56"/>
        <n x="15"/>
        <n x="77"/>
      </t>
    </mdx>
    <mdx n="0" f="v">
      <t c="5">
        <n x="1" s="1"/>
        <n x="55"/>
        <n x="56"/>
        <n x="15"/>
        <n x="84"/>
      </t>
    </mdx>
    <mdx n="0" f="v">
      <t c="5">
        <n x="1" s="1"/>
        <n x="55"/>
        <n x="56"/>
        <n x="15"/>
        <n x="73"/>
      </t>
    </mdx>
    <mdx n="0" f="v">
      <t c="5">
        <n x="1" s="1"/>
        <n x="55"/>
        <n x="56"/>
        <n x="15"/>
        <n x="76"/>
      </t>
    </mdx>
    <mdx n="0" f="v">
      <t c="5">
        <n x="1" s="1"/>
        <n x="57"/>
        <n x="58"/>
        <n x="18"/>
        <n x="75"/>
      </t>
    </mdx>
    <mdx n="0" f="v">
      <t c="5">
        <n x="1" s="1"/>
        <n x="57"/>
        <n x="58"/>
        <n x="18"/>
        <n x="80"/>
      </t>
    </mdx>
    <mdx n="0" f="v">
      <t c="5">
        <n x="1" s="1"/>
        <n x="57"/>
        <n x="58"/>
        <n x="18"/>
        <n x="74"/>
      </t>
    </mdx>
    <mdx n="0" f="v">
      <t c="5">
        <n x="1" s="1"/>
        <n x="57"/>
        <n x="58"/>
        <n x="18"/>
        <n x="79"/>
      </t>
    </mdx>
    <mdx n="0" f="v">
      <t c="5">
        <n x="1" s="1"/>
        <n x="57"/>
        <n x="58"/>
        <n x="18"/>
        <n x="78"/>
      </t>
    </mdx>
    <mdx n="0" f="v">
      <t c="5">
        <n x="1" s="1"/>
        <n x="57"/>
        <n x="58"/>
        <n x="18"/>
        <n x="72"/>
      </t>
    </mdx>
    <mdx n="0" f="v">
      <t c="5">
        <n x="1" s="1"/>
        <n x="57"/>
        <n x="58"/>
        <n x="18"/>
        <n x="71"/>
      </t>
    </mdx>
    <mdx n="0" f="v">
      <t c="5">
        <n x="1" s="1"/>
        <n x="57"/>
        <n x="58"/>
        <n x="18"/>
        <n x="77"/>
      </t>
    </mdx>
    <mdx n="0" f="v">
      <t c="5">
        <n x="1" s="1"/>
        <n x="57"/>
        <n x="58"/>
        <n x="18"/>
        <n x="84"/>
      </t>
    </mdx>
    <mdx n="0" f="v">
      <t c="5">
        <n x="1" s="1"/>
        <n x="57"/>
        <n x="58"/>
        <n x="18"/>
        <n x="83"/>
      </t>
    </mdx>
    <mdx n="0" f="v">
      <t c="5">
        <n x="1" s="1"/>
        <n x="57"/>
        <n x="58"/>
        <n x="18"/>
        <n x="82"/>
      </t>
    </mdx>
    <mdx n="0" f="v">
      <t c="5">
        <n x="1" s="1"/>
        <n x="57"/>
        <n x="58"/>
        <n x="18"/>
        <n x="73"/>
      </t>
    </mdx>
    <mdx n="0" f="v">
      <t c="5">
        <n x="1" s="1"/>
        <n x="57"/>
        <n x="58"/>
        <n x="18"/>
        <n x="76"/>
      </t>
    </mdx>
    <mdx n="0" f="v">
      <t c="5">
        <n x="1" s="1"/>
        <n x="57"/>
        <n x="58"/>
        <n x="18"/>
        <n x="81"/>
      </t>
    </mdx>
    <mdx n="0" f="v">
      <t c="5">
        <n x="1" s="1"/>
        <n x="59"/>
        <n x="60"/>
        <n x="21"/>
        <n x="83"/>
      </t>
    </mdx>
    <mdx n="0" f="v">
      <t c="5">
        <n x="1" s="1"/>
        <n x="59"/>
        <n x="60"/>
        <n x="21"/>
        <n x="82"/>
      </t>
    </mdx>
    <mdx n="0" f="v">
      <t c="5">
        <n x="1" s="1"/>
        <n x="59"/>
        <n x="60"/>
        <n x="21"/>
        <n x="81"/>
      </t>
    </mdx>
    <mdx n="0" f="v">
      <t c="5">
        <n x="1" s="1"/>
        <n x="59"/>
        <n x="60"/>
        <n x="21"/>
        <n x="80"/>
      </t>
    </mdx>
    <mdx n="0" f="v">
      <t c="5">
        <n x="1" s="1"/>
        <n x="59"/>
        <n x="60"/>
        <n x="21"/>
        <n x="79"/>
      </t>
    </mdx>
    <mdx n="0" f="v">
      <t c="5">
        <n x="1" s="1"/>
        <n x="59"/>
        <n x="60"/>
        <n x="21"/>
        <n x="78"/>
      </t>
    </mdx>
    <mdx n="0" f="v">
      <t c="5">
        <n x="1" s="1"/>
        <n x="59"/>
        <n x="60"/>
        <n x="21"/>
        <n x="75"/>
      </t>
    </mdx>
    <mdx n="0" f="v">
      <t c="5">
        <n x="1" s="1"/>
        <n x="59"/>
        <n x="60"/>
        <n x="21"/>
        <n x="74"/>
      </t>
    </mdx>
    <mdx n="0" f="v">
      <t c="5">
        <n x="1" s="1"/>
        <n x="59"/>
        <n x="60"/>
        <n x="21"/>
        <n x="72"/>
      </t>
    </mdx>
    <mdx n="0" f="v">
      <t c="5">
        <n x="1" s="1"/>
        <n x="59"/>
        <n x="60"/>
        <n x="21"/>
        <n x="71"/>
      </t>
    </mdx>
    <mdx n="0" f="v">
      <t c="5">
        <n x="1" s="1"/>
        <n x="61"/>
        <n x="62"/>
        <n x="24"/>
        <n x="80"/>
      </t>
    </mdx>
    <mdx n="0" f="v">
      <t c="5">
        <n x="1" s="1"/>
        <n x="61"/>
        <n x="62"/>
        <n x="24"/>
        <n x="74"/>
      </t>
    </mdx>
    <mdx n="0" f="v">
      <t c="5">
        <n x="1" s="1"/>
        <n x="61"/>
        <n x="62"/>
        <n x="24"/>
        <n x="79"/>
      </t>
    </mdx>
    <mdx n="0" f="v">
      <t c="5">
        <n x="1" s="1"/>
        <n x="61"/>
        <n x="62"/>
        <n x="24"/>
        <n x="78"/>
      </t>
    </mdx>
    <mdx n="0" f="v">
      <t c="5">
        <n x="1" s="1"/>
        <n x="61"/>
        <n x="62"/>
        <n x="24"/>
        <n x="72"/>
      </t>
    </mdx>
    <mdx n="0" f="v">
      <t c="5">
        <n x="1" s="1"/>
        <n x="61"/>
        <n x="62"/>
        <n x="24"/>
        <n x="71"/>
      </t>
    </mdx>
    <mdx n="0" f="v">
      <t c="5">
        <n x="1" s="1"/>
        <n x="61"/>
        <n x="62"/>
        <n x="24"/>
        <n x="77"/>
      </t>
    </mdx>
    <mdx n="0" f="v">
      <t c="5">
        <n x="1" s="1"/>
        <n x="61"/>
        <n x="62"/>
        <n x="24"/>
        <n x="84"/>
      </t>
    </mdx>
    <mdx n="0" f="v">
      <t c="5">
        <n x="1" s="1"/>
        <n x="61"/>
        <n x="62"/>
        <n x="24"/>
        <n x="83"/>
      </t>
    </mdx>
    <mdx n="0" f="v">
      <t c="5">
        <n x="1" s="1"/>
        <n x="61"/>
        <n x="62"/>
        <n x="24"/>
        <n x="82"/>
      </t>
    </mdx>
    <mdx n="0" f="v">
      <t c="5">
        <n x="1" s="1"/>
        <n x="61"/>
        <n x="62"/>
        <n x="24"/>
        <n x="73"/>
      </t>
    </mdx>
    <mdx n="0" f="v">
      <t c="5">
        <n x="1" s="1"/>
        <n x="61"/>
        <n x="62"/>
        <n x="24"/>
        <n x="76"/>
      </t>
    </mdx>
    <mdx n="0" f="v">
      <t c="5">
        <n x="1" s="1"/>
        <n x="61"/>
        <n x="62"/>
        <n x="24"/>
        <n x="81"/>
      </t>
    </mdx>
    <mdx n="0" f="v">
      <t c="5">
        <n x="1" s="1"/>
        <n x="63"/>
        <n x="64"/>
        <n x="4"/>
        <n x="77"/>
      </t>
    </mdx>
    <mdx n="0" f="v">
      <t c="5">
        <n x="1" s="1"/>
        <n x="63"/>
        <n x="64"/>
        <n x="4"/>
        <n x="73"/>
      </t>
    </mdx>
    <mdx n="0" f="v">
      <t c="5">
        <n x="1" s="1"/>
        <n x="63"/>
        <n x="64"/>
        <n x="4"/>
        <n x="83"/>
      </t>
    </mdx>
    <mdx n="0" f="v">
      <t c="5">
        <n x="1" s="1"/>
        <n x="63"/>
        <n x="64"/>
        <n x="4"/>
        <n x="82"/>
      </t>
    </mdx>
    <mdx n="0" f="v">
      <t c="5">
        <n x="1" s="1"/>
        <n x="63"/>
        <n x="64"/>
        <n x="4"/>
        <n x="81"/>
      </t>
    </mdx>
    <mdx n="0" f="v">
      <t c="5">
        <n x="1" s="1"/>
        <n x="63"/>
        <n x="64"/>
        <n x="4"/>
        <n x="80"/>
      </t>
    </mdx>
    <mdx n="0" f="v">
      <t c="5">
        <n x="1" s="1"/>
        <n x="63"/>
        <n x="64"/>
        <n x="4"/>
        <n x="79"/>
      </t>
    </mdx>
    <mdx n="0" f="v">
      <t c="5">
        <n x="1" s="1"/>
        <n x="63"/>
        <n x="64"/>
        <n x="4"/>
        <n x="78"/>
      </t>
    </mdx>
    <mdx n="0" f="v">
      <t c="5">
        <n x="1" s="1"/>
        <n x="63"/>
        <n x="64"/>
        <n x="4"/>
        <n x="75"/>
      </t>
    </mdx>
    <mdx n="0" f="v">
      <t c="5">
        <n x="1" s="1"/>
        <n x="63"/>
        <n x="64"/>
        <n x="4"/>
        <n x="74"/>
      </t>
    </mdx>
    <mdx n="0" f="v">
      <t c="5">
        <n x="1" s="1"/>
        <n x="63"/>
        <n x="64"/>
        <n x="4"/>
        <n x="72"/>
      </t>
    </mdx>
    <mdx n="0" f="v">
      <t c="5">
        <n x="1" s="1"/>
        <n x="63"/>
        <n x="64"/>
        <n x="4"/>
        <n x="71"/>
      </t>
    </mdx>
    <mdx n="0" f="v">
      <t c="5">
        <n x="1" s="1"/>
        <n x="65"/>
        <n x="66"/>
        <n x="7"/>
        <n x="80"/>
      </t>
    </mdx>
    <mdx n="0" f="v">
      <t c="5">
        <n x="1" s="1"/>
        <n x="65"/>
        <n x="66"/>
        <n x="7"/>
        <n x="79"/>
      </t>
    </mdx>
    <mdx n="0" f="v">
      <t c="5">
        <n x="1" s="1"/>
        <n x="65"/>
        <n x="66"/>
        <n x="7"/>
        <n x="78"/>
      </t>
    </mdx>
    <mdx n="0" f="v">
      <t c="5">
        <n x="1" s="1"/>
        <n x="65"/>
        <n x="66"/>
        <n x="7"/>
        <n x="72"/>
      </t>
    </mdx>
    <mdx n="0" f="v">
      <t c="5">
        <n x="1" s="1"/>
        <n x="65"/>
        <n x="66"/>
        <n x="7"/>
        <n x="71"/>
      </t>
    </mdx>
    <mdx n="0" f="v">
      <t c="5">
        <n x="1" s="1"/>
        <n x="65"/>
        <n x="66"/>
        <n x="7"/>
        <n x="77"/>
      </t>
    </mdx>
    <mdx n="0" f="v">
      <t c="5">
        <n x="1" s="1"/>
        <n x="65"/>
        <n x="66"/>
        <n x="7"/>
        <n x="84"/>
      </t>
    </mdx>
    <mdx n="0" f="v">
      <t c="5">
        <n x="1" s="1"/>
        <n x="65"/>
        <n x="66"/>
        <n x="7"/>
        <n x="83"/>
      </t>
    </mdx>
    <mdx n="0" f="v">
      <t c="5">
        <n x="1" s="1"/>
        <n x="65"/>
        <n x="66"/>
        <n x="7"/>
        <n x="82"/>
      </t>
    </mdx>
    <mdx n="0" f="v">
      <t c="5">
        <n x="1" s="1"/>
        <n x="65"/>
        <n x="66"/>
        <n x="7"/>
        <n x="73"/>
      </t>
    </mdx>
    <mdx n="0" f="v">
      <t c="5">
        <n x="1" s="1"/>
        <n x="65"/>
        <n x="66"/>
        <n x="7"/>
        <n x="76"/>
      </t>
    </mdx>
    <mdx n="0" f="v">
      <t c="5">
        <n x="1" s="1"/>
        <n x="65"/>
        <n x="66"/>
        <n x="7"/>
        <n x="81"/>
      </t>
    </mdx>
    <mdx n="0" f="v">
      <t c="5">
        <n x="1" s="1"/>
        <n x="67"/>
        <n x="68"/>
        <n x="10"/>
        <n x="77"/>
      </t>
    </mdx>
    <mdx n="0" f="v">
      <t c="5">
        <n x="1" s="1"/>
        <n x="67"/>
        <n x="68"/>
        <n x="10"/>
        <n x="73"/>
      </t>
    </mdx>
    <mdx n="0" f="v">
      <t c="5">
        <n x="1" s="1"/>
        <n x="67"/>
        <n x="68"/>
        <n x="10"/>
        <n x="84"/>
      </t>
    </mdx>
    <mdx n="0" f="v">
      <t c="5">
        <n x="1" s="1"/>
        <n x="67"/>
        <n x="68"/>
        <n x="10"/>
        <n x="76"/>
      </t>
    </mdx>
    <mdx n="0" f="v">
      <t c="5">
        <n x="1" s="1"/>
        <n x="67"/>
        <n x="68"/>
        <n x="10"/>
        <n x="83"/>
      </t>
    </mdx>
    <mdx n="0" f="v">
      <t c="5">
        <n x="1" s="1"/>
        <n x="67"/>
        <n x="68"/>
        <n x="10"/>
        <n x="82"/>
      </t>
    </mdx>
    <mdx n="0" f="v">
      <t c="5">
        <n x="1" s="1"/>
        <n x="67"/>
        <n x="68"/>
        <n x="10"/>
        <n x="81"/>
      </t>
    </mdx>
    <mdx n="0" f="v">
      <t c="5">
        <n x="1" s="1"/>
        <n x="67"/>
        <n x="68"/>
        <n x="10"/>
        <n x="80"/>
      </t>
    </mdx>
    <mdx n="0" f="v">
      <t c="5">
        <n x="1" s="1"/>
        <n x="67"/>
        <n x="68"/>
        <n x="10"/>
        <n x="79"/>
      </t>
    </mdx>
    <mdx n="0" f="v">
      <t c="5">
        <n x="1" s="1"/>
        <n x="67"/>
        <n x="68"/>
        <n x="10"/>
        <n x="78"/>
      </t>
    </mdx>
    <mdx n="0" f="v">
      <t c="5">
        <n x="1" s="1"/>
        <n x="67"/>
        <n x="68"/>
        <n x="10"/>
        <n x="75"/>
      </t>
    </mdx>
    <mdx n="0" f="v">
      <t c="5">
        <n x="1" s="1"/>
        <n x="67"/>
        <n x="68"/>
        <n x="10"/>
        <n x="74"/>
      </t>
    </mdx>
    <mdx n="0" f="v">
      <t c="5">
        <n x="1" s="1"/>
        <n x="67"/>
        <n x="68"/>
        <n x="10"/>
        <n x="72"/>
      </t>
    </mdx>
    <mdx n="0" f="v">
      <t c="5">
        <n x="1" s="1"/>
        <n x="67"/>
        <n x="68"/>
        <n x="10"/>
        <n x="71"/>
      </t>
    </mdx>
    <mdx n="0" f="v">
      <t c="5">
        <n x="1" s="1"/>
        <n x="2"/>
        <n x="3"/>
        <n x="15"/>
        <n x="75"/>
      </t>
    </mdx>
    <mdx n="0" f="v">
      <t c="5">
        <n x="1" s="1"/>
        <n x="2"/>
        <n x="3"/>
        <n x="15"/>
        <n x="72"/>
      </t>
    </mdx>
    <mdx n="0" f="v">
      <t c="5">
        <n x="1" s="1"/>
        <n x="2"/>
        <n x="3"/>
        <n x="15"/>
        <n x="80"/>
      </t>
    </mdx>
    <mdx n="0" f="v">
      <t c="5">
        <n x="1" s="1"/>
        <n x="2"/>
        <n x="3"/>
        <n x="15"/>
        <n x="74"/>
      </t>
    </mdx>
    <mdx n="0" f="v">
      <t c="5">
        <n x="1" s="1"/>
        <n x="2"/>
        <n x="3"/>
        <n x="15"/>
        <n x="71"/>
      </t>
    </mdx>
    <mdx n="0" f="v">
      <t c="5">
        <n x="1" s="1"/>
        <n x="2"/>
        <n x="3"/>
        <n x="15"/>
        <n x="77"/>
      </t>
    </mdx>
    <mdx n="0" f="v">
      <t c="5">
        <n x="1" s="1"/>
        <n x="2"/>
        <n x="3"/>
        <n x="15"/>
        <n x="84"/>
      </t>
    </mdx>
    <mdx n="0" f="v">
      <t c="5">
        <n x="1" s="1"/>
        <n x="2"/>
        <n x="3"/>
        <n x="15"/>
        <n x="83"/>
      </t>
    </mdx>
    <mdx n="0" f="v">
      <t c="5">
        <n x="1" s="1"/>
        <n x="2"/>
        <n x="3"/>
        <n x="15"/>
        <n x="82"/>
      </t>
    </mdx>
    <mdx n="0" f="v">
      <t c="5">
        <n x="1" s="1"/>
        <n x="2"/>
        <n x="3"/>
        <n x="15"/>
        <n x="73"/>
      </t>
    </mdx>
    <mdx n="0" f="v">
      <t c="5">
        <n x="1" s="1"/>
        <n x="2"/>
        <n x="3"/>
        <n x="15"/>
        <n x="76"/>
      </t>
    </mdx>
    <mdx n="0" f="v">
      <t c="5">
        <n x="1" s="1"/>
        <n x="2"/>
        <n x="3"/>
        <n x="15"/>
        <n x="81"/>
      </t>
    </mdx>
    <mdx n="0" f="v">
      <t c="5">
        <n x="1" s="1"/>
        <n x="2"/>
        <n x="3"/>
        <n x="15"/>
        <n x="79"/>
      </t>
    </mdx>
    <mdx n="0" f="v">
      <t c="5">
        <n x="1" s="1"/>
        <n x="2"/>
        <n x="3"/>
        <n x="15"/>
        <n x="78"/>
      </t>
    </mdx>
    <mdx n="0" f="v">
      <t c="5">
        <n x="1" s="1"/>
        <n x="5"/>
        <n x="6"/>
        <n x="18"/>
        <n x="76"/>
      </t>
    </mdx>
    <mdx n="0" f="v">
      <t c="5">
        <n x="1" s="1"/>
        <n x="5"/>
        <n x="6"/>
        <n x="18"/>
        <n x="77"/>
      </t>
    </mdx>
    <mdx n="0" f="v">
      <t c="5">
        <n x="1" s="1"/>
        <n x="5"/>
        <n x="6"/>
        <n x="18"/>
        <n x="73"/>
      </t>
    </mdx>
    <mdx n="0" f="v">
      <t c="5">
        <n x="1" s="1"/>
        <n x="5"/>
        <n x="6"/>
        <n x="18"/>
        <n x="81"/>
      </t>
    </mdx>
    <mdx n="0" f="v">
      <t c="5">
        <n x="1" s="1"/>
        <n x="5"/>
        <n x="6"/>
        <n x="18"/>
        <n x="84"/>
      </t>
    </mdx>
    <mdx n="0" f="v">
      <t c="5">
        <n x="1" s="1"/>
        <n x="5"/>
        <n x="6"/>
        <n x="18"/>
        <n x="80"/>
      </t>
    </mdx>
    <mdx n="0" f="v">
      <t c="5">
        <n x="1" s="1"/>
        <n x="5"/>
        <n x="6"/>
        <n x="18"/>
        <n x="79"/>
      </t>
    </mdx>
    <mdx n="0" f="v">
      <t c="5">
        <n x="1" s="1"/>
        <n x="5"/>
        <n x="6"/>
        <n x="18"/>
        <n x="78"/>
      </t>
    </mdx>
    <mdx n="0" f="v">
      <t c="5">
        <n x="1" s="1"/>
        <n x="5"/>
        <n x="6"/>
        <n x="18"/>
        <n x="75"/>
      </t>
    </mdx>
    <mdx n="0" f="v">
      <t c="5">
        <n x="1" s="1"/>
        <n x="5"/>
        <n x="6"/>
        <n x="18"/>
        <n x="74"/>
      </t>
    </mdx>
    <mdx n="0" f="v">
      <t c="5">
        <n x="1" s="1"/>
        <n x="5"/>
        <n x="6"/>
        <n x="18"/>
        <n x="72"/>
      </t>
    </mdx>
    <mdx n="0" f="v">
      <t c="5">
        <n x="1" s="1"/>
        <n x="5"/>
        <n x="6"/>
        <n x="18"/>
        <n x="71"/>
      </t>
    </mdx>
    <mdx n="0" f="v">
      <t c="5">
        <n x="1" s="1"/>
        <n x="5"/>
        <n x="6"/>
        <n x="18"/>
        <n x="83"/>
      </t>
    </mdx>
    <mdx n="0" f="v">
      <t c="5">
        <n x="1" s="1"/>
        <n x="5"/>
        <n x="6"/>
        <n x="18"/>
        <n x="82"/>
      </t>
    </mdx>
    <mdx n="0" f="v">
      <t c="5">
        <n x="1" s="1"/>
        <n x="8"/>
        <n x="9"/>
        <n x="21"/>
        <n x="71"/>
      </t>
    </mdx>
    <mdx n="0" f="v">
      <t c="5">
        <n x="1" s="1"/>
        <n x="8"/>
        <n x="9"/>
        <n x="21"/>
        <n x="75"/>
      </t>
    </mdx>
    <mdx n="0" f="v">
      <t c="5">
        <n x="1" s="1"/>
        <n x="8"/>
        <n x="9"/>
        <n x="21"/>
        <n x="72"/>
      </t>
    </mdx>
    <mdx n="0" f="v">
      <t c="5">
        <n x="1" s="1"/>
        <n x="8"/>
        <n x="9"/>
        <n x="21"/>
        <n x="80"/>
      </t>
    </mdx>
    <mdx n="0" f="v">
      <t c="5">
        <n x="1" s="1"/>
        <n x="8"/>
        <n x="9"/>
        <n x="21"/>
        <n x="74"/>
      </t>
    </mdx>
    <mdx n="0" f="v">
      <t c="5">
        <n x="1" s="1"/>
        <n x="8"/>
        <n x="9"/>
        <n x="21"/>
        <n x="77"/>
      </t>
    </mdx>
    <mdx n="0" f="v">
      <t c="5">
        <n x="1" s="1"/>
        <n x="8"/>
        <n x="9"/>
        <n x="21"/>
        <n x="84"/>
      </t>
    </mdx>
    <mdx n="0" f="v">
      <t c="5">
        <n x="1" s="1"/>
        <n x="8"/>
        <n x="9"/>
        <n x="21"/>
        <n x="83"/>
      </t>
    </mdx>
    <mdx n="0" f="v">
      <t c="5">
        <n x="1" s="1"/>
        <n x="8"/>
        <n x="9"/>
        <n x="21"/>
        <n x="82"/>
      </t>
    </mdx>
    <mdx n="0" f="v">
      <t c="5">
        <n x="1" s="1"/>
        <n x="8"/>
        <n x="9"/>
        <n x="21"/>
        <n x="73"/>
      </t>
    </mdx>
    <mdx n="0" f="v">
      <t c="5">
        <n x="1" s="1"/>
        <n x="8"/>
        <n x="9"/>
        <n x="21"/>
        <n x="76"/>
      </t>
    </mdx>
    <mdx n="0" f="v">
      <t c="5">
        <n x="1" s="1"/>
        <n x="8"/>
        <n x="9"/>
        <n x="21"/>
        <n x="81"/>
      </t>
    </mdx>
    <mdx n="0" f="v">
      <t c="5">
        <n x="1" s="1"/>
        <n x="8"/>
        <n x="9"/>
        <n x="21"/>
        <n x="79"/>
      </t>
    </mdx>
    <mdx n="0" f="v">
      <t c="5">
        <n x="1" s="1"/>
        <n x="8"/>
        <n x="9"/>
        <n x="21"/>
        <n x="78"/>
      </t>
    </mdx>
    <mdx n="0" f="v">
      <t c="5">
        <n x="1" s="1"/>
        <n x="11"/>
        <n x="12"/>
        <n x="24"/>
        <n x="84"/>
      </t>
    </mdx>
    <mdx n="0" f="v">
      <t c="5">
        <n x="1" s="1"/>
        <n x="11"/>
        <n x="12"/>
        <n x="24"/>
        <n x="76"/>
      </t>
    </mdx>
    <mdx n="0" f="v">
      <t c="5">
        <n x="1" s="1"/>
        <n x="11"/>
        <n x="12"/>
        <n x="24"/>
        <n x="77"/>
      </t>
    </mdx>
    <mdx n="0" f="v">
      <t c="5">
        <n x="1" s="1"/>
        <n x="11"/>
        <n x="12"/>
        <n x="24"/>
        <n x="73"/>
      </t>
    </mdx>
    <mdx n="0" f="v">
      <t c="5">
        <n x="1" s="1"/>
        <n x="11"/>
        <n x="12"/>
        <n x="24"/>
        <n x="81"/>
      </t>
    </mdx>
    <mdx n="0" f="v">
      <t c="5">
        <n x="1" s="1"/>
        <n x="11"/>
        <n x="12"/>
        <n x="24"/>
        <n x="80"/>
      </t>
    </mdx>
    <mdx n="0" f="v">
      <t c="5">
        <n x="1" s="1"/>
        <n x="11"/>
        <n x="12"/>
        <n x="24"/>
        <n x="79"/>
      </t>
    </mdx>
    <mdx n="0" f="v">
      <t c="5">
        <n x="1" s="1"/>
        <n x="11"/>
        <n x="12"/>
        <n x="24"/>
        <n x="78"/>
      </t>
    </mdx>
    <mdx n="0" f="v">
      <t c="5">
        <n x="1" s="1"/>
        <n x="11"/>
        <n x="12"/>
        <n x="24"/>
        <n x="75"/>
      </t>
    </mdx>
    <mdx n="0" f="v">
      <t c="5">
        <n x="1" s="1"/>
        <n x="11"/>
        <n x="12"/>
        <n x="24"/>
        <n x="74"/>
      </t>
    </mdx>
    <mdx n="0" f="v">
      <t c="5">
        <n x="1" s="1"/>
        <n x="11"/>
        <n x="12"/>
        <n x="24"/>
        <n x="72"/>
      </t>
    </mdx>
    <mdx n="0" f="v">
      <t c="5">
        <n x="1" s="1"/>
        <n x="11"/>
        <n x="12"/>
        <n x="24"/>
        <n x="71"/>
      </t>
    </mdx>
    <mdx n="0" f="v">
      <t c="5">
        <n x="1" s="1"/>
        <n x="11"/>
        <n x="12"/>
        <n x="24"/>
        <n x="83"/>
      </t>
    </mdx>
    <mdx n="0" f="v">
      <t c="5">
        <n x="1" s="1"/>
        <n x="11"/>
        <n x="12"/>
        <n x="24"/>
        <n x="82"/>
      </t>
    </mdx>
    <mdx n="0" f="v">
      <t c="5">
        <n x="1" s="1"/>
        <n x="13"/>
        <n x="14"/>
        <n x="4"/>
        <n x="74"/>
      </t>
    </mdx>
    <mdx n="0" f="v">
      <t c="5">
        <n x="1" s="1"/>
        <n x="13"/>
        <n x="14"/>
        <n x="4"/>
        <n x="71"/>
      </t>
    </mdx>
    <mdx n="0" f="v">
      <t c="5">
        <n x="1" s="1"/>
        <n x="13"/>
        <n x="14"/>
        <n x="4"/>
        <n x="75"/>
      </t>
    </mdx>
    <mdx n="0" f="v">
      <t c="5">
        <n x="1" s="1"/>
        <n x="13"/>
        <n x="14"/>
        <n x="4"/>
        <n x="72"/>
      </t>
    </mdx>
    <mdx n="0" f="v">
      <t c="5">
        <n x="1" s="1"/>
        <n x="13"/>
        <n x="14"/>
        <n x="4"/>
        <n x="80"/>
      </t>
    </mdx>
    <mdx n="0" f="v">
      <t c="5">
        <n x="1" s="1"/>
        <n x="13"/>
        <n x="14"/>
        <n x="4"/>
        <n x="77"/>
      </t>
    </mdx>
    <mdx n="0" f="v">
      <t c="5">
        <n x="1" s="1"/>
        <n x="13"/>
        <n x="14"/>
        <n x="4"/>
        <n x="84"/>
      </t>
    </mdx>
    <mdx n="0" f="v">
      <t c="5">
        <n x="1" s="1"/>
        <n x="13"/>
        <n x="14"/>
        <n x="4"/>
        <n x="83"/>
      </t>
    </mdx>
    <mdx n="0" f="v">
      <t c="5">
        <n x="1" s="1"/>
        <n x="13"/>
        <n x="14"/>
        <n x="4"/>
        <n x="82"/>
      </t>
    </mdx>
    <mdx n="0" f="v">
      <t c="5">
        <n x="1" s="1"/>
        <n x="13"/>
        <n x="14"/>
        <n x="4"/>
        <n x="73"/>
      </t>
    </mdx>
    <mdx n="0" f="v">
      <t c="5">
        <n x="1" s="1"/>
        <n x="13"/>
        <n x="14"/>
        <n x="4"/>
        <n x="76"/>
      </t>
    </mdx>
    <mdx n="0" f="v">
      <t c="5">
        <n x="1" s="1"/>
        <n x="13"/>
        <n x="14"/>
        <n x="4"/>
        <n x="81"/>
      </t>
    </mdx>
    <mdx n="0" f="v">
      <t c="5">
        <n x="1" s="1"/>
        <n x="13"/>
        <n x="14"/>
        <n x="4"/>
        <n x="79"/>
      </t>
    </mdx>
    <mdx n="0" f="v">
      <t c="5">
        <n x="1" s="1"/>
        <n x="13"/>
        <n x="14"/>
        <n x="4"/>
        <n x="78"/>
      </t>
    </mdx>
    <mdx n="0" f="v">
      <t c="5">
        <n x="1" s="1"/>
        <n x="16"/>
        <n x="17"/>
        <n x="7"/>
        <n x="81"/>
      </t>
    </mdx>
    <mdx n="0" f="v">
      <t c="5">
        <n x="1" s="1"/>
        <n x="16"/>
        <n x="17"/>
        <n x="7"/>
        <n x="84"/>
      </t>
    </mdx>
    <mdx n="0" f="v">
      <t c="5">
        <n x="1" s="1"/>
        <n x="16"/>
        <n x="17"/>
        <n x="7"/>
        <n x="76"/>
      </t>
    </mdx>
    <mdx n="0" f="v">
      <t c="5">
        <n x="1" s="1"/>
        <n x="16"/>
        <n x="17"/>
        <n x="7"/>
        <n x="77"/>
      </t>
    </mdx>
    <mdx n="0" f="v">
      <t c="5">
        <n x="1" s="1"/>
        <n x="16"/>
        <n x="17"/>
        <n x="7"/>
        <n x="73"/>
      </t>
    </mdx>
    <mdx n="0" f="v">
      <t c="5">
        <n x="1" s="1"/>
        <n x="16"/>
        <n x="17"/>
        <n x="7"/>
        <n x="80"/>
      </t>
    </mdx>
    <mdx n="0" f="v">
      <t c="5">
        <n x="1" s="1"/>
        <n x="16"/>
        <n x="17"/>
        <n x="7"/>
        <n x="79"/>
      </t>
    </mdx>
    <mdx n="0" f="v">
      <t c="5">
        <n x="1" s="1"/>
        <n x="16"/>
        <n x="17"/>
        <n x="7"/>
        <n x="78"/>
      </t>
    </mdx>
    <mdx n="0" f="v">
      <t c="5">
        <n x="1" s="1"/>
        <n x="16"/>
        <n x="17"/>
        <n x="7"/>
        <n x="75"/>
      </t>
    </mdx>
    <mdx n="0" f="v">
      <t c="5">
        <n x="1" s="1"/>
        <n x="16"/>
        <n x="17"/>
        <n x="7"/>
        <n x="74"/>
      </t>
    </mdx>
    <mdx n="0" f="v">
      <t c="5">
        <n x="1" s="1"/>
        <n x="16"/>
        <n x="17"/>
        <n x="7"/>
        <n x="72"/>
      </t>
    </mdx>
    <mdx n="0" f="v">
      <t c="5">
        <n x="1" s="1"/>
        <n x="16"/>
        <n x="17"/>
        <n x="7"/>
        <n x="71"/>
      </t>
    </mdx>
    <mdx n="0" f="v">
      <t c="5">
        <n x="1" s="1"/>
        <n x="16"/>
        <n x="17"/>
        <n x="7"/>
        <n x="83"/>
      </t>
    </mdx>
    <mdx n="0" f="v">
      <t c="5">
        <n x="1" s="1"/>
        <n x="16"/>
        <n x="17"/>
        <n x="7"/>
        <n x="82"/>
      </t>
    </mdx>
    <mdx n="0" f="v">
      <t c="5">
        <n x="1" s="1"/>
        <n x="19"/>
        <n x="20"/>
        <n x="10"/>
        <n x="80"/>
      </t>
    </mdx>
    <mdx n="0" f="v">
      <t c="5">
        <n x="1" s="1"/>
        <n x="19"/>
        <n x="20"/>
        <n x="10"/>
        <n x="74"/>
      </t>
    </mdx>
    <mdx n="0" f="v">
      <t c="5">
        <n x="1" s="1"/>
        <n x="19"/>
        <n x="20"/>
        <n x="10"/>
        <n x="71"/>
      </t>
    </mdx>
    <mdx n="0" f="v">
      <t c="5">
        <n x="1" s="1"/>
        <n x="19"/>
        <n x="20"/>
        <n x="10"/>
        <n x="75"/>
      </t>
    </mdx>
    <mdx n="0" f="v">
      <t c="5">
        <n x="1" s="1"/>
        <n x="19"/>
        <n x="20"/>
        <n x="10"/>
        <n x="72"/>
      </t>
    </mdx>
    <mdx n="0" f="v">
      <t c="5">
        <n x="1" s="1"/>
        <n x="19"/>
        <n x="20"/>
        <n x="10"/>
        <n x="77"/>
      </t>
    </mdx>
    <mdx n="0" f="v">
      <t c="5">
        <n x="1" s="1"/>
        <n x="19"/>
        <n x="20"/>
        <n x="10"/>
        <n x="84"/>
      </t>
    </mdx>
    <mdx n="0" f="v">
      <t c="5">
        <n x="1" s="1"/>
        <n x="19"/>
        <n x="20"/>
        <n x="10"/>
        <n x="83"/>
      </t>
    </mdx>
    <mdx n="0" f="v">
      <t c="5">
        <n x="1" s="1"/>
        <n x="19"/>
        <n x="20"/>
        <n x="10"/>
        <n x="82"/>
      </t>
    </mdx>
    <mdx n="0" f="v">
      <t c="5">
        <n x="1" s="1"/>
        <n x="19"/>
        <n x="20"/>
        <n x="10"/>
        <n x="73"/>
      </t>
    </mdx>
    <mdx n="0" f="v">
      <t c="5">
        <n x="1" s="1"/>
        <n x="19"/>
        <n x="20"/>
        <n x="10"/>
        <n x="76"/>
      </t>
    </mdx>
    <mdx n="0" f="v">
      <t c="5">
        <n x="1" s="1"/>
        <n x="19"/>
        <n x="20"/>
        <n x="10"/>
        <n x="81"/>
      </t>
    </mdx>
    <mdx n="0" f="v">
      <t c="5">
        <n x="1" s="1"/>
        <n x="19"/>
        <n x="20"/>
        <n x="10"/>
        <n x="79"/>
      </t>
    </mdx>
    <mdx n="0" f="v">
      <t c="5">
        <n x="1" s="1"/>
        <n x="19"/>
        <n x="20"/>
        <n x="10"/>
        <n x="78"/>
      </t>
    </mdx>
    <mdx n="0" f="v">
      <t c="5">
        <n x="1" s="1"/>
        <n x="25"/>
        <n x="26"/>
        <n x="15"/>
        <n x="75"/>
      </t>
    </mdx>
    <mdx n="0" f="v">
      <t c="5">
        <n x="1" s="1"/>
        <n x="25"/>
        <n x="26"/>
        <n x="15"/>
        <n x="80"/>
      </t>
    </mdx>
    <mdx n="0" f="v">
      <t c="5">
        <n x="1" s="1"/>
        <n x="25"/>
        <n x="26"/>
        <n x="15"/>
        <n x="74"/>
      </t>
    </mdx>
    <mdx n="0" f="v">
      <t c="5">
        <n x="1" s="1"/>
        <n x="25"/>
        <n x="26"/>
        <n x="15"/>
        <n x="71"/>
      </t>
    </mdx>
    <mdx n="0" f="v">
      <t c="5">
        <n x="1" s="1"/>
        <n x="25"/>
        <n x="26"/>
        <n x="15"/>
        <n x="72"/>
      </t>
    </mdx>
    <mdx n="0" f="v">
      <t c="5">
        <n x="1" s="1"/>
        <n x="25"/>
        <n x="26"/>
        <n x="15"/>
        <n x="77"/>
      </t>
    </mdx>
    <mdx n="0" f="v">
      <t c="5">
        <n x="1" s="1"/>
        <n x="25"/>
        <n x="26"/>
        <n x="15"/>
        <n x="84"/>
      </t>
    </mdx>
    <mdx n="0" f="v">
      <t c="5">
        <n x="1" s="1"/>
        <n x="25"/>
        <n x="26"/>
        <n x="15"/>
        <n x="83"/>
      </t>
    </mdx>
    <mdx n="0" f="v">
      <t c="5">
        <n x="1" s="1"/>
        <n x="25"/>
        <n x="26"/>
        <n x="15"/>
        <n x="82"/>
      </t>
    </mdx>
    <mdx n="0" f="v">
      <t c="5">
        <n x="1" s="1"/>
        <n x="25"/>
        <n x="26"/>
        <n x="15"/>
        <n x="73"/>
      </t>
    </mdx>
    <mdx n="0" f="v">
      <t c="5">
        <n x="1" s="1"/>
        <n x="25"/>
        <n x="26"/>
        <n x="15"/>
        <n x="76"/>
      </t>
    </mdx>
    <mdx n="0" f="v">
      <t c="5">
        <n x="1" s="1"/>
        <n x="25"/>
        <n x="26"/>
        <n x="15"/>
        <n x="81"/>
      </t>
    </mdx>
    <mdx n="0" f="v">
      <t c="5">
        <n x="1" s="1"/>
        <n x="25"/>
        <n x="26"/>
        <n x="15"/>
        <n x="79"/>
      </t>
    </mdx>
    <mdx n="0" f="v">
      <t c="5">
        <n x="1" s="1"/>
        <n x="25"/>
        <n x="26"/>
        <n x="15"/>
        <n x="78"/>
      </t>
    </mdx>
    <mdx n="0" f="v">
      <t c="5">
        <n x="1" s="1"/>
        <n x="27"/>
        <n x="28"/>
        <n x="18"/>
        <n x="81"/>
      </t>
    </mdx>
    <mdx n="0" f="v">
      <t c="5">
        <n x="1" s="1"/>
        <n x="27"/>
        <n x="28"/>
        <n x="18"/>
        <n x="73"/>
      </t>
    </mdx>
    <mdx n="0" f="v">
      <t c="5">
        <n x="1" s="1"/>
        <n x="27"/>
        <n x="28"/>
        <n x="18"/>
        <n x="84"/>
      </t>
    </mdx>
    <mdx n="0" f="v">
      <t c="5">
        <n x="1" s="1"/>
        <n x="27"/>
        <n x="28"/>
        <n x="18"/>
        <n x="76"/>
      </t>
    </mdx>
    <mdx n="0" f="v">
      <t c="5">
        <n x="1" s="1"/>
        <n x="27"/>
        <n x="28"/>
        <n x="18"/>
        <n x="77"/>
      </t>
    </mdx>
    <mdx n="0" f="v">
      <t c="5">
        <n x="1" s="1"/>
        <n x="27"/>
        <n x="28"/>
        <n x="18"/>
        <n x="80"/>
      </t>
    </mdx>
    <mdx n="0" f="v">
      <t c="5">
        <n x="1" s="1"/>
        <n x="27"/>
        <n x="28"/>
        <n x="18"/>
        <n x="79"/>
      </t>
    </mdx>
    <mdx n="0" f="v">
      <t c="5">
        <n x="1" s="1"/>
        <n x="27"/>
        <n x="28"/>
        <n x="18"/>
        <n x="78"/>
      </t>
    </mdx>
    <mdx n="0" f="v">
      <t c="5">
        <n x="1" s="1"/>
        <n x="27"/>
        <n x="28"/>
        <n x="18"/>
        <n x="75"/>
      </t>
    </mdx>
    <mdx n="0" f="v">
      <t c="5">
        <n x="1" s="1"/>
        <n x="27"/>
        <n x="28"/>
        <n x="18"/>
        <n x="74"/>
      </t>
    </mdx>
    <mdx n="0" f="v">
      <t c="5">
        <n x="1" s="1"/>
        <n x="27"/>
        <n x="28"/>
        <n x="18"/>
        <n x="72"/>
      </t>
    </mdx>
    <mdx n="0" f="v">
      <t c="5">
        <n x="1" s="1"/>
        <n x="27"/>
        <n x="28"/>
        <n x="18"/>
        <n x="71"/>
      </t>
    </mdx>
    <mdx n="0" f="v">
      <t c="5">
        <n x="1" s="1"/>
        <n x="27"/>
        <n x="28"/>
        <n x="18"/>
        <n x="83"/>
      </t>
    </mdx>
    <mdx n="0" f="v">
      <t c="5">
        <n x="1" s="1"/>
        <n x="27"/>
        <n x="28"/>
        <n x="18"/>
        <n x="82"/>
      </t>
    </mdx>
    <mdx n="0" f="v">
      <t c="5">
        <n x="1" s="1"/>
        <n x="29"/>
        <n x="30"/>
        <n x="21"/>
        <n x="79"/>
      </t>
    </mdx>
    <mdx n="0" f="v">
      <t c="5">
        <n x="1" s="1"/>
        <n x="29"/>
        <n x="30"/>
        <n x="21"/>
        <n x="75"/>
      </t>
    </mdx>
    <mdx n="0" f="v">
      <t c="5">
        <n x="1" s="1"/>
        <n x="29"/>
        <n x="30"/>
        <n x="21"/>
        <n x="81"/>
      </t>
    </mdx>
    <mdx n="0" f="v">
      <t c="5">
        <n x="1" s="1"/>
        <n x="29"/>
        <n x="30"/>
        <n x="21"/>
        <n x="78"/>
      </t>
    </mdx>
    <mdx n="0" f="v">
      <t c="5">
        <n x="1" s="1"/>
        <n x="29"/>
        <n x="30"/>
        <n x="21"/>
        <n x="74"/>
      </t>
    </mdx>
    <mdx n="0" f="v">
      <t c="5">
        <n x="1" s="1"/>
        <n x="29"/>
        <n x="30"/>
        <n x="21"/>
        <n x="72"/>
      </t>
    </mdx>
    <mdx n="0" f="v">
      <t c="5">
        <n x="1" s="1"/>
        <n x="29"/>
        <n x="30"/>
        <n x="21"/>
        <n x="71"/>
      </t>
    </mdx>
    <mdx n="0" f="v">
      <t c="5">
        <n x="1" s="1"/>
        <n x="29"/>
        <n x="30"/>
        <n x="21"/>
        <n x="77"/>
      </t>
    </mdx>
    <mdx n="0" f="v">
      <t c="5">
        <n x="1" s="1"/>
        <n x="29"/>
        <n x="30"/>
        <n x="21"/>
        <n x="84"/>
      </t>
    </mdx>
    <mdx n="0" f="v">
      <t c="5">
        <n x="1" s="1"/>
        <n x="29"/>
        <n x="30"/>
        <n x="21"/>
        <n x="83"/>
      </t>
    </mdx>
    <mdx n="0" f="v">
      <t c="5">
        <n x="1" s="1"/>
        <n x="29"/>
        <n x="30"/>
        <n x="21"/>
        <n x="82"/>
      </t>
    </mdx>
    <mdx n="0" f="v">
      <t c="5">
        <n x="1" s="1"/>
        <n x="29"/>
        <n x="30"/>
        <n x="21"/>
        <n x="73"/>
      </t>
    </mdx>
    <mdx n="0" f="v">
      <t c="5">
        <n x="1" s="1"/>
        <n x="29"/>
        <n x="30"/>
        <n x="21"/>
        <n x="76"/>
      </t>
    </mdx>
    <mdx n="0" f="v">
      <t c="5">
        <n x="1" s="1"/>
        <n x="29"/>
        <n x="30"/>
        <n x="21"/>
        <n x="80"/>
      </t>
    </mdx>
    <mdx n="0" f="v">
      <t c="5">
        <n x="1" s="1"/>
        <n x="31"/>
        <n x="32"/>
        <n x="24"/>
        <n x="72"/>
      </t>
    </mdx>
    <mdx n="0" f="v">
      <t c="5">
        <n x="1" s="1"/>
        <n x="31"/>
        <n x="32"/>
        <n x="24"/>
        <n x="83"/>
      </t>
    </mdx>
    <mdx n="0" f="v">
      <t c="5">
        <n x="1" s="1"/>
        <n x="31"/>
        <n x="32"/>
        <n x="24"/>
        <n x="73"/>
      </t>
    </mdx>
    <mdx n="0" f="v">
      <t c="5">
        <n x="1" s="1"/>
        <n x="31"/>
        <n x="32"/>
        <n x="24"/>
        <n x="71"/>
      </t>
    </mdx>
    <mdx n="0" f="v">
      <t c="5">
        <n x="1" s="1"/>
        <n x="31"/>
        <n x="32"/>
        <n x="24"/>
        <n x="82"/>
      </t>
    </mdx>
    <mdx n="0" f="v">
      <t c="5">
        <n x="1" s="1"/>
        <n x="31"/>
        <n x="32"/>
        <n x="24"/>
        <n x="81"/>
      </t>
    </mdx>
    <mdx n="0" f="v">
      <t c="5">
        <n x="1" s="1"/>
        <n x="31"/>
        <n x="32"/>
        <n x="24"/>
        <n x="80"/>
      </t>
    </mdx>
    <mdx n="0" f="v">
      <t c="5">
        <n x="1" s="1"/>
        <n x="31"/>
        <n x="32"/>
        <n x="24"/>
        <n x="79"/>
      </t>
    </mdx>
    <mdx n="0" f="v">
      <t c="5">
        <n x="1" s="1"/>
        <n x="31"/>
        <n x="32"/>
        <n x="24"/>
        <n x="78"/>
      </t>
    </mdx>
    <mdx n="0" f="v">
      <t c="5">
        <n x="1" s="1"/>
        <n x="31"/>
        <n x="32"/>
        <n x="24"/>
        <n x="75"/>
      </t>
    </mdx>
    <mdx n="0" f="v">
      <t c="5">
        <n x="1" s="1"/>
        <n x="31"/>
        <n x="32"/>
        <n x="24"/>
        <n x="74"/>
      </t>
    </mdx>
    <mdx n="0" f="v">
      <t c="5">
        <n x="1" s="1"/>
        <n x="31"/>
        <n x="32"/>
        <n x="24"/>
        <n x="77"/>
      </t>
    </mdx>
    <mdx n="0" f="v">
      <t c="5">
        <n x="1" s="1"/>
        <n x="31"/>
        <n x="32"/>
        <n x="24"/>
        <n x="84"/>
      </t>
    </mdx>
    <mdx n="0" f="v">
      <t c="5">
        <n x="1" s="1"/>
        <n x="33"/>
        <n x="34"/>
        <n x="4"/>
        <n x="79"/>
      </t>
    </mdx>
    <mdx n="0" f="v">
      <t c="5">
        <n x="1" s="1"/>
        <n x="33"/>
        <n x="34"/>
        <n x="4"/>
        <n x="75"/>
      </t>
    </mdx>
    <mdx n="0" f="v">
      <t c="5">
        <n x="1" s="1"/>
        <n x="33"/>
        <n x="34"/>
        <n x="4"/>
        <n x="81"/>
      </t>
    </mdx>
    <mdx n="0" f="v">
      <t c="5">
        <n x="1" s="1"/>
        <n x="33"/>
        <n x="34"/>
        <n x="4"/>
        <n x="78"/>
      </t>
    </mdx>
    <mdx n="0" f="v">
      <t c="5">
        <n x="1" s="1"/>
        <n x="33"/>
        <n x="34"/>
        <n x="4"/>
        <n x="74"/>
      </t>
    </mdx>
    <mdx n="0" f="v">
      <t c="5">
        <n x="1" s="1"/>
        <n x="33"/>
        <n x="34"/>
        <n x="4"/>
        <n x="72"/>
      </t>
    </mdx>
    <mdx n="0" f="v">
      <t c="5">
        <n x="1" s="1"/>
        <n x="33"/>
        <n x="34"/>
        <n x="4"/>
        <n x="71"/>
      </t>
    </mdx>
    <mdx n="0" f="v">
      <t c="5">
        <n x="1" s="1"/>
        <n x="33"/>
        <n x="34"/>
        <n x="4"/>
        <n x="77"/>
      </t>
    </mdx>
    <mdx n="0" f="v">
      <t c="5">
        <n x="1" s="1"/>
        <n x="33"/>
        <n x="34"/>
        <n x="4"/>
        <n x="84"/>
      </t>
    </mdx>
    <mdx n="0" f="v">
      <t c="5">
        <n x="1" s="1"/>
        <n x="33"/>
        <n x="34"/>
        <n x="4"/>
        <n x="83"/>
      </t>
    </mdx>
    <mdx n="0" f="v">
      <t c="5">
        <n x="1" s="1"/>
        <n x="33"/>
        <n x="34"/>
        <n x="4"/>
        <n x="82"/>
      </t>
    </mdx>
    <mdx n="0" f="v">
      <t c="5">
        <n x="1" s="1"/>
        <n x="33"/>
        <n x="34"/>
        <n x="4"/>
        <n x="73"/>
      </t>
    </mdx>
    <mdx n="0" f="v">
      <t c="5">
        <n x="1" s="1"/>
        <n x="33"/>
        <n x="34"/>
        <n x="4"/>
        <n x="76"/>
      </t>
    </mdx>
    <mdx n="0" f="v">
      <t c="5">
        <n x="1" s="1"/>
        <n x="33"/>
        <n x="34"/>
        <n x="4"/>
        <n x="80"/>
      </t>
    </mdx>
    <mdx n="0" f="v">
      <t c="5">
        <n x="1" s="1"/>
        <n x="35"/>
        <n x="36"/>
        <n x="7"/>
        <n x="82"/>
      </t>
    </mdx>
    <mdx n="0" f="v">
      <t c="5">
        <n x="1" s="1"/>
        <n x="35"/>
        <n x="36"/>
        <n x="7"/>
        <n x="76"/>
      </t>
    </mdx>
    <mdx n="0" f="v">
      <t c="5">
        <n x="1" s="1"/>
        <n x="35"/>
        <n x="36"/>
        <n x="7"/>
        <n x="72"/>
      </t>
    </mdx>
    <mdx n="0" f="v">
      <t c="5">
        <n x="1" s="1"/>
        <n x="35"/>
        <n x="36"/>
        <n x="7"/>
        <n x="83"/>
      </t>
    </mdx>
    <mdx n="0" f="v">
      <t c="5">
        <n x="1" s="1"/>
        <n x="35"/>
        <n x="36"/>
        <n x="7"/>
        <n x="73"/>
      </t>
    </mdx>
    <mdx n="0" f="v">
      <t c="5">
        <n x="1" s="1"/>
        <n x="35"/>
        <n x="36"/>
        <n x="7"/>
        <n x="71"/>
      </t>
    </mdx>
    <mdx n="0" f="v">
      <t c="5">
        <n x="1" s="1"/>
        <n x="35"/>
        <n x="36"/>
        <n x="7"/>
        <n x="81"/>
      </t>
    </mdx>
    <mdx n="0" f="v">
      <t c="5">
        <n x="1" s="1"/>
        <n x="35"/>
        <n x="36"/>
        <n x="7"/>
        <n x="80"/>
      </t>
    </mdx>
    <mdx n="0" f="v">
      <t c="5">
        <n x="1" s="1"/>
        <n x="35"/>
        <n x="36"/>
        <n x="7"/>
        <n x="79"/>
      </t>
    </mdx>
    <mdx n="0" f="v">
      <t c="5">
        <n x="1" s="1"/>
        <n x="35"/>
        <n x="36"/>
        <n x="7"/>
        <n x="78"/>
      </t>
    </mdx>
    <mdx n="0" f="v">
      <t c="5">
        <n x="1" s="1"/>
        <n x="35"/>
        <n x="36"/>
        <n x="7"/>
        <n x="75"/>
      </t>
    </mdx>
    <mdx n="0" f="v">
      <t c="5">
        <n x="1" s="1"/>
        <n x="35"/>
        <n x="36"/>
        <n x="7"/>
        <n x="74"/>
      </t>
    </mdx>
    <mdx n="0" f="v">
      <t c="5">
        <n x="1" s="1"/>
        <n x="35"/>
        <n x="36"/>
        <n x="7"/>
        <n x="77"/>
      </t>
    </mdx>
    <mdx n="0" f="v">
      <t c="5">
        <n x="1" s="1"/>
        <n x="35"/>
        <n x="36"/>
        <n x="7"/>
        <n x="84"/>
      </t>
    </mdx>
    <mdx n="0" f="v">
      <t c="5">
        <n x="1" s="1"/>
        <n x="37"/>
        <n x="38"/>
        <n x="10"/>
        <n x="74"/>
      </t>
    </mdx>
    <mdx n="0" f="v">
      <t c="5">
        <n x="1" s="1"/>
        <n x="37"/>
        <n x="38"/>
        <n x="10"/>
        <n x="79"/>
      </t>
    </mdx>
    <mdx n="0" f="v">
      <t c="5">
        <n x="1" s="1"/>
        <n x="37"/>
        <n x="38"/>
        <n x="10"/>
        <n x="75"/>
      </t>
    </mdx>
    <mdx n="0" f="v">
      <t c="5">
        <n x="1" s="1"/>
        <n x="37"/>
        <n x="38"/>
        <n x="10"/>
        <n x="81"/>
      </t>
    </mdx>
    <mdx n="0" f="v">
      <t c="5">
        <n x="1" s="1"/>
        <n x="37"/>
        <n x="38"/>
        <n x="10"/>
        <n x="78"/>
      </t>
    </mdx>
    <mdx n="0" f="v">
      <t c="5">
        <n x="1" s="1"/>
        <n x="37"/>
        <n x="38"/>
        <n x="10"/>
        <n x="72"/>
      </t>
    </mdx>
    <mdx n="0" f="v">
      <t c="5">
        <n x="1" s="1"/>
        <n x="37"/>
        <n x="38"/>
        <n x="10"/>
        <n x="71"/>
      </t>
    </mdx>
    <mdx n="0" f="v">
      <t c="5">
        <n x="1" s="1"/>
        <n x="37"/>
        <n x="38"/>
        <n x="10"/>
        <n x="77"/>
      </t>
    </mdx>
    <mdx n="0" f="v">
      <t c="5">
        <n x="1" s="1"/>
        <n x="37"/>
        <n x="38"/>
        <n x="10"/>
        <n x="84"/>
      </t>
    </mdx>
    <mdx n="0" f="v">
      <t c="5">
        <n x="1" s="1"/>
        <n x="37"/>
        <n x="38"/>
        <n x="10"/>
        <n x="83"/>
      </t>
    </mdx>
    <mdx n="0" f="v">
      <t c="5">
        <n x="1" s="1"/>
        <n x="37"/>
        <n x="38"/>
        <n x="10"/>
        <n x="82"/>
      </t>
    </mdx>
    <mdx n="0" f="v">
      <t c="5">
        <n x="1" s="1"/>
        <n x="37"/>
        <n x="38"/>
        <n x="10"/>
        <n x="73"/>
      </t>
    </mdx>
    <mdx n="0" f="v">
      <t c="5">
        <n x="1" s="1"/>
        <n x="37"/>
        <n x="38"/>
        <n x="10"/>
        <n x="76"/>
      </t>
    </mdx>
    <mdx n="0" f="v">
      <t c="5">
        <n x="1" s="1"/>
        <n x="37"/>
        <n x="38"/>
        <n x="10"/>
        <n x="80"/>
      </t>
    </mdx>
    <mdx n="0" f="v">
      <t c="5">
        <n x="1" s="1"/>
        <n x="41"/>
        <n x="42"/>
        <n x="15"/>
        <n x="75"/>
      </t>
    </mdx>
    <mdx n="0" f="v">
      <t c="5">
        <n x="1" s="1"/>
        <n x="41"/>
        <n x="42"/>
        <n x="15"/>
        <n x="72"/>
      </t>
    </mdx>
    <mdx n="0" f="v">
      <t c="5">
        <n x="1" s="1"/>
        <n x="41"/>
        <n x="42"/>
        <n x="15"/>
        <n x="82"/>
      </t>
    </mdx>
    <mdx n="0" f="v">
      <t c="5">
        <n x="1" s="1"/>
        <n x="41"/>
        <n x="42"/>
        <n x="15"/>
        <n x="77"/>
      </t>
    </mdx>
    <mdx n="0" f="v">
      <t c="5">
        <n x="1" s="1"/>
        <n x="41"/>
        <n x="42"/>
        <n x="15"/>
        <n x="83"/>
      </t>
    </mdx>
    <mdx n="0" f="v">
      <t c="5">
        <n x="1" s="1"/>
        <n x="41"/>
        <n x="42"/>
        <n x="15"/>
        <n x="81"/>
      </t>
    </mdx>
    <mdx n="0" f="v">
      <t c="5">
        <n x="1" s="1"/>
        <n x="41"/>
        <n x="42"/>
        <n x="15"/>
        <n x="78"/>
      </t>
    </mdx>
    <mdx n="0" f="v">
      <t c="5">
        <n x="1" s="1"/>
        <n x="41"/>
        <n x="42"/>
        <n x="15"/>
        <n x="74"/>
      </t>
    </mdx>
    <mdx n="0" f="v">
      <t c="5">
        <n x="1" s="1"/>
        <n x="41"/>
        <n x="42"/>
        <n x="15"/>
        <n x="79"/>
      </t>
    </mdx>
    <mdx n="0" f="v">
      <t c="5">
        <n x="1" s="1"/>
        <n x="41"/>
        <n x="42"/>
        <n x="15"/>
        <n x="71"/>
      </t>
    </mdx>
    <mdx n="0" f="v">
      <t c="5">
        <n x="1" s="1"/>
        <n x="41"/>
        <n x="42"/>
        <n x="15"/>
        <n x="84"/>
      </t>
    </mdx>
    <mdx n="0" f="v">
      <t c="5">
        <n x="1" s="1"/>
        <n x="41"/>
        <n x="42"/>
        <n x="15"/>
        <n x="73"/>
      </t>
    </mdx>
    <mdx n="0" f="v">
      <t c="5">
        <n x="1" s="1"/>
        <n x="41"/>
        <n x="42"/>
        <n x="15"/>
        <n x="76"/>
      </t>
    </mdx>
    <mdx n="0" f="v">
      <t c="5">
        <n x="1" s="1"/>
        <n x="41"/>
        <n x="42"/>
        <n x="15"/>
        <n x="80"/>
      </t>
    </mdx>
    <mdx n="0" f="v">
      <t c="5">
        <n x="1" s="1"/>
        <n x="43"/>
        <n x="44"/>
        <n x="18"/>
        <n x="72"/>
      </t>
    </mdx>
    <mdx n="0" f="v">
      <t c="5">
        <n x="1" s="1"/>
        <n x="43"/>
        <n x="44"/>
        <n x="18"/>
        <n x="73"/>
      </t>
    </mdx>
    <mdx n="0" f="v">
      <t c="5">
        <n x="1" s="1"/>
        <n x="43"/>
        <n x="44"/>
        <n x="18"/>
        <n x="83"/>
      </t>
    </mdx>
    <mdx n="0" f="v">
      <t c="5">
        <n x="1" s="1"/>
        <n x="43"/>
        <n x="44"/>
        <n x="18"/>
        <n x="71"/>
      </t>
    </mdx>
    <mdx n="0" f="v">
      <t c="5">
        <n x="1" s="1"/>
        <n x="43"/>
        <n x="44"/>
        <n x="18"/>
        <n x="82"/>
      </t>
    </mdx>
    <mdx n="0" f="v">
      <t c="5">
        <n x="1" s="1"/>
        <n x="43"/>
        <n x="44"/>
        <n x="18"/>
        <n x="76"/>
      </t>
    </mdx>
    <mdx n="0" f="v">
      <t c="5">
        <n x="1" s="1"/>
        <n x="43"/>
        <n x="44"/>
        <n x="18"/>
        <n x="81"/>
      </t>
    </mdx>
    <mdx n="0" f="v">
      <t c="5">
        <n x="1" s="1"/>
        <n x="43"/>
        <n x="44"/>
        <n x="18"/>
        <n x="80"/>
      </t>
    </mdx>
    <mdx n="0" f="v">
      <t c="5">
        <n x="1" s="1"/>
        <n x="43"/>
        <n x="44"/>
        <n x="18"/>
        <n x="79"/>
      </t>
    </mdx>
    <mdx n="0" f="v">
      <t c="5">
        <n x="1" s="1"/>
        <n x="43"/>
        <n x="44"/>
        <n x="18"/>
        <n x="78"/>
      </t>
    </mdx>
    <mdx n="0" f="v">
      <t c="5">
        <n x="1" s="1"/>
        <n x="43"/>
        <n x="44"/>
        <n x="18"/>
        <n x="75"/>
      </t>
    </mdx>
    <mdx n="0" f="v">
      <t c="5">
        <n x="1" s="1"/>
        <n x="43"/>
        <n x="44"/>
        <n x="18"/>
        <n x="74"/>
      </t>
    </mdx>
    <mdx n="0" f="v">
      <t c="5">
        <n x="1" s="1"/>
        <n x="43"/>
        <n x="44"/>
        <n x="18"/>
        <n x="77"/>
      </t>
    </mdx>
    <mdx n="0" f="v">
      <t c="5">
        <n x="1" s="1"/>
        <n x="43"/>
        <n x="44"/>
        <n x="18"/>
        <n x="84"/>
      </t>
    </mdx>
    <mdx n="0" f="v">
      <t c="5">
        <n x="1" s="1"/>
        <n x="45"/>
        <n x="46"/>
        <n x="21"/>
        <n x="79"/>
      </t>
    </mdx>
    <mdx n="0" f="v">
      <t c="5">
        <n x="1" s="1"/>
        <n x="45"/>
        <n x="46"/>
        <n x="21"/>
        <n x="81"/>
      </t>
    </mdx>
    <mdx n="0" f="v">
      <t c="5">
        <n x="1" s="1"/>
        <n x="45"/>
        <n x="46"/>
        <n x="21"/>
        <n x="75"/>
      </t>
    </mdx>
    <mdx n="0" f="v">
      <t c="5">
        <n x="1" s="1"/>
        <n x="45"/>
        <n x="46"/>
        <n x="21"/>
        <n x="78"/>
      </t>
    </mdx>
    <mdx n="0" f="v">
      <t c="5">
        <n x="1" s="1"/>
        <n x="45"/>
        <n x="46"/>
        <n x="21"/>
        <n x="74"/>
      </t>
    </mdx>
    <mdx n="0" f="v">
      <t c="5">
        <n x="1" s="1"/>
        <n x="45"/>
        <n x="46"/>
        <n x="21"/>
        <n x="72"/>
      </t>
    </mdx>
    <mdx n="0" f="v">
      <t c="5">
        <n x="1" s="1"/>
        <n x="45"/>
        <n x="46"/>
        <n x="21"/>
        <n x="71"/>
      </t>
    </mdx>
    <mdx n="0" f="v">
      <t c="5">
        <n x="1" s="1"/>
        <n x="45"/>
        <n x="46"/>
        <n x="21"/>
        <n x="77"/>
      </t>
    </mdx>
    <mdx n="0" f="v">
      <t c="5">
        <n x="1" s="1"/>
        <n x="45"/>
        <n x="46"/>
        <n x="21"/>
        <n x="84"/>
      </t>
    </mdx>
    <mdx n="0" f="v">
      <t c="5">
        <n x="1" s="1"/>
        <n x="45"/>
        <n x="46"/>
        <n x="21"/>
        <n x="83"/>
      </t>
    </mdx>
    <mdx n="0" f="v">
      <t c="5">
        <n x="1" s="1"/>
        <n x="45"/>
        <n x="46"/>
        <n x="21"/>
        <n x="82"/>
      </t>
    </mdx>
    <mdx n="0" f="v">
      <t c="5">
        <n x="1" s="1"/>
        <n x="45"/>
        <n x="46"/>
        <n x="21"/>
        <n x="73"/>
      </t>
    </mdx>
    <mdx n="0" f="v">
      <t c="5">
        <n x="1" s="1"/>
        <n x="45"/>
        <n x="46"/>
        <n x="21"/>
        <n x="76"/>
      </t>
    </mdx>
    <mdx n="0" f="v">
      <t c="5">
        <n x="1" s="1"/>
        <n x="45"/>
        <n x="46"/>
        <n x="21"/>
        <n x="80"/>
      </t>
    </mdx>
    <mdx n="0" f="v">
      <t c="5">
        <n x="1" s="1"/>
        <n x="47"/>
        <n x="48"/>
        <n x="24"/>
        <n x="83"/>
      </t>
    </mdx>
    <mdx n="0" f="v">
      <t c="5">
        <n x="1" s="1"/>
        <n x="47"/>
        <n x="48"/>
        <n x="24"/>
        <n x="72"/>
      </t>
    </mdx>
    <mdx n="0" f="v">
      <t c="5">
        <n x="1" s="1"/>
        <n x="47"/>
        <n x="48"/>
        <n x="24"/>
        <n x="73"/>
      </t>
    </mdx>
    <mdx n="0" f="v">
      <t c="5">
        <n x="1" s="1"/>
        <n x="47"/>
        <n x="48"/>
        <n x="24"/>
        <n x="71"/>
      </t>
    </mdx>
    <mdx n="0" f="v">
      <t c="5">
        <n x="1" s="1"/>
        <n x="47"/>
        <n x="48"/>
        <n x="24"/>
        <n x="82"/>
      </t>
    </mdx>
    <mdx n="0" f="v">
      <t c="5">
        <n x="1" s="1"/>
        <n x="47"/>
        <n x="48"/>
        <n x="24"/>
        <n x="76"/>
      </t>
    </mdx>
    <mdx n="0" f="v">
      <t c="5">
        <n x="1" s="1"/>
        <n x="47"/>
        <n x="48"/>
        <n x="24"/>
        <n x="81"/>
      </t>
    </mdx>
    <mdx n="0" f="v">
      <t c="5">
        <n x="1" s="1"/>
        <n x="47"/>
        <n x="48"/>
        <n x="24"/>
        <n x="80"/>
      </t>
    </mdx>
    <mdx n="0" f="v">
      <t c="5">
        <n x="1" s="1"/>
        <n x="47"/>
        <n x="48"/>
        <n x="24"/>
        <n x="79"/>
      </t>
    </mdx>
    <mdx n="0" f="v">
      <t c="5">
        <n x="1" s="1"/>
        <n x="47"/>
        <n x="48"/>
        <n x="24"/>
        <n x="78"/>
      </t>
    </mdx>
    <mdx n="0" f="v">
      <t c="5">
        <n x="1" s="1"/>
        <n x="47"/>
        <n x="48"/>
        <n x="24"/>
        <n x="75"/>
      </t>
    </mdx>
    <mdx n="0" f="v">
      <t c="5">
        <n x="1" s="1"/>
        <n x="47"/>
        <n x="48"/>
        <n x="24"/>
        <n x="74"/>
      </t>
    </mdx>
    <mdx n="0" f="v">
      <t c="5">
        <n x="1" s="1"/>
        <n x="47"/>
        <n x="48"/>
        <n x="24"/>
        <n x="77"/>
      </t>
    </mdx>
    <mdx n="0" f="v">
      <t c="5">
        <n x="1" s="1"/>
        <n x="47"/>
        <n x="48"/>
        <n x="24"/>
        <n x="84"/>
      </t>
    </mdx>
    <mdx n="0" f="v">
      <t c="5">
        <n x="1" s="1"/>
        <n x="49"/>
        <n x="50"/>
        <n x="4"/>
        <n x="78"/>
      </t>
    </mdx>
    <mdx n="0" f="v">
      <t c="5">
        <n x="1" s="1"/>
        <n x="49"/>
        <n x="50"/>
        <n x="4"/>
        <n x="71"/>
      </t>
    </mdx>
    <mdx n="0" f="v">
      <t c="5">
        <n x="1" s="1"/>
        <n x="49"/>
        <n x="50"/>
        <n x="4"/>
        <n x="74"/>
      </t>
    </mdx>
    <mdx n="0" f="v">
      <t c="5">
        <n x="1" s="1"/>
        <n x="49"/>
        <n x="50"/>
        <n x="4"/>
        <n x="79"/>
      </t>
    </mdx>
    <mdx n="0" f="v">
      <t c="5">
        <n x="1" s="1"/>
        <n x="49"/>
        <n x="50"/>
        <n x="4"/>
        <n x="75"/>
      </t>
    </mdx>
    <mdx n="0" f="v">
      <t c="5">
        <n x="1" s="1"/>
        <n x="49"/>
        <n x="50"/>
        <n x="4"/>
        <n x="72"/>
      </t>
    </mdx>
    <mdx n="0" f="v">
      <t c="5">
        <n x="1" s="1"/>
        <n x="49"/>
        <n x="50"/>
        <n x="4"/>
        <n x="81"/>
      </t>
    </mdx>
    <mdx n="0" f="v">
      <t c="5">
        <n x="1" s="1"/>
        <n x="49"/>
        <n x="50"/>
        <n x="4"/>
        <n x="77"/>
      </t>
    </mdx>
    <mdx n="0" f="v">
      <t c="5">
        <n x="1" s="1"/>
        <n x="49"/>
        <n x="50"/>
        <n x="4"/>
        <n x="84"/>
      </t>
    </mdx>
    <mdx n="0" f="v">
      <t c="5">
        <n x="1" s="1"/>
        <n x="49"/>
        <n x="50"/>
        <n x="4"/>
        <n x="83"/>
      </t>
    </mdx>
    <mdx n="0" f="v">
      <t c="5">
        <n x="1" s="1"/>
        <n x="49"/>
        <n x="50"/>
        <n x="4"/>
        <n x="82"/>
      </t>
    </mdx>
    <mdx n="0" f="v">
      <t c="5">
        <n x="1" s="1"/>
        <n x="49"/>
        <n x="50"/>
        <n x="4"/>
        <n x="73"/>
      </t>
    </mdx>
    <mdx n="0" f="v">
      <t c="5">
        <n x="1" s="1"/>
        <n x="49"/>
        <n x="50"/>
        <n x="4"/>
        <n x="76"/>
      </t>
    </mdx>
    <mdx n="0" f="v">
      <t c="5">
        <n x="1" s="1"/>
        <n x="49"/>
        <n x="50"/>
        <n x="4"/>
        <n x="80"/>
      </t>
    </mdx>
    <mdx n="0" f="v">
      <t c="5">
        <n x="1" s="1"/>
        <n x="51"/>
        <n x="52"/>
        <n x="7"/>
        <n x="82"/>
      </t>
    </mdx>
    <mdx n="0" f="v">
      <t c="5">
        <n x="1" s="1"/>
        <n x="51"/>
        <n x="52"/>
        <n x="7"/>
        <n x="76"/>
      </t>
    </mdx>
    <mdx n="0" f="v">
      <t c="5">
        <n x="1" s="1"/>
        <n x="51"/>
        <n x="52"/>
        <n x="7"/>
        <n x="72"/>
      </t>
    </mdx>
    <mdx n="0" f="v">
      <t c="5">
        <n x="1" s="1"/>
        <n x="51"/>
        <n x="52"/>
        <n x="7"/>
        <n x="83"/>
      </t>
    </mdx>
    <mdx n="0" f="v">
      <t c="5">
        <n x="1" s="1"/>
        <n x="51"/>
        <n x="52"/>
        <n x="7"/>
        <n x="73"/>
      </t>
    </mdx>
    <mdx n="0" f="v">
      <t c="5">
        <n x="1" s="1"/>
        <n x="51"/>
        <n x="52"/>
        <n x="7"/>
        <n x="81"/>
      </t>
    </mdx>
    <mdx n="0" f="v">
      <t c="5">
        <n x="1" s="1"/>
        <n x="51"/>
        <n x="52"/>
        <n x="7"/>
        <n x="71"/>
      </t>
    </mdx>
    <mdx n="0" f="v">
      <t c="5">
        <n x="1" s="1"/>
        <n x="51"/>
        <n x="52"/>
        <n x="7"/>
        <n x="80"/>
      </t>
    </mdx>
    <mdx n="0" f="v">
      <t c="5">
        <n x="1" s="1"/>
        <n x="51"/>
        <n x="52"/>
        <n x="7"/>
        <n x="79"/>
      </t>
    </mdx>
    <mdx n="0" f="v">
      <t c="5">
        <n x="1" s="1"/>
        <n x="51"/>
        <n x="52"/>
        <n x="7"/>
        <n x="78"/>
      </t>
    </mdx>
    <mdx n="0" f="v">
      <t c="5">
        <n x="1" s="1"/>
        <n x="51"/>
        <n x="52"/>
        <n x="7"/>
        <n x="75"/>
      </t>
    </mdx>
    <mdx n="0" f="v">
      <t c="5">
        <n x="1" s="1"/>
        <n x="51"/>
        <n x="52"/>
        <n x="7"/>
        <n x="74"/>
      </t>
    </mdx>
    <mdx n="0" f="v">
      <t c="5">
        <n x="1" s="1"/>
        <n x="51"/>
        <n x="52"/>
        <n x="7"/>
        <n x="77"/>
      </t>
    </mdx>
    <mdx n="0" f="v">
      <t c="5">
        <n x="1" s="1"/>
        <n x="51"/>
        <n x="52"/>
        <n x="7"/>
        <n x="84"/>
      </t>
    </mdx>
    <mdx n="0" f="v">
      <t c="5">
        <n x="1" s="1"/>
        <n x="53"/>
        <n x="54"/>
        <n x="10"/>
        <n x="75"/>
      </t>
    </mdx>
    <mdx n="0" f="v">
      <t c="5">
        <n x="1" s="1"/>
        <n x="53"/>
        <n x="54"/>
        <n x="10"/>
        <n x="81"/>
      </t>
    </mdx>
    <mdx n="0" f="v">
      <t c="5">
        <n x="1" s="1"/>
        <n x="53"/>
        <n x="54"/>
        <n x="10"/>
        <n x="78"/>
      </t>
    </mdx>
    <mdx n="0" f="v">
      <t c="5">
        <n x="1" s="1"/>
        <n x="53"/>
        <n x="54"/>
        <n x="10"/>
        <n x="74"/>
      </t>
    </mdx>
    <mdx n="0" f="v">
      <t c="5">
        <n x="1" s="1"/>
        <n x="53"/>
        <n x="54"/>
        <n x="10"/>
        <n x="71"/>
      </t>
    </mdx>
    <mdx n="0" f="v">
      <t c="5">
        <n x="1" s="1"/>
        <n x="53"/>
        <n x="54"/>
        <n x="10"/>
        <n x="77"/>
      </t>
    </mdx>
    <mdx n="0" f="v">
      <t c="5">
        <n x="1" s="1"/>
        <n x="53"/>
        <n x="54"/>
        <n x="10"/>
        <n x="84"/>
      </t>
    </mdx>
    <mdx n="0" f="v">
      <t c="5">
        <n x="1" s="1"/>
        <n x="53"/>
        <n x="54"/>
        <n x="10"/>
        <n x="83"/>
      </t>
    </mdx>
    <mdx n="0" f="v">
      <t c="5">
        <n x="1" s="1"/>
        <n x="53"/>
        <n x="54"/>
        <n x="10"/>
        <n x="82"/>
      </t>
    </mdx>
    <mdx n="0" f="v">
      <t c="5">
        <n x="1" s="1"/>
        <n x="53"/>
        <n x="54"/>
        <n x="10"/>
        <n x="73"/>
      </t>
    </mdx>
    <mdx n="0" f="v">
      <t c="5">
        <n x="1" s="1"/>
        <n x="53"/>
        <n x="54"/>
        <n x="10"/>
        <n x="76"/>
      </t>
    </mdx>
    <mdx n="0" f="v">
      <t c="5">
        <n x="1" s="1"/>
        <n x="53"/>
        <n x="54"/>
        <n x="10"/>
        <n x="80"/>
      </t>
    </mdx>
    <mdx n="0" f="v">
      <t c="5">
        <n x="1" s="1"/>
        <n x="57"/>
        <n x="58"/>
        <n x="15"/>
        <n x="80"/>
      </t>
    </mdx>
    <mdx n="0" f="v">
      <t c="5">
        <n x="1" s="1"/>
        <n x="57"/>
        <n x="58"/>
        <n x="15"/>
        <n x="76"/>
      </t>
    </mdx>
    <mdx n="0" f="v">
      <t c="5">
        <n x="1" s="1"/>
        <n x="57"/>
        <n x="58"/>
        <n x="15"/>
        <n x="81"/>
      </t>
    </mdx>
    <mdx n="0" f="v">
      <t c="5">
        <n x="1" s="1"/>
        <n x="57"/>
        <n x="58"/>
        <n x="15"/>
        <n x="79"/>
      </t>
    </mdx>
    <mdx n="0" f="v">
      <t c="5">
        <n x="1" s="1"/>
        <n x="57"/>
        <n x="58"/>
        <n x="15"/>
        <n x="78"/>
      </t>
    </mdx>
    <mdx n="0" f="v">
      <t c="5">
        <n x="1" s="1"/>
        <n x="57"/>
        <n x="58"/>
        <n x="15"/>
        <n x="75"/>
      </t>
    </mdx>
    <mdx n="0" f="v">
      <t c="5">
        <n x="1" s="1"/>
        <n x="57"/>
        <n x="58"/>
        <n x="15"/>
        <n x="74"/>
      </t>
    </mdx>
    <mdx n="0" f="v">
      <t c="5">
        <n x="1" s="1"/>
        <n x="57"/>
        <n x="58"/>
        <n x="15"/>
        <n x="72"/>
      </t>
    </mdx>
    <mdx n="0" f="v">
      <t c="5">
        <n x="1" s="1"/>
        <n x="57"/>
        <n x="58"/>
        <n x="15"/>
        <n x="71"/>
      </t>
    </mdx>
    <mdx n="0" f="v">
      <t c="5">
        <n x="1" s="1"/>
        <n x="57"/>
        <n x="58"/>
        <n x="15"/>
        <n x="77"/>
      </t>
    </mdx>
    <mdx n="0" f="v">
      <t c="5">
        <n x="1" s="1"/>
        <n x="57"/>
        <n x="58"/>
        <n x="15"/>
        <n x="84"/>
      </t>
    </mdx>
    <mdx n="0" f="v">
      <t c="5">
        <n x="1" s="1"/>
        <n x="57"/>
        <n x="58"/>
        <n x="15"/>
        <n x="83"/>
      </t>
    </mdx>
    <mdx n="0" f="v">
      <t c="5">
        <n x="1" s="1"/>
        <n x="57"/>
        <n x="58"/>
        <n x="15"/>
        <n x="82"/>
      </t>
    </mdx>
    <mdx n="0" f="v">
      <t c="5">
        <n x="1" s="1"/>
        <n x="59"/>
        <n x="60"/>
        <n x="18"/>
        <n x="75"/>
      </t>
    </mdx>
    <mdx n="0" f="v">
      <t c="5">
        <n x="1" s="1"/>
        <n x="59"/>
        <n x="60"/>
        <n x="18"/>
        <n x="77"/>
      </t>
    </mdx>
    <mdx n="0" f="v">
      <t c="5">
        <n x="1" s="1"/>
        <n x="59"/>
        <n x="60"/>
        <n x="18"/>
        <n x="74"/>
      </t>
    </mdx>
    <mdx n="0" f="v">
      <t c="5">
        <n x="1" s="1"/>
        <n x="59"/>
        <n x="60"/>
        <n x="18"/>
        <n x="84"/>
      </t>
    </mdx>
    <mdx n="0" f="v">
      <t c="5">
        <n x="1" s="1"/>
        <n x="59"/>
        <n x="60"/>
        <n x="18"/>
        <n x="72"/>
      </t>
    </mdx>
    <mdx n="0" f="v">
      <t c="5">
        <n x="1" s="1"/>
        <n x="59"/>
        <n x="60"/>
        <n x="18"/>
        <n x="71"/>
      </t>
    </mdx>
    <mdx n="0" f="v">
      <t c="5">
        <n x="1" s="1"/>
        <n x="59"/>
        <n x="60"/>
        <n x="18"/>
        <n x="83"/>
      </t>
    </mdx>
    <mdx n="0" f="v">
      <t c="5">
        <n x="1" s="1"/>
        <n x="59"/>
        <n x="60"/>
        <n x="18"/>
        <n x="82"/>
      </t>
    </mdx>
    <mdx n="0" f="v">
      <t c="5">
        <n x="1" s="1"/>
        <n x="59"/>
        <n x="60"/>
        <n x="18"/>
        <n x="73"/>
      </t>
    </mdx>
    <mdx n="0" f="v">
      <t c="5">
        <n x="1" s="1"/>
        <n x="59"/>
        <n x="60"/>
        <n x="18"/>
        <n x="76"/>
      </t>
    </mdx>
    <mdx n="0" f="v">
      <t c="5">
        <n x="1" s="1"/>
        <n x="59"/>
        <n x="60"/>
        <n x="18"/>
        <n x="81"/>
      </t>
    </mdx>
    <mdx n="0" f="v">
      <t c="5">
        <n x="1" s="1"/>
        <n x="59"/>
        <n x="60"/>
        <n x="18"/>
        <n x="80"/>
      </t>
    </mdx>
    <mdx n="0" f="v">
      <t c="5">
        <n x="1" s="1"/>
        <n x="59"/>
        <n x="60"/>
        <n x="18"/>
        <n x="79"/>
      </t>
    </mdx>
    <mdx n="0" f="v">
      <t c="5">
        <n x="1" s="1"/>
        <n x="59"/>
        <n x="60"/>
        <n x="18"/>
        <n x="78"/>
      </t>
    </mdx>
    <mdx n="0" f="v">
      <t c="5">
        <n x="1" s="1"/>
        <n x="61"/>
        <n x="62"/>
        <n x="21"/>
        <n x="76"/>
      </t>
    </mdx>
    <mdx n="0" f="v">
      <t c="5">
        <n x="1" s="1"/>
        <n x="61"/>
        <n x="62"/>
        <n x="21"/>
        <n x="81"/>
      </t>
    </mdx>
    <mdx n="0" f="v">
      <t c="5">
        <n x="1" s="1"/>
        <n x="61"/>
        <n x="62"/>
        <n x="21"/>
        <n x="79"/>
      </t>
    </mdx>
    <mdx n="0" f="v">
      <t c="5">
        <n x="1" s="1"/>
        <n x="61"/>
        <n x="62"/>
        <n x="21"/>
        <n x="78"/>
      </t>
    </mdx>
    <mdx n="0" f="v">
      <t c="5">
        <n x="1" s="1"/>
        <n x="61"/>
        <n x="62"/>
        <n x="21"/>
        <n x="75"/>
      </t>
    </mdx>
    <mdx n="0" f="v">
      <t c="5">
        <n x="1" s="1"/>
        <n x="61"/>
        <n x="62"/>
        <n x="21"/>
        <n x="74"/>
      </t>
    </mdx>
    <mdx n="0" f="v">
      <t c="5">
        <n x="1" s="1"/>
        <n x="61"/>
        <n x="62"/>
        <n x="21"/>
        <n x="72"/>
      </t>
    </mdx>
    <mdx n="0" f="v">
      <t c="5">
        <n x="1" s="1"/>
        <n x="61"/>
        <n x="62"/>
        <n x="21"/>
        <n x="71"/>
      </t>
    </mdx>
    <mdx n="0" f="v">
      <t c="5">
        <n x="1" s="1"/>
        <n x="61"/>
        <n x="62"/>
        <n x="21"/>
        <n x="77"/>
      </t>
    </mdx>
    <mdx n="0" f="v">
      <t c="5">
        <n x="1" s="1"/>
        <n x="61"/>
        <n x="62"/>
        <n x="21"/>
        <n x="84"/>
      </t>
    </mdx>
    <mdx n="0" f="v">
      <t c="5">
        <n x="1" s="1"/>
        <n x="61"/>
        <n x="62"/>
        <n x="21"/>
        <n x="83"/>
      </t>
    </mdx>
    <mdx n="0" f="v">
      <t c="5">
        <n x="1" s="1"/>
        <n x="61"/>
        <n x="62"/>
        <n x="21"/>
        <n x="82"/>
      </t>
    </mdx>
    <mdx n="0" f="v">
      <t c="5">
        <n x="1" s="1"/>
        <n x="63"/>
        <n x="64"/>
        <n x="24"/>
        <n x="77"/>
      </t>
    </mdx>
    <mdx n="0" f="v">
      <t c="5">
        <n x="1" s="1"/>
        <n x="63"/>
        <n x="64"/>
        <n x="24"/>
        <n x="74"/>
      </t>
    </mdx>
    <mdx n="0" f="v">
      <t c="5">
        <n x="1" s="1"/>
        <n x="63"/>
        <n x="64"/>
        <n x="24"/>
        <n x="75"/>
      </t>
    </mdx>
    <mdx n="0" f="v">
      <t c="5">
        <n x="1" s="1"/>
        <n x="63"/>
        <n x="64"/>
        <n x="24"/>
        <n x="84"/>
      </t>
    </mdx>
    <mdx n="0" f="v">
      <t c="5">
        <n x="1" s="1"/>
        <n x="63"/>
        <n x="64"/>
        <n x="24"/>
        <n x="72"/>
      </t>
    </mdx>
    <mdx n="0" f="v">
      <t c="5">
        <n x="1" s="1"/>
        <n x="63"/>
        <n x="64"/>
        <n x="24"/>
        <n x="71"/>
      </t>
    </mdx>
    <mdx n="0" f="v">
      <t c="5">
        <n x="1" s="1"/>
        <n x="63"/>
        <n x="64"/>
        <n x="24"/>
        <n x="83"/>
      </t>
    </mdx>
    <mdx n="0" f="v">
      <t c="5">
        <n x="1" s="1"/>
        <n x="63"/>
        <n x="64"/>
        <n x="24"/>
        <n x="82"/>
      </t>
    </mdx>
    <mdx n="0" f="v">
      <t c="5">
        <n x="1" s="1"/>
        <n x="63"/>
        <n x="64"/>
        <n x="24"/>
        <n x="73"/>
      </t>
    </mdx>
    <mdx n="0" f="v">
      <t c="5">
        <n x="1" s="1"/>
        <n x="63"/>
        <n x="64"/>
        <n x="24"/>
        <n x="76"/>
      </t>
    </mdx>
    <mdx n="0" f="v">
      <t c="5">
        <n x="1" s="1"/>
        <n x="63"/>
        <n x="64"/>
        <n x="24"/>
        <n x="81"/>
      </t>
    </mdx>
    <mdx n="0" f="v">
      <t c="5">
        <n x="1" s="1"/>
        <n x="63"/>
        <n x="64"/>
        <n x="24"/>
        <n x="80"/>
      </t>
    </mdx>
    <mdx n="0" f="v">
      <t c="5">
        <n x="1" s="1"/>
        <n x="63"/>
        <n x="64"/>
        <n x="24"/>
        <n x="79"/>
      </t>
    </mdx>
    <mdx n="0" f="v">
      <t c="5">
        <n x="1" s="1"/>
        <n x="63"/>
        <n x="64"/>
        <n x="24"/>
        <n x="78"/>
      </t>
    </mdx>
    <mdx n="0" f="v">
      <t c="5">
        <n x="1" s="1"/>
        <n x="65"/>
        <n x="66"/>
        <n x="4"/>
        <n x="73"/>
      </t>
    </mdx>
    <mdx n="0" f="v">
      <t c="5">
        <n x="1" s="1"/>
        <n x="65"/>
        <n x="66"/>
        <n x="4"/>
        <n x="80"/>
      </t>
    </mdx>
    <mdx n="0" f="v">
      <t c="5">
        <n x="1" s="1"/>
        <n x="65"/>
        <n x="66"/>
        <n x="4"/>
        <n x="81"/>
      </t>
    </mdx>
    <mdx n="0" f="v">
      <t c="5">
        <n x="1" s="1"/>
        <n x="65"/>
        <n x="66"/>
        <n x="4"/>
        <n x="79"/>
      </t>
    </mdx>
    <mdx n="0" f="v">
      <t c="5">
        <n x="1" s="1"/>
        <n x="65"/>
        <n x="66"/>
        <n x="4"/>
        <n x="78"/>
      </t>
    </mdx>
    <mdx n="0" f="v">
      <t c="5">
        <n x="1" s="1"/>
        <n x="65"/>
        <n x="66"/>
        <n x="4"/>
        <n x="75"/>
      </t>
    </mdx>
    <mdx n="0" f="v">
      <t c="5">
        <n x="1" s="1"/>
        <n x="65"/>
        <n x="66"/>
        <n x="4"/>
        <n x="74"/>
      </t>
    </mdx>
    <mdx n="0" f="v">
      <t c="5">
        <n x="1" s="1"/>
        <n x="65"/>
        <n x="66"/>
        <n x="4"/>
        <n x="72"/>
      </t>
    </mdx>
    <mdx n="0" f="v">
      <t c="5">
        <n x="1" s="1"/>
        <n x="65"/>
        <n x="66"/>
        <n x="4"/>
        <n x="71"/>
      </t>
    </mdx>
    <mdx n="0" f="v">
      <t c="5">
        <n x="1" s="1"/>
        <n x="65"/>
        <n x="66"/>
        <n x="4"/>
        <n x="77"/>
      </t>
    </mdx>
    <mdx n="0" f="v">
      <t c="5">
        <n x="1" s="1"/>
        <n x="65"/>
        <n x="66"/>
        <n x="4"/>
        <n x="84"/>
      </t>
    </mdx>
    <mdx n="0" f="v">
      <t c="5">
        <n x="1" s="1"/>
        <n x="65"/>
        <n x="66"/>
        <n x="4"/>
        <n x="83"/>
      </t>
    </mdx>
    <mdx n="0" f="v">
      <t c="5">
        <n x="1" s="1"/>
        <n x="65"/>
        <n x="66"/>
        <n x="4"/>
        <n x="82"/>
      </t>
    </mdx>
    <mdx n="0" f="v">
      <t c="5">
        <n x="1" s="1"/>
        <n x="67"/>
        <n x="68"/>
        <n x="7"/>
        <n x="84"/>
      </t>
    </mdx>
    <mdx n="0" f="v">
      <t c="5">
        <n x="1" s="1"/>
        <n x="67"/>
        <n x="68"/>
        <n x="7"/>
        <n x="72"/>
      </t>
    </mdx>
    <mdx n="0" f="v">
      <t c="5">
        <n x="1" s="1"/>
        <n x="67"/>
        <n x="68"/>
        <n x="7"/>
        <n x="71"/>
      </t>
    </mdx>
    <mdx n="0" f="v">
      <t c="5">
        <n x="1" s="1"/>
        <n x="67"/>
        <n x="68"/>
        <n x="7"/>
        <n x="83"/>
      </t>
    </mdx>
    <mdx n="0" f="v">
      <t c="5">
        <n x="1" s="1"/>
        <n x="67"/>
        <n x="68"/>
        <n x="7"/>
        <n x="82"/>
      </t>
    </mdx>
    <mdx n="0" f="v">
      <t c="5">
        <n x="1" s="1"/>
        <n x="67"/>
        <n x="68"/>
        <n x="7"/>
        <n x="73"/>
      </t>
    </mdx>
    <mdx n="0" f="v">
      <t c="5">
        <n x="1" s="1"/>
        <n x="67"/>
        <n x="68"/>
        <n x="7"/>
        <n x="76"/>
      </t>
    </mdx>
    <mdx n="0" f="v">
      <t c="5">
        <n x="1" s="1"/>
        <n x="67"/>
        <n x="68"/>
        <n x="7"/>
        <n x="81"/>
      </t>
    </mdx>
    <mdx n="0" f="v">
      <t c="5">
        <n x="1" s="1"/>
        <n x="67"/>
        <n x="68"/>
        <n x="7"/>
        <n x="80"/>
      </t>
    </mdx>
    <mdx n="0" f="v">
      <t c="5">
        <n x="1" s="1"/>
        <n x="67"/>
        <n x="68"/>
        <n x="7"/>
        <n x="79"/>
      </t>
    </mdx>
    <mdx n="0" f="v">
      <t c="5">
        <n x="1" s="1"/>
        <n x="67"/>
        <n x="68"/>
        <n x="7"/>
        <n x="78"/>
      </t>
    </mdx>
    <mdx n="0" f="v">
      <t c="5">
        <n x="1" s="1"/>
        <n x="45"/>
        <n x="46"/>
        <n x="7"/>
        <n x="81"/>
      </t>
    </mdx>
    <mdx n="0" f="v">
      <t c="5">
        <n x="1" s="1"/>
        <n x="49"/>
        <n x="50"/>
        <n x="24"/>
        <n x="81"/>
      </t>
    </mdx>
    <mdx n="0" f="v">
      <t c="5">
        <n x="1" s="1"/>
        <n x="51"/>
        <n x="52"/>
        <n x="18"/>
        <n x="81"/>
      </t>
    </mdx>
    <mdx n="0" f="v">
      <t c="5">
        <n x="1" s="1"/>
        <n x="69"/>
        <n x="70"/>
        <n x="21"/>
        <n x="81"/>
      </t>
    </mdx>
    <mdx n="0" f="v">
      <t c="5">
        <n x="1" s="1"/>
        <n x="51"/>
        <n x="52"/>
        <n x="21"/>
        <n x="81"/>
      </t>
    </mdx>
    <mdx n="0" f="v">
      <t c="5">
        <n x="1" s="1"/>
        <n x="11"/>
        <n x="12"/>
        <n x="21"/>
        <n x="77"/>
      </t>
    </mdx>
    <mdx n="0" f="v">
      <t c="5">
        <n x="1" s="1"/>
        <n x="11"/>
        <n x="12"/>
        <n x="21"/>
        <n x="83"/>
      </t>
    </mdx>
    <mdx n="0" f="v">
      <t c="5">
        <n x="1" s="1"/>
        <n x="11"/>
        <n x="12"/>
        <n x="21"/>
        <n x="74"/>
      </t>
    </mdx>
    <mdx n="0" f="v">
      <t c="5">
        <n x="1" s="1"/>
        <n x="11"/>
        <n x="12"/>
        <n x="21"/>
        <n x="84"/>
      </t>
    </mdx>
    <mdx n="0" f="v">
      <t c="5">
        <n x="1" s="1"/>
        <n x="11"/>
        <n x="12"/>
        <n x="21"/>
        <n x="82"/>
      </t>
    </mdx>
    <mdx n="0" f="v">
      <t c="5">
        <n x="1" s="1"/>
        <n x="11"/>
        <n x="12"/>
        <n x="21"/>
        <n x="75"/>
      </t>
    </mdx>
    <mdx n="0" f="v">
      <t c="5">
        <n x="1" s="1"/>
        <n x="11"/>
        <n x="12"/>
        <n x="21"/>
        <n x="73"/>
      </t>
    </mdx>
    <mdx n="0" f="v">
      <t c="5">
        <n x="1" s="1"/>
        <n x="11"/>
        <n x="12"/>
        <n x="21"/>
        <n x="76"/>
      </t>
    </mdx>
    <mdx n="0" f="v">
      <t c="5">
        <n x="1" s="1"/>
        <n x="11"/>
        <n x="12"/>
        <n x="21"/>
        <n x="81"/>
      </t>
    </mdx>
    <mdx n="0" f="v">
      <t c="5">
        <n x="1" s="1"/>
        <n x="11"/>
        <n x="12"/>
        <n x="21"/>
        <n x="80"/>
      </t>
    </mdx>
    <mdx n="0" f="v">
      <t c="5">
        <n x="1" s="1"/>
        <n x="11"/>
        <n x="12"/>
        <n x="21"/>
        <n x="79"/>
      </t>
    </mdx>
    <mdx n="0" f="v">
      <t c="5">
        <n x="1" s="1"/>
        <n x="11"/>
        <n x="12"/>
        <n x="21"/>
        <n x="78"/>
      </t>
    </mdx>
    <mdx n="0" f="v">
      <t c="5">
        <n x="1" s="1"/>
        <n x="11"/>
        <n x="12"/>
        <n x="21"/>
        <n x="72"/>
      </t>
    </mdx>
    <mdx n="0" f="v">
      <t c="5">
        <n x="1" s="1"/>
        <n x="11"/>
        <n x="12"/>
        <n x="21"/>
        <n x="71"/>
      </t>
    </mdx>
    <mdx n="0" f="v">
      <t c="5">
        <n x="1" s="1"/>
        <n x="19"/>
        <n x="20"/>
        <n x="7"/>
        <n x="79"/>
      </t>
    </mdx>
    <mdx n="0" f="v">
      <t c="5">
        <n x="1" s="1"/>
        <n x="19"/>
        <n x="20"/>
        <n x="7"/>
        <n x="73"/>
      </t>
    </mdx>
    <mdx n="0" f="v">
      <t c="5">
        <n x="1" s="1"/>
        <n x="19"/>
        <n x="20"/>
        <n x="7"/>
        <n x="80"/>
      </t>
    </mdx>
    <mdx n="0" f="v">
      <t c="5">
        <n x="1" s="1"/>
        <n x="19"/>
        <n x="20"/>
        <n x="7"/>
        <n x="78"/>
      </t>
    </mdx>
    <mdx n="0" f="v">
      <t c="5">
        <n x="1" s="1"/>
        <n x="19"/>
        <n x="20"/>
        <n x="7"/>
        <n x="76"/>
      </t>
    </mdx>
    <mdx n="0" f="v">
      <t c="5">
        <n x="1" s="1"/>
        <n x="19"/>
        <n x="20"/>
        <n x="7"/>
        <n x="75"/>
      </t>
    </mdx>
    <mdx n="0" f="v">
      <t c="5">
        <n x="1" s="1"/>
        <n x="19"/>
        <n x="20"/>
        <n x="7"/>
        <n x="74"/>
      </t>
    </mdx>
    <mdx n="0" f="v">
      <t c="5">
        <n x="1" s="1"/>
        <n x="19"/>
        <n x="20"/>
        <n x="7"/>
        <n x="72"/>
      </t>
    </mdx>
    <mdx n="0" f="v">
      <t c="5">
        <n x="1" s="1"/>
        <n x="19"/>
        <n x="20"/>
        <n x="7"/>
        <n x="71"/>
      </t>
    </mdx>
    <mdx n="0" f="v">
      <t c="5">
        <n x="1" s="1"/>
        <n x="19"/>
        <n x="20"/>
        <n x="7"/>
        <n x="77"/>
      </t>
    </mdx>
    <mdx n="0" f="v">
      <t c="5">
        <n x="1" s="1"/>
        <n x="19"/>
        <n x="20"/>
        <n x="7"/>
        <n x="84"/>
      </t>
    </mdx>
    <mdx n="0" f="v">
      <t c="5">
        <n x="1" s="1"/>
        <n x="19"/>
        <n x="20"/>
        <n x="7"/>
        <n x="83"/>
      </t>
    </mdx>
    <mdx n="0" f="v">
      <t c="5">
        <n x="1" s="1"/>
        <n x="19"/>
        <n x="20"/>
        <n x="7"/>
        <n x="82"/>
      </t>
    </mdx>
    <mdx n="0" f="v">
      <t c="5">
        <n x="1" s="1"/>
        <n x="19"/>
        <n x="20"/>
        <n x="7"/>
        <n x="81"/>
      </t>
    </mdx>
    <mdx n="0" f="v">
      <t c="5">
        <n x="1" s="1"/>
        <n x="27"/>
        <n x="28"/>
        <n x="15"/>
        <n x="75"/>
      </t>
    </mdx>
    <mdx n="0" f="v">
      <t c="5">
        <n x="1" s="1"/>
        <n x="27"/>
        <n x="28"/>
        <n x="15"/>
        <n x="82"/>
      </t>
    </mdx>
    <mdx n="0" f="v">
      <t c="5">
        <n x="1" s="1"/>
        <n x="27"/>
        <n x="28"/>
        <n x="15"/>
        <n x="77"/>
      </t>
    </mdx>
    <mdx n="0" f="v">
      <t c="5">
        <n x="1" s="1"/>
        <n x="27"/>
        <n x="28"/>
        <n x="15"/>
        <n x="83"/>
      </t>
    </mdx>
    <mdx n="0" f="v">
      <t c="5">
        <n x="1" s="1"/>
        <n x="27"/>
        <n x="28"/>
        <n x="15"/>
        <n x="74"/>
      </t>
    </mdx>
    <mdx n="0" f="v">
      <t c="5">
        <n x="1" s="1"/>
        <n x="27"/>
        <n x="28"/>
        <n x="15"/>
        <n x="84"/>
      </t>
    </mdx>
    <mdx n="0" f="v">
      <t c="5">
        <n x="1" s="1"/>
        <n x="27"/>
        <n x="28"/>
        <n x="15"/>
        <n x="73"/>
      </t>
    </mdx>
    <mdx n="0" f="v">
      <t c="5">
        <n x="1" s="1"/>
        <n x="27"/>
        <n x="28"/>
        <n x="15"/>
        <n x="76"/>
      </t>
    </mdx>
    <mdx n="0" f="v">
      <t c="5">
        <n x="1" s="1"/>
        <n x="27"/>
        <n x="28"/>
        <n x="15"/>
        <n x="81"/>
      </t>
    </mdx>
    <mdx n="0" f="v">
      <t c="5">
        <n x="1" s="1"/>
        <n x="27"/>
        <n x="28"/>
        <n x="15"/>
        <n x="80"/>
      </t>
    </mdx>
    <mdx n="0" f="v">
      <t c="5">
        <n x="1" s="1"/>
        <n x="27"/>
        <n x="28"/>
        <n x="15"/>
        <n x="79"/>
      </t>
    </mdx>
    <mdx n="0" f="v">
      <t c="5">
        <n x="1" s="1"/>
        <n x="27"/>
        <n x="28"/>
        <n x="15"/>
        <n x="78"/>
      </t>
    </mdx>
    <mdx n="0" f="v">
      <t c="5">
        <n x="1" s="1"/>
        <n x="27"/>
        <n x="28"/>
        <n x="15"/>
        <n x="72"/>
      </t>
    </mdx>
    <mdx n="0" f="v">
      <t c="5">
        <n x="1" s="1"/>
        <n x="27"/>
        <n x="28"/>
        <n x="15"/>
        <n x="71"/>
      </t>
    </mdx>
    <mdx n="0" f="v">
      <t c="5">
        <n x="1" s="1"/>
        <n x="33"/>
        <n x="34"/>
        <n x="24"/>
        <n x="81"/>
      </t>
    </mdx>
    <mdx n="0" f="v">
      <t c="5">
        <n x="1" s="1"/>
        <n x="33"/>
        <n x="34"/>
        <n x="24"/>
        <n x="80"/>
      </t>
    </mdx>
    <mdx n="0" f="v">
      <t c="5">
        <n x="1" s="1"/>
        <n x="33"/>
        <n x="34"/>
        <n x="24"/>
        <n x="82"/>
      </t>
    </mdx>
    <mdx n="0" f="v">
      <t c="5">
        <n x="1" s="1"/>
        <n x="33"/>
        <n x="34"/>
        <n x="24"/>
        <n x="83"/>
      </t>
    </mdx>
    <mdx n="0" f="v">
      <t c="5">
        <n x="1" s="1"/>
        <n x="33"/>
        <n x="34"/>
        <n x="24"/>
        <n x="79"/>
      </t>
    </mdx>
    <mdx n="0" f="v">
      <t c="5">
        <n x="1" s="1"/>
        <n x="33"/>
        <n x="34"/>
        <n x="24"/>
        <n x="78"/>
      </t>
    </mdx>
    <mdx n="0" f="v">
      <t c="5">
        <n x="1" s="1"/>
        <n x="33"/>
        <n x="34"/>
        <n x="24"/>
        <n x="75"/>
      </t>
    </mdx>
    <mdx n="0" f="v">
      <t c="5">
        <n x="1" s="1"/>
        <n x="33"/>
        <n x="34"/>
        <n x="24"/>
        <n x="74"/>
      </t>
    </mdx>
    <mdx n="0" f="v">
      <t c="5">
        <n x="1" s="1"/>
        <n x="33"/>
        <n x="34"/>
        <n x="24"/>
        <n x="72"/>
      </t>
    </mdx>
    <mdx n="0" f="v">
      <t c="5">
        <n x="1" s="1"/>
        <n x="33"/>
        <n x="34"/>
        <n x="24"/>
        <n x="71"/>
      </t>
    </mdx>
    <mdx n="0" f="v">
      <t c="5">
        <n x="1" s="1"/>
        <n x="33"/>
        <n x="34"/>
        <n x="24"/>
        <n x="77"/>
      </t>
    </mdx>
    <mdx n="0" f="v">
      <t c="5">
        <n x="1" s="1"/>
        <n x="33"/>
        <n x="34"/>
        <n x="24"/>
        <n x="84"/>
      </t>
    </mdx>
    <mdx n="0" f="v">
      <t c="5">
        <n x="1" s="1"/>
        <n x="33"/>
        <n x="34"/>
        <n x="24"/>
        <n x="73"/>
      </t>
    </mdx>
    <mdx n="0" f="v">
      <t c="5">
        <n x="1" s="1"/>
        <n x="33"/>
        <n x="34"/>
        <n x="24"/>
        <n x="76"/>
      </t>
    </mdx>
    <mdx n="0" f="v">
      <t c="5">
        <n x="1" s="1"/>
        <n x="43"/>
        <n x="44"/>
        <n x="15"/>
        <n x="79"/>
      </t>
    </mdx>
    <mdx n="0" f="v">
      <t c="5">
        <n x="1" s="1"/>
        <n x="43"/>
        <n x="44"/>
        <n x="15"/>
        <n x="72"/>
      </t>
    </mdx>
    <mdx n="0" f="v">
      <t c="5">
        <n x="1" s="1"/>
        <n x="43"/>
        <n x="44"/>
        <n x="15"/>
        <n x="77"/>
      </t>
    </mdx>
    <mdx n="0" f="v">
      <t c="5">
        <n x="1" s="1"/>
        <n x="43"/>
        <n x="44"/>
        <n x="15"/>
        <n x="78"/>
      </t>
    </mdx>
    <mdx n="0" f="v">
      <t c="5">
        <n x="1" s="1"/>
        <n x="43"/>
        <n x="44"/>
        <n x="15"/>
        <n x="71"/>
      </t>
    </mdx>
    <mdx n="0" f="v">
      <t c="5">
        <n x="1" s="1"/>
        <n x="43"/>
        <n x="44"/>
        <n x="15"/>
        <n x="84"/>
      </t>
    </mdx>
    <mdx n="0" f="v">
      <t c="5">
        <n x="1" s="1"/>
        <n x="43"/>
        <n x="44"/>
        <n x="15"/>
        <n x="83"/>
      </t>
    </mdx>
    <mdx n="0" f="v">
      <t c="5">
        <n x="1" s="1"/>
        <n x="43"/>
        <n x="44"/>
        <n x="15"/>
        <n x="82"/>
      </t>
    </mdx>
    <mdx n="0" f="v">
      <t c="5">
        <n x="1" s="1"/>
        <n x="43"/>
        <n x="44"/>
        <n x="15"/>
        <n x="73"/>
      </t>
    </mdx>
    <mdx n="0" f="v">
      <t c="5">
        <n x="1" s="1"/>
        <n x="43"/>
        <n x="44"/>
        <n x="15"/>
        <n x="76"/>
      </t>
    </mdx>
    <mdx n="0" f="v">
      <t c="5">
        <n x="1" s="1"/>
        <n x="43"/>
        <n x="44"/>
        <n x="15"/>
        <n x="81"/>
      </t>
    </mdx>
    <mdx n="0" f="v">
      <t c="5">
        <n x="1" s="1"/>
        <n x="43"/>
        <n x="44"/>
        <n x="15"/>
        <n x="80"/>
      </t>
    </mdx>
    <mdx n="0" f="v">
      <t c="5">
        <n x="1" s="1"/>
        <n x="43"/>
        <n x="44"/>
        <n x="15"/>
        <n x="75"/>
      </t>
    </mdx>
    <mdx n="0" f="v">
      <t c="5">
        <n x="1" s="1"/>
        <n x="43"/>
        <n x="44"/>
        <n x="15"/>
        <n x="74"/>
      </t>
    </mdx>
    <mdx n="0" f="v">
      <t c="5">
        <n x="1" s="1"/>
        <n x="51"/>
        <n x="52"/>
        <n x="4"/>
        <n x="71"/>
      </t>
    </mdx>
    <mdx n="0" f="v">
      <t c="5">
        <n x="1" s="1"/>
        <n x="51"/>
        <n x="52"/>
        <n x="4"/>
        <n x="82"/>
      </t>
    </mdx>
    <mdx n="0" f="v">
      <t c="5">
        <n x="1" s="1"/>
        <n x="51"/>
        <n x="52"/>
        <n x="4"/>
        <n x="84"/>
      </t>
    </mdx>
    <mdx n="0" f="v">
      <t c="5">
        <n x="1" s="1"/>
        <n x="51"/>
        <n x="52"/>
        <n x="4"/>
        <n x="79"/>
      </t>
    </mdx>
    <mdx n="0" f="v">
      <t c="5">
        <n x="1" s="1"/>
        <n x="51"/>
        <n x="52"/>
        <n x="4"/>
        <n x="72"/>
      </t>
    </mdx>
    <mdx n="0" f="v">
      <t c="5">
        <n x="1" s="1"/>
        <n x="51"/>
        <n x="52"/>
        <n x="4"/>
        <n x="77"/>
      </t>
    </mdx>
    <mdx n="0" f="v">
      <t c="5">
        <n x="1" s="1"/>
        <n x="51"/>
        <n x="52"/>
        <n x="4"/>
        <n x="83"/>
      </t>
    </mdx>
    <mdx n="0" f="v">
      <t c="5">
        <n x="1" s="1"/>
        <n x="51"/>
        <n x="52"/>
        <n x="4"/>
        <n x="78"/>
      </t>
    </mdx>
    <mdx n="0" f="v">
      <t c="5">
        <n x="1" s="1"/>
        <n x="51"/>
        <n x="52"/>
        <n x="4"/>
        <n x="73"/>
      </t>
    </mdx>
    <mdx n="0" f="v">
      <t c="5">
        <n x="1" s="1"/>
        <n x="51"/>
        <n x="52"/>
        <n x="4"/>
        <n x="76"/>
      </t>
    </mdx>
    <mdx n="0" f="v">
      <t c="5">
        <n x="1" s="1"/>
        <n x="51"/>
        <n x="52"/>
        <n x="4"/>
        <n x="81"/>
      </t>
    </mdx>
    <mdx n="0" f="v">
      <t c="5">
        <n x="1" s="1"/>
        <n x="51"/>
        <n x="52"/>
        <n x="4"/>
        <n x="80"/>
      </t>
    </mdx>
    <mdx n="0" f="v">
      <t c="5">
        <n x="1" s="1"/>
        <n x="51"/>
        <n x="52"/>
        <n x="4"/>
        <n x="75"/>
      </t>
    </mdx>
    <mdx n="0" f="v">
      <t c="5">
        <n x="1" s="1"/>
        <n x="51"/>
        <n x="52"/>
        <n x="4"/>
        <n x="74"/>
      </t>
    </mdx>
    <mdx n="0" f="v">
      <t c="5">
        <n x="1" s="1"/>
        <n x="59"/>
        <n x="60"/>
        <n x="15"/>
        <n x="74"/>
      </t>
    </mdx>
    <mdx n="0" f="v">
      <t c="5">
        <n x="1" s="1"/>
        <n x="59"/>
        <n x="60"/>
        <n x="15"/>
        <n x="80"/>
      </t>
    </mdx>
    <mdx n="0" f="v">
      <t c="5">
        <n x="1" s="1"/>
        <n x="59"/>
        <n x="60"/>
        <n x="15"/>
        <n x="79"/>
      </t>
    </mdx>
    <mdx n="0" f="v">
      <t c="5">
        <n x="1" s="1"/>
        <n x="59"/>
        <n x="60"/>
        <n x="15"/>
        <n x="78"/>
      </t>
    </mdx>
    <mdx n="0" f="v">
      <t c="5">
        <n x="1" s="1"/>
        <n x="59"/>
        <n x="60"/>
        <n x="15"/>
        <n x="72"/>
      </t>
    </mdx>
    <mdx n="0" f="v">
      <t c="5">
        <n x="1" s="1"/>
        <n x="59"/>
        <n x="60"/>
        <n x="15"/>
        <n x="71"/>
      </t>
    </mdx>
    <mdx n="0" f="v">
      <t c="5">
        <n x="1" s="1"/>
        <n x="59"/>
        <n x="60"/>
        <n x="15"/>
        <n x="77"/>
      </t>
    </mdx>
    <mdx n="0" f="v">
      <t c="5">
        <n x="1" s="1"/>
        <n x="59"/>
        <n x="60"/>
        <n x="15"/>
        <n x="84"/>
      </t>
    </mdx>
    <mdx n="0" f="v">
      <t c="5">
        <n x="1" s="1"/>
        <n x="59"/>
        <n x="60"/>
        <n x="15"/>
        <n x="83"/>
      </t>
    </mdx>
    <mdx n="0" f="v">
      <t c="5">
        <n x="1" s="1"/>
        <n x="59"/>
        <n x="60"/>
        <n x="15"/>
        <n x="82"/>
      </t>
    </mdx>
    <mdx n="0" f="v">
      <t c="5">
        <n x="1" s="1"/>
        <n x="59"/>
        <n x="60"/>
        <n x="15"/>
        <n x="73"/>
      </t>
    </mdx>
    <mdx n="0" f="v">
      <t c="5">
        <n x="1" s="1"/>
        <n x="59"/>
        <n x="60"/>
        <n x="15"/>
        <n x="76"/>
      </t>
    </mdx>
    <mdx n="0" f="v">
      <t c="5">
        <n x="1" s="1"/>
        <n x="59"/>
        <n x="60"/>
        <n x="15"/>
        <n x="81"/>
      </t>
    </mdx>
    <mdx n="0" f="v">
      <t c="5">
        <n x="1" s="1"/>
        <n x="67"/>
        <n x="68"/>
        <n x="4"/>
        <n x="75"/>
      </t>
    </mdx>
    <mdx n="0" f="v">
      <t c="5">
        <n x="1" s="1"/>
        <n x="67"/>
        <n x="68"/>
        <n x="4"/>
        <n x="80"/>
      </t>
    </mdx>
    <mdx n="0" f="v">
      <t c="5">
        <n x="1" s="1"/>
        <n x="67"/>
        <n x="68"/>
        <n x="4"/>
        <n x="74"/>
      </t>
    </mdx>
    <mdx n="0" f="v">
      <t c="5">
        <n x="1" s="1"/>
        <n x="67"/>
        <n x="68"/>
        <n x="4"/>
        <n x="79"/>
      </t>
    </mdx>
    <mdx n="0" f="v">
      <t c="5">
        <n x="1" s="1"/>
        <n x="67"/>
        <n x="68"/>
        <n x="4"/>
        <n x="78"/>
      </t>
    </mdx>
    <mdx n="0" f="v">
      <t c="5">
        <n x="1" s="1"/>
        <n x="67"/>
        <n x="68"/>
        <n x="4"/>
        <n x="72"/>
      </t>
    </mdx>
    <mdx n="0" f="v">
      <t c="5">
        <n x="1" s="1"/>
        <n x="67"/>
        <n x="68"/>
        <n x="4"/>
        <n x="71"/>
      </t>
    </mdx>
    <mdx n="0" f="v">
      <t c="5">
        <n x="1" s="1"/>
        <n x="67"/>
        <n x="68"/>
        <n x="4"/>
        <n x="77"/>
      </t>
    </mdx>
    <mdx n="0" f="v">
      <t c="5">
        <n x="1" s="1"/>
        <n x="67"/>
        <n x="68"/>
        <n x="4"/>
        <n x="84"/>
      </t>
    </mdx>
    <mdx n="0" f="v">
      <t c="5">
        <n x="1" s="1"/>
        <n x="67"/>
        <n x="68"/>
        <n x="4"/>
        <n x="83"/>
      </t>
    </mdx>
    <mdx n="0" f="v">
      <t c="5">
        <n x="1" s="1"/>
        <n x="67"/>
        <n x="68"/>
        <n x="4"/>
        <n x="82"/>
      </t>
    </mdx>
    <mdx n="0" f="v">
      <t c="5">
        <n x="1" s="1"/>
        <n x="67"/>
        <n x="68"/>
        <n x="4"/>
        <n x="73"/>
      </t>
    </mdx>
    <mdx n="0" f="v">
      <t c="5">
        <n x="1" s="1"/>
        <n x="67"/>
        <n x="68"/>
        <n x="4"/>
        <n x="76"/>
      </t>
    </mdx>
    <mdx n="0" f="v">
      <t c="5">
        <n x="1" s="1"/>
        <n x="67"/>
        <n x="68"/>
        <n x="4"/>
        <n x="81"/>
      </t>
    </mdx>
    <mdx n="0" f="v">
      <t c="5">
        <n x="1" s="1"/>
        <n x="5"/>
        <n x="6"/>
        <n x="10"/>
        <n x="80"/>
      </t>
    </mdx>
    <mdx n="0" f="v">
      <t c="5">
        <n x="1" s="1"/>
        <n x="5"/>
        <n x="6"/>
        <n x="10"/>
        <n x="78"/>
      </t>
    </mdx>
    <mdx n="0" f="v">
      <t c="5">
        <n x="1" s="1"/>
        <n x="5"/>
        <n x="6"/>
        <n x="10"/>
        <n x="76"/>
      </t>
    </mdx>
    <mdx n="0" f="v">
      <t c="5">
        <n x="1" s="1"/>
        <n x="5"/>
        <n x="6"/>
        <n x="10"/>
        <n x="79"/>
      </t>
    </mdx>
    <mdx n="0" f="v">
      <t c="5">
        <n x="1" s="1"/>
        <n x="5"/>
        <n x="6"/>
        <n x="10"/>
        <n x="73"/>
      </t>
    </mdx>
    <mdx n="0" f="v">
      <t c="5">
        <n x="1" s="1"/>
        <n x="5"/>
        <n x="6"/>
        <n x="10"/>
        <n x="75"/>
      </t>
    </mdx>
    <mdx n="0" f="v">
      <t c="5">
        <n x="1" s="1"/>
        <n x="5"/>
        <n x="6"/>
        <n x="10"/>
        <n x="74"/>
      </t>
    </mdx>
    <mdx n="0" f="v">
      <t c="5">
        <n x="1" s="1"/>
        <n x="5"/>
        <n x="6"/>
        <n x="10"/>
        <n x="72"/>
      </t>
    </mdx>
    <mdx n="0" f="v">
      <t c="5">
        <n x="1" s="1"/>
        <n x="5"/>
        <n x="6"/>
        <n x="10"/>
        <n x="71"/>
      </t>
    </mdx>
    <mdx n="0" f="v">
      <t c="5">
        <n x="1" s="1"/>
        <n x="5"/>
        <n x="6"/>
        <n x="10"/>
        <n x="77"/>
      </t>
    </mdx>
    <mdx n="0" f="v">
      <t c="5">
        <n x="1" s="1"/>
        <n x="5"/>
        <n x="6"/>
        <n x="10"/>
        <n x="84"/>
      </t>
    </mdx>
    <mdx n="0" f="v">
      <t c="5">
        <n x="1" s="1"/>
        <n x="5"/>
        <n x="6"/>
        <n x="10"/>
        <n x="83"/>
      </t>
    </mdx>
    <mdx n="0" f="v">
      <t c="5">
        <n x="1" s="1"/>
        <n x="5"/>
        <n x="6"/>
        <n x="10"/>
        <n x="82"/>
      </t>
    </mdx>
    <mdx n="0" f="v">
      <t c="5">
        <n x="1" s="1"/>
        <n x="5"/>
        <n x="6"/>
        <n x="10"/>
        <n x="81"/>
      </t>
    </mdx>
    <mdx n="0" f="v">
      <t c="5">
        <n x="1" s="1"/>
        <n x="35"/>
        <n x="36"/>
        <n x="21"/>
        <n x="82"/>
      </t>
    </mdx>
    <mdx n="0" f="v">
      <t c="5">
        <n x="1" s="1"/>
        <n x="35"/>
        <n x="36"/>
        <n x="21"/>
        <n x="83"/>
      </t>
    </mdx>
    <mdx n="0" f="v">
      <t c="5">
        <n x="1" s="1"/>
        <n x="35"/>
        <n x="36"/>
        <n x="21"/>
        <n x="81"/>
      </t>
    </mdx>
    <mdx n="0" f="v">
      <t c="5">
        <n x="1" s="1"/>
        <n x="35"/>
        <n x="36"/>
        <n x="21"/>
        <n x="80"/>
      </t>
    </mdx>
    <mdx n="0" f="v">
      <t c="5">
        <n x="1" s="1"/>
        <n x="35"/>
        <n x="36"/>
        <n x="21"/>
        <n x="79"/>
      </t>
    </mdx>
    <mdx n="0" f="v">
      <t c="5">
        <n x="1" s="1"/>
        <n x="35"/>
        <n x="36"/>
        <n x="21"/>
        <n x="78"/>
      </t>
    </mdx>
    <mdx n="0" f="v">
      <t c="5">
        <n x="1" s="1"/>
        <n x="35"/>
        <n x="36"/>
        <n x="21"/>
        <n x="75"/>
      </t>
    </mdx>
    <mdx n="0" f="v">
      <t c="5">
        <n x="1" s="1"/>
        <n x="35"/>
        <n x="36"/>
        <n x="21"/>
        <n x="74"/>
      </t>
    </mdx>
    <mdx n="0" f="v">
      <t c="5">
        <n x="1" s="1"/>
        <n x="35"/>
        <n x="36"/>
        <n x="21"/>
        <n x="72"/>
      </t>
    </mdx>
    <mdx n="0" f="v">
      <t c="5">
        <n x="1" s="1"/>
        <n x="35"/>
        <n x="36"/>
        <n x="21"/>
        <n x="71"/>
      </t>
    </mdx>
    <mdx n="0" f="v">
      <t c="5">
        <n x="1" s="1"/>
        <n x="35"/>
        <n x="36"/>
        <n x="21"/>
        <n x="77"/>
      </t>
    </mdx>
    <mdx n="0" f="v">
      <t c="5">
        <n x="1" s="1"/>
        <n x="35"/>
        <n x="36"/>
        <n x="21"/>
        <n x="84"/>
      </t>
    </mdx>
    <mdx n="0" f="v">
      <t c="5">
        <n x="1" s="1"/>
        <n x="35"/>
        <n x="36"/>
        <n x="21"/>
        <n x="73"/>
      </t>
    </mdx>
    <mdx n="0" f="v">
      <t c="5">
        <n x="1" s="1"/>
        <n x="35"/>
        <n x="36"/>
        <n x="21"/>
        <n x="76"/>
      </t>
    </mdx>
    <mdx n="0" f="v">
      <t c="5">
        <n x="1" s="1"/>
        <n x="43"/>
        <n x="44"/>
        <n x="10"/>
        <n x="83"/>
      </t>
    </mdx>
    <mdx n="0" f="v">
      <t c="5">
        <n x="1" s="1"/>
        <n x="43"/>
        <n x="44"/>
        <n x="10"/>
        <n x="81"/>
      </t>
    </mdx>
    <mdx n="0" f="v">
      <t c="5">
        <n x="1" s="1"/>
        <n x="43"/>
        <n x="44"/>
        <n x="10"/>
        <n x="80"/>
      </t>
    </mdx>
    <mdx n="0" f="v">
      <t c="5">
        <n x="1" s="1"/>
        <n x="43"/>
        <n x="44"/>
        <n x="10"/>
        <n x="78"/>
      </t>
    </mdx>
    <mdx n="0" f="v">
      <t c="5">
        <n x="1" s="1"/>
        <n x="43"/>
        <n x="44"/>
        <n x="10"/>
        <n x="74"/>
      </t>
    </mdx>
    <mdx n="0" f="v">
      <t c="5">
        <n x="1" s="1"/>
        <n x="43"/>
        <n x="44"/>
        <n x="10"/>
        <n x="79"/>
      </t>
    </mdx>
    <mdx n="0" f="v">
      <t c="5">
        <n x="1" s="1"/>
        <n x="43"/>
        <n x="44"/>
        <n x="10"/>
        <n x="71"/>
      </t>
    </mdx>
    <mdx n="0" f="v">
      <t c="5">
        <n x="1" s="1"/>
        <n x="43"/>
        <n x="44"/>
        <n x="10"/>
        <n x="75"/>
      </t>
    </mdx>
    <mdx n="0" f="v">
      <t c="5">
        <n x="1" s="1"/>
        <n x="43"/>
        <n x="44"/>
        <n x="10"/>
        <n x="82"/>
      </t>
    </mdx>
    <mdx n="0" f="v">
      <t c="5">
        <n x="1" s="1"/>
        <n x="43"/>
        <n x="44"/>
        <n x="10"/>
        <n x="72"/>
      </t>
    </mdx>
    <mdx n="0" f="v">
      <t c="5">
        <n x="1" s="1"/>
        <n x="43"/>
        <n x="44"/>
        <n x="10"/>
        <n x="77"/>
      </t>
    </mdx>
    <mdx n="0" f="v">
      <t c="5">
        <n x="1" s="1"/>
        <n x="43"/>
        <n x="44"/>
        <n x="10"/>
        <n x="84"/>
      </t>
    </mdx>
    <mdx n="0" f="v">
      <t c="5">
        <n x="1" s="1"/>
        <n x="43"/>
        <n x="44"/>
        <n x="10"/>
        <n x="73"/>
      </t>
    </mdx>
    <mdx n="0" f="v">
      <t c="5">
        <n x="1" s="1"/>
        <n x="43"/>
        <n x="44"/>
        <n x="10"/>
        <n x="76"/>
      </t>
    </mdx>
    <mdx n="0" f="v">
      <t c="5">
        <n x="1" s="1"/>
        <n x="49"/>
        <n x="50"/>
        <n x="18"/>
        <n x="77"/>
      </t>
    </mdx>
    <mdx n="0" f="v">
      <t c="5">
        <n x="1" s="1"/>
        <n x="49"/>
        <n x="50"/>
        <n x="18"/>
        <n x="78"/>
      </t>
    </mdx>
    <mdx n="0" f="v">
      <t c="5">
        <n x="1" s="1"/>
        <n x="49"/>
        <n x="50"/>
        <n x="18"/>
        <n x="71"/>
      </t>
    </mdx>
    <mdx n="0" f="v">
      <t c="5">
        <n x="1" s="1"/>
        <n x="49"/>
        <n x="50"/>
        <n x="18"/>
        <n x="84"/>
      </t>
    </mdx>
    <mdx n="0" f="v">
      <t c="5">
        <n x="1" s="1"/>
        <n x="49"/>
        <n x="50"/>
        <n x="18"/>
        <n x="82"/>
      </t>
    </mdx>
    <mdx n="0" f="v">
      <t c="5">
        <n x="1" s="1"/>
        <n x="49"/>
        <n x="50"/>
        <n x="18"/>
        <n x="79"/>
      </t>
    </mdx>
    <mdx n="0" f="v">
      <t c="5">
        <n x="1" s="1"/>
        <n x="49"/>
        <n x="50"/>
        <n x="18"/>
        <n x="73"/>
      </t>
    </mdx>
    <mdx n="0" f="v">
      <t c="5">
        <n x="1" s="1"/>
        <n x="49"/>
        <n x="50"/>
        <n x="18"/>
        <n x="76"/>
      </t>
    </mdx>
    <mdx n="0" f="v">
      <t c="5">
        <n x="1" s="1"/>
        <n x="49"/>
        <n x="50"/>
        <n x="18"/>
        <n x="81"/>
      </t>
    </mdx>
    <mdx n="0" f="v">
      <t c="5">
        <n x="1" s="1"/>
        <n x="49"/>
        <n x="50"/>
        <n x="18"/>
        <n x="80"/>
      </t>
    </mdx>
    <mdx n="0" f="v">
      <t c="5">
        <n x="1" s="1"/>
        <n x="49"/>
        <n x="50"/>
        <n x="18"/>
        <n x="75"/>
      </t>
    </mdx>
    <mdx n="0" f="v">
      <t c="5">
        <n x="1" s="1"/>
        <n x="49"/>
        <n x="50"/>
        <n x="18"/>
        <n x="74"/>
      </t>
    </mdx>
    <mdx n="0" f="v">
      <t c="5">
        <n x="1" s="1"/>
        <n x="57"/>
        <n x="58"/>
        <n x="7"/>
        <n x="75"/>
      </t>
    </mdx>
    <mdx n="0" f="v">
      <t c="5">
        <n x="1" s="1"/>
        <n x="57"/>
        <n x="58"/>
        <n x="7"/>
        <n x="80"/>
      </t>
    </mdx>
    <mdx n="0" f="v">
      <t c="5">
        <n x="1" s="1"/>
        <n x="57"/>
        <n x="58"/>
        <n x="7"/>
        <n x="74"/>
      </t>
    </mdx>
    <mdx n="0" f="v">
      <t c="5">
        <n x="1" s="1"/>
        <n x="57"/>
        <n x="58"/>
        <n x="7"/>
        <n x="79"/>
      </t>
    </mdx>
    <mdx n="0" f="v">
      <t c="5">
        <n x="1" s="1"/>
        <n x="57"/>
        <n x="58"/>
        <n x="7"/>
        <n x="78"/>
      </t>
    </mdx>
    <mdx n="0" f="v">
      <t c="5">
        <n x="1" s="1"/>
        <n x="57"/>
        <n x="58"/>
        <n x="7"/>
        <n x="72"/>
      </t>
    </mdx>
    <mdx n="0" f="v">
      <t c="5">
        <n x="1" s="1"/>
        <n x="57"/>
        <n x="58"/>
        <n x="7"/>
        <n x="71"/>
      </t>
    </mdx>
    <mdx n="0" f="v">
      <t c="5">
        <n x="1" s="1"/>
        <n x="57"/>
        <n x="58"/>
        <n x="7"/>
        <n x="77"/>
      </t>
    </mdx>
    <mdx n="0" f="v">
      <t c="5">
        <n x="1" s="1"/>
        <n x="57"/>
        <n x="58"/>
        <n x="7"/>
        <n x="84"/>
      </t>
    </mdx>
    <mdx n="0" f="v">
      <t c="5">
        <n x="1" s="1"/>
        <n x="57"/>
        <n x="58"/>
        <n x="7"/>
        <n x="83"/>
      </t>
    </mdx>
    <mdx n="0" f="v">
      <t c="5">
        <n x="1" s="1"/>
        <n x="57"/>
        <n x="58"/>
        <n x="7"/>
        <n x="82"/>
      </t>
    </mdx>
    <mdx n="0" f="v">
      <t c="5">
        <n x="1" s="1"/>
        <n x="57"/>
        <n x="58"/>
        <n x="7"/>
        <n x="73"/>
      </t>
    </mdx>
    <mdx n="0" f="v">
      <t c="5">
        <n x="1" s="1"/>
        <n x="57"/>
        <n x="58"/>
        <n x="7"/>
        <n x="76"/>
      </t>
    </mdx>
    <mdx n="0" f="v">
      <t c="5">
        <n x="1" s="1"/>
        <n x="57"/>
        <n x="58"/>
        <n x="7"/>
        <n x="81"/>
      </t>
    </mdx>
    <mdx n="0" f="v">
      <t c="5">
        <n x="1" s="1"/>
        <n x="65"/>
        <n x="66"/>
        <n x="18"/>
        <n x="75"/>
      </t>
    </mdx>
    <mdx n="0" f="v">
      <t c="5">
        <n x="1" s="1"/>
        <n x="65"/>
        <n x="66"/>
        <n x="18"/>
        <n x="80"/>
      </t>
    </mdx>
    <mdx n="0" f="v">
      <t c="5">
        <n x="1" s="1"/>
        <n x="65"/>
        <n x="66"/>
        <n x="18"/>
        <n x="74"/>
      </t>
    </mdx>
    <mdx n="0" f="v">
      <t c="5">
        <n x="1" s="1"/>
        <n x="65"/>
        <n x="66"/>
        <n x="18"/>
        <n x="79"/>
      </t>
    </mdx>
    <mdx n="0" f="v">
      <t c="5">
        <n x="1" s="1"/>
        <n x="65"/>
        <n x="66"/>
        <n x="18"/>
        <n x="78"/>
      </t>
    </mdx>
    <mdx n="0" f="v">
      <t c="5">
        <n x="1" s="1"/>
        <n x="65"/>
        <n x="66"/>
        <n x="18"/>
        <n x="72"/>
      </t>
    </mdx>
    <mdx n="0" f="v">
      <t c="5">
        <n x="1" s="1"/>
        <n x="65"/>
        <n x="66"/>
        <n x="18"/>
        <n x="71"/>
      </t>
    </mdx>
    <mdx n="0" f="v">
      <t c="5">
        <n x="1" s="1"/>
        <n x="65"/>
        <n x="66"/>
        <n x="18"/>
        <n x="77"/>
      </t>
    </mdx>
    <mdx n="0" f="v">
      <t c="5">
        <n x="1" s="1"/>
        <n x="65"/>
        <n x="66"/>
        <n x="18"/>
        <n x="84"/>
      </t>
    </mdx>
    <mdx n="0" f="v">
      <t c="5">
        <n x="1" s="1"/>
        <n x="65"/>
        <n x="66"/>
        <n x="18"/>
        <n x="83"/>
      </t>
    </mdx>
    <mdx n="0" f="v">
      <t c="5">
        <n x="1" s="1"/>
        <n x="65"/>
        <n x="66"/>
        <n x="18"/>
        <n x="82"/>
      </t>
    </mdx>
    <mdx n="0" f="v">
      <t c="5">
        <n x="1" s="1"/>
        <n x="65"/>
        <n x="66"/>
        <n x="18"/>
        <n x="73"/>
      </t>
    </mdx>
    <mdx n="0" f="v">
      <t c="5">
        <n x="1" s="1"/>
        <n x="65"/>
        <n x="66"/>
        <n x="18"/>
        <n x="76"/>
      </t>
    </mdx>
    <mdx n="0" f="v">
      <t c="5">
        <n x="1" s="1"/>
        <n x="65"/>
        <n x="66"/>
        <n x="18"/>
        <n x="81"/>
      </t>
    </mdx>
    <mdx n="0" f="v">
      <t c="5">
        <n x="1" s="1"/>
        <n x="2"/>
        <n x="3"/>
        <n x="10"/>
        <n x="77"/>
      </t>
    </mdx>
    <mdx n="0" f="v">
      <t c="5">
        <n x="1" s="1"/>
        <n x="2"/>
        <n x="3"/>
        <n x="10"/>
        <n x="73"/>
      </t>
    </mdx>
    <mdx n="0" f="v">
      <t c="5">
        <n x="1" s="1"/>
        <n x="2"/>
        <n x="3"/>
        <n x="10"/>
        <n x="81"/>
      </t>
    </mdx>
    <mdx n="0" f="v">
      <t c="5">
        <n x="1" s="1"/>
        <n x="2"/>
        <n x="3"/>
        <n x="10"/>
        <n x="84"/>
      </t>
    </mdx>
    <mdx n="0" f="v">
      <t c="5">
        <n x="1" s="1"/>
        <n x="2"/>
        <n x="3"/>
        <n x="10"/>
        <n x="76"/>
      </t>
    </mdx>
    <mdx n="0" f="v">
      <t c="5">
        <n x="1" s="1"/>
        <n x="2"/>
        <n x="3"/>
        <n x="10"/>
        <n x="80"/>
      </t>
    </mdx>
    <mdx n="0" f="v">
      <t c="5">
        <n x="1" s="1"/>
        <n x="2"/>
        <n x="3"/>
        <n x="10"/>
        <n x="79"/>
      </t>
    </mdx>
    <mdx n="0" f="v">
      <t c="5">
        <n x="1" s="1"/>
        <n x="2"/>
        <n x="3"/>
        <n x="10"/>
        <n x="78"/>
      </t>
    </mdx>
    <mdx n="0" f="v">
      <t c="5">
        <n x="1" s="1"/>
        <n x="2"/>
        <n x="3"/>
        <n x="10"/>
        <n x="75"/>
      </t>
    </mdx>
    <mdx n="0" f="v">
      <t c="5">
        <n x="1" s="1"/>
        <n x="2"/>
        <n x="3"/>
        <n x="10"/>
        <n x="74"/>
      </t>
    </mdx>
    <mdx n="0" f="v">
      <t c="5">
        <n x="1" s="1"/>
        <n x="2"/>
        <n x="3"/>
        <n x="10"/>
        <n x="72"/>
      </t>
    </mdx>
    <mdx n="0" f="v">
      <t c="5">
        <n x="1" s="1"/>
        <n x="2"/>
        <n x="3"/>
        <n x="10"/>
        <n x="71"/>
      </t>
    </mdx>
    <mdx n="0" f="v">
      <t c="5">
        <n x="1" s="1"/>
        <n x="2"/>
        <n x="3"/>
        <n x="10"/>
        <n x="83"/>
      </t>
    </mdx>
    <mdx n="0" f="v">
      <t c="5">
        <n x="1" s="1"/>
        <n x="2"/>
        <n x="3"/>
        <n x="10"/>
        <n x="82"/>
      </t>
    </mdx>
    <mdx n="0" f="v">
      <t c="5">
        <n x="1" s="1"/>
        <n x="8"/>
        <n x="9"/>
        <n x="15"/>
        <n x="77"/>
      </t>
    </mdx>
    <mdx n="0" f="v">
      <t c="5">
        <n x="1" s="1"/>
        <n x="8"/>
        <n x="9"/>
        <n x="15"/>
        <n x="73"/>
      </t>
    </mdx>
    <mdx n="0" f="v">
      <t c="5">
        <n x="1" s="1"/>
        <n x="8"/>
        <n x="9"/>
        <n x="15"/>
        <n x="81"/>
      </t>
    </mdx>
    <mdx n="0" f="v">
      <t c="5">
        <n x="1" s="1"/>
        <n x="8"/>
        <n x="9"/>
        <n x="15"/>
        <n x="84"/>
      </t>
    </mdx>
    <mdx n="0" f="v">
      <t c="5">
        <n x="1" s="1"/>
        <n x="8"/>
        <n x="9"/>
        <n x="15"/>
        <n x="76"/>
      </t>
    </mdx>
    <mdx n="0" f="v">
      <t c="5">
        <n x="1" s="1"/>
        <n x="8"/>
        <n x="9"/>
        <n x="15"/>
        <n x="80"/>
      </t>
    </mdx>
    <mdx n="0" f="v">
      <t c="5">
        <n x="1" s="1"/>
        <n x="8"/>
        <n x="9"/>
        <n x="15"/>
        <n x="79"/>
      </t>
    </mdx>
    <mdx n="0" f="v">
      <t c="5">
        <n x="1" s="1"/>
        <n x="8"/>
        <n x="9"/>
        <n x="15"/>
        <n x="78"/>
      </t>
    </mdx>
    <mdx n="0" f="v">
      <t c="5">
        <n x="1" s="1"/>
        <n x="8"/>
        <n x="9"/>
        <n x="15"/>
        <n x="75"/>
      </t>
    </mdx>
    <mdx n="0" f="v">
      <t c="5">
        <n x="1" s="1"/>
        <n x="8"/>
        <n x="9"/>
        <n x="15"/>
        <n x="74"/>
      </t>
    </mdx>
    <mdx n="0" f="v">
      <t c="5">
        <n x="1" s="1"/>
        <n x="8"/>
        <n x="9"/>
        <n x="15"/>
        <n x="72"/>
      </t>
    </mdx>
    <mdx n="0" f="v">
      <t c="5">
        <n x="1" s="1"/>
        <n x="8"/>
        <n x="9"/>
        <n x="15"/>
        <n x="71"/>
      </t>
    </mdx>
    <mdx n="0" f="v">
      <t c="5">
        <n x="1" s="1"/>
        <n x="8"/>
        <n x="9"/>
        <n x="15"/>
        <n x="83"/>
      </t>
    </mdx>
    <mdx n="0" f="v">
      <t c="5">
        <n x="1" s="1"/>
        <n x="8"/>
        <n x="9"/>
        <n x="15"/>
        <n x="82"/>
      </t>
    </mdx>
    <mdx n="0" f="v">
      <t c="5">
        <n x="1" s="1"/>
        <n x="11"/>
        <n x="12"/>
        <n x="18"/>
        <n x="75"/>
      </t>
    </mdx>
    <mdx n="0" f="v">
      <t c="5">
        <n x="1" s="1"/>
        <n x="11"/>
        <n x="12"/>
        <n x="18"/>
        <n x="72"/>
      </t>
    </mdx>
    <mdx n="0" f="v">
      <t c="5">
        <n x="1" s="1"/>
        <n x="11"/>
        <n x="12"/>
        <n x="18"/>
        <n x="80"/>
      </t>
    </mdx>
    <mdx n="0" f="v">
      <t c="5">
        <n x="1" s="1"/>
        <n x="11"/>
        <n x="12"/>
        <n x="18"/>
        <n x="74"/>
      </t>
    </mdx>
    <mdx n="0" f="v">
      <t c="5">
        <n x="1" s="1"/>
        <n x="11"/>
        <n x="12"/>
        <n x="18"/>
        <n x="71"/>
      </t>
    </mdx>
    <mdx n="0" f="v">
      <t c="5">
        <n x="1" s="1"/>
        <n x="11"/>
        <n x="12"/>
        <n x="18"/>
        <n x="77"/>
      </t>
    </mdx>
    <mdx n="0" f="v">
      <t c="5">
        <n x="1" s="1"/>
        <n x="11"/>
        <n x="12"/>
        <n x="18"/>
        <n x="84"/>
      </t>
    </mdx>
    <mdx n="0" f="v">
      <t c="5">
        <n x="1" s="1"/>
        <n x="11"/>
        <n x="12"/>
        <n x="18"/>
        <n x="83"/>
      </t>
    </mdx>
    <mdx n="0" f="v">
      <t c="5">
        <n x="1" s="1"/>
        <n x="11"/>
        <n x="12"/>
        <n x="18"/>
        <n x="82"/>
      </t>
    </mdx>
    <mdx n="0" f="v">
      <t c="5">
        <n x="1" s="1"/>
        <n x="11"/>
        <n x="12"/>
        <n x="18"/>
        <n x="73"/>
      </t>
    </mdx>
    <mdx n="0" f="v">
      <t c="5">
        <n x="1" s="1"/>
        <n x="11"/>
        <n x="12"/>
        <n x="18"/>
        <n x="76"/>
      </t>
    </mdx>
    <mdx n="0" f="v">
      <t c="5">
        <n x="1" s="1"/>
        <n x="11"/>
        <n x="12"/>
        <n x="18"/>
        <n x="81"/>
      </t>
    </mdx>
    <mdx n="0" f="v">
      <t c="5">
        <n x="1" s="1"/>
        <n x="11"/>
        <n x="12"/>
        <n x="18"/>
        <n x="79"/>
      </t>
    </mdx>
    <mdx n="0" f="v">
      <t c="5">
        <n x="1" s="1"/>
        <n x="11"/>
        <n x="12"/>
        <n x="18"/>
        <n x="78"/>
      </t>
    </mdx>
    <mdx n="0" f="v">
      <t c="5">
        <n x="1" s="1"/>
        <n x="13"/>
        <n x="14"/>
        <n x="21"/>
        <n x="77"/>
      </t>
    </mdx>
    <mdx n="0" f="v">
      <t c="5">
        <n x="1" s="1"/>
        <n x="13"/>
        <n x="14"/>
        <n x="21"/>
        <n x="73"/>
      </t>
    </mdx>
    <mdx n="0" f="v">
      <t c="5">
        <n x="1" s="1"/>
        <n x="13"/>
        <n x="14"/>
        <n x="21"/>
        <n x="81"/>
      </t>
    </mdx>
    <mdx n="0" f="v">
      <t c="5">
        <n x="1" s="1"/>
        <n x="13"/>
        <n x="14"/>
        <n x="21"/>
        <n x="84"/>
      </t>
    </mdx>
    <mdx n="0" f="v">
      <t c="5">
        <n x="1" s="1"/>
        <n x="13"/>
        <n x="14"/>
        <n x="21"/>
        <n x="76"/>
      </t>
    </mdx>
    <mdx n="0" f="v">
      <t c="5">
        <n x="1" s="1"/>
        <n x="13"/>
        <n x="14"/>
        <n x="21"/>
        <n x="80"/>
      </t>
    </mdx>
    <mdx n="0" f="v">
      <t c="5">
        <n x="1" s="1"/>
        <n x="13"/>
        <n x="14"/>
        <n x="21"/>
        <n x="79"/>
      </t>
    </mdx>
    <mdx n="0" f="v">
      <t c="5">
        <n x="1" s="1"/>
        <n x="13"/>
        <n x="14"/>
        <n x="21"/>
        <n x="78"/>
      </t>
    </mdx>
    <mdx n="0" f="v">
      <t c="5">
        <n x="1" s="1"/>
        <n x="13"/>
        <n x="14"/>
        <n x="21"/>
        <n x="75"/>
      </t>
    </mdx>
    <mdx n="0" f="v">
      <t c="5">
        <n x="1" s="1"/>
        <n x="13"/>
        <n x="14"/>
        <n x="21"/>
        <n x="74"/>
      </t>
    </mdx>
    <mdx n="0" f="v">
      <t c="5">
        <n x="1" s="1"/>
        <n x="13"/>
        <n x="14"/>
        <n x="21"/>
        <n x="72"/>
      </t>
    </mdx>
    <mdx n="0" f="v">
      <t c="5">
        <n x="1" s="1"/>
        <n x="13"/>
        <n x="14"/>
        <n x="21"/>
        <n x="71"/>
      </t>
    </mdx>
    <mdx n="0" f="v">
      <t c="5">
        <n x="1" s="1"/>
        <n x="13"/>
        <n x="14"/>
        <n x="21"/>
        <n x="83"/>
      </t>
    </mdx>
    <mdx n="0" f="v">
      <t c="5">
        <n x="1" s="1"/>
        <n x="13"/>
        <n x="14"/>
        <n x="21"/>
        <n x="82"/>
      </t>
    </mdx>
    <mdx n="0" f="v">
      <t c="5">
        <n x="1" s="1"/>
        <n x="16"/>
        <n x="17"/>
        <n x="24"/>
        <n x="75"/>
      </t>
    </mdx>
    <mdx n="0" f="v">
      <t c="5">
        <n x="1" s="1"/>
        <n x="16"/>
        <n x="17"/>
        <n x="24"/>
        <n x="72"/>
      </t>
    </mdx>
    <mdx n="0" f="v">
      <t c="5">
        <n x="1" s="1"/>
        <n x="16"/>
        <n x="17"/>
        <n x="24"/>
        <n x="80"/>
      </t>
    </mdx>
    <mdx n="0" f="v">
      <t c="5">
        <n x="1" s="1"/>
        <n x="16"/>
        <n x="17"/>
        <n x="24"/>
        <n x="74"/>
      </t>
    </mdx>
    <mdx n="0" f="v">
      <t c="5">
        <n x="1" s="1"/>
        <n x="16"/>
        <n x="17"/>
        <n x="24"/>
        <n x="71"/>
      </t>
    </mdx>
    <mdx n="0" f="v">
      <t c="5">
        <n x="1" s="1"/>
        <n x="16"/>
        <n x="17"/>
        <n x="24"/>
        <n x="77"/>
      </t>
    </mdx>
    <mdx n="0" f="v">
      <t c="5">
        <n x="1" s="1"/>
        <n x="16"/>
        <n x="17"/>
        <n x="24"/>
        <n x="84"/>
      </t>
    </mdx>
    <mdx n="0" f="v">
      <t c="5">
        <n x="1" s="1"/>
        <n x="16"/>
        <n x="17"/>
        <n x="24"/>
        <n x="83"/>
      </t>
    </mdx>
    <mdx n="0" f="v">
      <t c="5">
        <n x="1" s="1"/>
        <n x="16"/>
        <n x="17"/>
        <n x="24"/>
        <n x="82"/>
      </t>
    </mdx>
    <mdx n="0" f="v">
      <t c="5">
        <n x="1" s="1"/>
        <n x="16"/>
        <n x="17"/>
        <n x="24"/>
        <n x="73"/>
      </t>
    </mdx>
    <mdx n="0" f="v">
      <t c="5">
        <n x="1" s="1"/>
        <n x="16"/>
        <n x="17"/>
        <n x="24"/>
        <n x="76"/>
      </t>
    </mdx>
    <mdx n="0" f="v">
      <t c="5">
        <n x="1" s="1"/>
        <n x="16"/>
        <n x="17"/>
        <n x="24"/>
        <n x="81"/>
      </t>
    </mdx>
    <mdx n="0" f="v">
      <t c="5">
        <n x="1" s="1"/>
        <n x="16"/>
        <n x="17"/>
        <n x="24"/>
        <n x="79"/>
      </t>
    </mdx>
    <mdx n="0" f="v">
      <t c="5">
        <n x="1" s="1"/>
        <n x="16"/>
        <n x="17"/>
        <n x="24"/>
        <n x="78"/>
      </t>
    </mdx>
    <mdx n="0" f="v">
      <t c="5">
        <n x="1" s="1"/>
        <n x="19"/>
        <n x="20"/>
        <n x="4"/>
        <n x="76"/>
      </t>
    </mdx>
    <mdx n="0" f="v">
      <t c="5">
        <n x="1" s="1"/>
        <n x="19"/>
        <n x="20"/>
        <n x="4"/>
        <n x="77"/>
      </t>
    </mdx>
    <mdx n="0" f="v">
      <t c="5">
        <n x="1" s="1"/>
        <n x="19"/>
        <n x="20"/>
        <n x="4"/>
        <n x="73"/>
      </t>
    </mdx>
    <mdx n="0" f="v">
      <t c="5">
        <n x="1" s="1"/>
        <n x="19"/>
        <n x="20"/>
        <n x="4"/>
        <n x="81"/>
      </t>
    </mdx>
    <mdx n="0" f="v">
      <t c="5">
        <n x="1" s="1"/>
        <n x="19"/>
        <n x="20"/>
        <n x="4"/>
        <n x="84"/>
      </t>
    </mdx>
    <mdx n="0" f="v">
      <t c="5">
        <n x="1" s="1"/>
        <n x="19"/>
        <n x="20"/>
        <n x="4"/>
        <n x="80"/>
      </t>
    </mdx>
    <mdx n="0" f="v">
      <t c="5">
        <n x="1" s="1"/>
        <n x="19"/>
        <n x="20"/>
        <n x="4"/>
        <n x="79"/>
      </t>
    </mdx>
    <mdx n="0" f="v">
      <t c="5">
        <n x="1" s="1"/>
        <n x="19"/>
        <n x="20"/>
        <n x="4"/>
        <n x="78"/>
      </t>
    </mdx>
    <mdx n="0" f="v">
      <t c="5">
        <n x="1" s="1"/>
        <n x="19"/>
        <n x="20"/>
        <n x="4"/>
        <n x="75"/>
      </t>
    </mdx>
    <mdx n="0" f="v">
      <t c="5">
        <n x="1" s="1"/>
        <n x="19"/>
        <n x="20"/>
        <n x="4"/>
        <n x="74"/>
      </t>
    </mdx>
    <mdx n="0" f="v">
      <t c="5">
        <n x="1" s="1"/>
        <n x="19"/>
        <n x="20"/>
        <n x="4"/>
        <n x="72"/>
      </t>
    </mdx>
    <mdx n="0" f="v">
      <t c="5">
        <n x="1" s="1"/>
        <n x="19"/>
        <n x="20"/>
        <n x="4"/>
        <n x="71"/>
      </t>
    </mdx>
    <mdx n="0" f="v">
      <t c="5">
        <n x="1" s="1"/>
        <n x="19"/>
        <n x="20"/>
        <n x="4"/>
        <n x="83"/>
      </t>
    </mdx>
    <mdx n="0" f="v">
      <t c="5">
        <n x="1" s="1"/>
        <n x="19"/>
        <n x="20"/>
        <n x="4"/>
        <n x="82"/>
      </t>
    </mdx>
    <mdx n="0" f="v">
      <t c="5">
        <n x="1" s="1"/>
        <n x="22"/>
        <n x="23"/>
        <n x="7"/>
        <n x="72"/>
      </t>
    </mdx>
    <mdx n="0" f="v">
      <t c="5">
        <n x="1" s="1"/>
        <n x="22"/>
        <n x="23"/>
        <n x="7"/>
        <n x="74"/>
      </t>
    </mdx>
    <mdx n="0" f="v">
      <t c="5">
        <n x="1" s="1"/>
        <n x="22"/>
        <n x="23"/>
        <n x="7"/>
        <n x="71"/>
      </t>
    </mdx>
    <mdx n="0" f="v">
      <t c="5">
        <n x="1" s="1"/>
        <n x="22"/>
        <n x="23"/>
        <n x="7"/>
        <n x="75"/>
      </t>
    </mdx>
    <mdx n="0" f="v">
      <t c="5">
        <n x="1" s="1"/>
        <n x="22"/>
        <n x="23"/>
        <n x="7"/>
        <n x="80"/>
      </t>
    </mdx>
    <mdx n="0" f="v">
      <t c="5">
        <n x="1" s="1"/>
        <n x="22"/>
        <n x="23"/>
        <n x="7"/>
        <n x="77"/>
      </t>
    </mdx>
    <mdx n="0" f="v">
      <t c="5">
        <n x="1" s="1"/>
        <n x="22"/>
        <n x="23"/>
        <n x="7"/>
        <n x="84"/>
      </t>
    </mdx>
    <mdx n="0" f="v">
      <t c="5">
        <n x="1" s="1"/>
        <n x="22"/>
        <n x="23"/>
        <n x="7"/>
        <n x="83"/>
      </t>
    </mdx>
    <mdx n="0" f="v">
      <t c="5">
        <n x="1" s="1"/>
        <n x="22"/>
        <n x="23"/>
        <n x="7"/>
        <n x="82"/>
      </t>
    </mdx>
    <mdx n="0" f="v">
      <t c="5">
        <n x="1" s="1"/>
        <n x="22"/>
        <n x="23"/>
        <n x="7"/>
        <n x="73"/>
      </t>
    </mdx>
    <mdx n="0" f="v">
      <t c="5">
        <n x="1" s="1"/>
        <n x="22"/>
        <n x="23"/>
        <n x="7"/>
        <n x="76"/>
      </t>
    </mdx>
    <mdx n="0" f="v">
      <t c="5">
        <n x="1" s="1"/>
        <n x="22"/>
        <n x="23"/>
        <n x="7"/>
        <n x="81"/>
      </t>
    </mdx>
    <mdx n="0" f="v">
      <t c="5">
        <n x="1" s="1"/>
        <n x="22"/>
        <n x="23"/>
        <n x="7"/>
        <n x="79"/>
      </t>
    </mdx>
    <mdx n="0" f="v">
      <t c="5">
        <n x="1" s="1"/>
        <n x="22"/>
        <n x="23"/>
        <n x="7"/>
        <n x="78"/>
      </t>
    </mdx>
    <mdx n="0" f="v">
      <t c="5">
        <n x="1" s="1"/>
        <n x="25"/>
        <n x="26"/>
        <n x="10"/>
        <n x="84"/>
      </t>
    </mdx>
    <mdx n="0" f="v">
      <t c="5">
        <n x="1" s="1"/>
        <n x="25"/>
        <n x="26"/>
        <n x="10"/>
        <n x="77"/>
      </t>
    </mdx>
    <mdx n="0" f="v">
      <t c="5">
        <n x="1" s="1"/>
        <n x="25"/>
        <n x="26"/>
        <n x="10"/>
        <n x="81"/>
      </t>
    </mdx>
    <mdx n="0" f="v">
      <t c="5">
        <n x="1" s="1"/>
        <n x="25"/>
        <n x="26"/>
        <n x="10"/>
        <n x="76"/>
      </t>
    </mdx>
    <mdx n="0" f="v">
      <t c="5">
        <n x="1" s="1"/>
        <n x="25"/>
        <n x="26"/>
        <n x="10"/>
        <n x="73"/>
      </t>
    </mdx>
    <mdx n="0" f="v">
      <t c="5">
        <n x="1" s="1"/>
        <n x="25"/>
        <n x="26"/>
        <n x="10"/>
        <n x="80"/>
      </t>
    </mdx>
    <mdx n="0" f="v">
      <t c="5">
        <n x="1" s="1"/>
        <n x="25"/>
        <n x="26"/>
        <n x="10"/>
        <n x="79"/>
      </t>
    </mdx>
    <mdx n="0" f="v">
      <t c="5">
        <n x="1" s="1"/>
        <n x="25"/>
        <n x="26"/>
        <n x="10"/>
        <n x="78"/>
      </t>
    </mdx>
    <mdx n="0" f="v">
      <t c="5">
        <n x="1" s="1"/>
        <n x="25"/>
        <n x="26"/>
        <n x="10"/>
        <n x="75"/>
      </t>
    </mdx>
    <mdx n="0" f="v">
      <t c="5">
        <n x="1" s="1"/>
        <n x="25"/>
        <n x="26"/>
        <n x="10"/>
        <n x="74"/>
      </t>
    </mdx>
    <mdx n="0" f="v">
      <t c="5">
        <n x="1" s="1"/>
        <n x="25"/>
        <n x="26"/>
        <n x="10"/>
        <n x="72"/>
      </t>
    </mdx>
    <mdx n="0" f="v">
      <t c="5">
        <n x="1" s="1"/>
        <n x="25"/>
        <n x="26"/>
        <n x="10"/>
        <n x="71"/>
      </t>
    </mdx>
    <mdx n="0" f="v">
      <t c="5">
        <n x="1" s="1"/>
        <n x="25"/>
        <n x="26"/>
        <n x="10"/>
        <n x="83"/>
      </t>
    </mdx>
    <mdx n="0" f="v">
      <t c="5">
        <n x="1" s="1"/>
        <n x="25"/>
        <n x="26"/>
        <n x="10"/>
        <n x="82"/>
      </t>
    </mdx>
    <mdx n="0" f="v">
      <t c="5">
        <n x="1" s="1"/>
        <n x="29"/>
        <n x="30"/>
        <n x="15"/>
        <n x="72"/>
      </t>
    </mdx>
    <mdx n="0" f="v">
      <t c="5">
        <n x="1" s="1"/>
        <n x="29"/>
        <n x="30"/>
        <n x="15"/>
        <n x="83"/>
      </t>
    </mdx>
    <mdx n="0" f="v">
      <t c="5">
        <n x="1" s="1"/>
        <n x="29"/>
        <n x="30"/>
        <n x="15"/>
        <n x="73"/>
      </t>
    </mdx>
    <mdx n="0" f="v">
      <t c="5">
        <n x="1" s="1"/>
        <n x="29"/>
        <n x="30"/>
        <n x="15"/>
        <n x="71"/>
      </t>
    </mdx>
    <mdx n="0" f="v">
      <t c="5">
        <n x="1" s="1"/>
        <n x="29"/>
        <n x="30"/>
        <n x="15"/>
        <n x="82"/>
      </t>
    </mdx>
    <mdx n="0" f="v">
      <t c="5">
        <n x="1" s="1"/>
        <n x="29"/>
        <n x="30"/>
        <n x="15"/>
        <n x="76"/>
      </t>
    </mdx>
    <mdx n="0" f="v">
      <t c="5">
        <n x="1" s="1"/>
        <n x="29"/>
        <n x="30"/>
        <n x="15"/>
        <n x="81"/>
      </t>
    </mdx>
    <mdx n="0" f="v">
      <t c="5">
        <n x="1" s="1"/>
        <n x="29"/>
        <n x="30"/>
        <n x="15"/>
        <n x="80"/>
      </t>
    </mdx>
    <mdx n="0" f="v">
      <t c="5">
        <n x="1" s="1"/>
        <n x="29"/>
        <n x="30"/>
        <n x="15"/>
        <n x="79"/>
      </t>
    </mdx>
    <mdx n="0" f="v">
      <t c="5">
        <n x="1" s="1"/>
        <n x="29"/>
        <n x="30"/>
        <n x="15"/>
        <n x="78"/>
      </t>
    </mdx>
    <mdx n="0" f="v">
      <t c="5">
        <n x="1" s="1"/>
        <n x="29"/>
        <n x="30"/>
        <n x="15"/>
        <n x="75"/>
      </t>
    </mdx>
    <mdx n="0" f="v">
      <t c="5">
        <n x="1" s="1"/>
        <n x="29"/>
        <n x="30"/>
        <n x="15"/>
        <n x="74"/>
      </t>
    </mdx>
    <mdx n="0" f="v">
      <t c="5">
        <n x="1" s="1"/>
        <n x="29"/>
        <n x="30"/>
        <n x="15"/>
        <n x="77"/>
      </t>
    </mdx>
    <mdx n="0" f="v">
      <t c="5">
        <n x="1" s="1"/>
        <n x="29"/>
        <n x="30"/>
        <n x="15"/>
        <n x="84"/>
      </t>
    </mdx>
    <mdx n="0" f="v">
      <t c="5">
        <n x="1" s="1"/>
        <n x="31"/>
        <n x="32"/>
        <n x="18"/>
        <n x="79"/>
      </t>
    </mdx>
    <mdx n="0" f="v">
      <t c="5">
        <n x="1" s="1"/>
        <n x="31"/>
        <n x="32"/>
        <n x="18"/>
        <n x="75"/>
      </t>
    </mdx>
    <mdx n="0" f="v">
      <t c="5">
        <n x="1" s="1"/>
        <n x="31"/>
        <n x="32"/>
        <n x="18"/>
        <n x="81"/>
      </t>
    </mdx>
    <mdx n="0" f="v">
      <t c="5">
        <n x="1" s="1"/>
        <n x="31"/>
        <n x="32"/>
        <n x="18"/>
        <n x="78"/>
      </t>
    </mdx>
    <mdx n="0" f="v">
      <t c="5">
        <n x="1" s="1"/>
        <n x="31"/>
        <n x="32"/>
        <n x="18"/>
        <n x="74"/>
      </t>
    </mdx>
    <mdx n="0" f="v">
      <t c="5">
        <n x="1" s="1"/>
        <n x="31"/>
        <n x="32"/>
        <n x="18"/>
        <n x="72"/>
      </t>
    </mdx>
    <mdx n="0" f="v">
      <t c="5">
        <n x="1" s="1"/>
        <n x="31"/>
        <n x="32"/>
        <n x="18"/>
        <n x="71"/>
      </t>
    </mdx>
    <mdx n="0" f="v">
      <t c="5">
        <n x="1" s="1"/>
        <n x="31"/>
        <n x="32"/>
        <n x="18"/>
        <n x="77"/>
      </t>
    </mdx>
    <mdx n="0" f="v">
      <t c="5">
        <n x="1" s="1"/>
        <n x="31"/>
        <n x="32"/>
        <n x="18"/>
        <n x="84"/>
      </t>
    </mdx>
    <mdx n="0" f="v">
      <t c="5">
        <n x="1" s="1"/>
        <n x="31"/>
        <n x="32"/>
        <n x="18"/>
        <n x="83"/>
      </t>
    </mdx>
    <mdx n="0" f="v">
      <t c="5">
        <n x="1" s="1"/>
        <n x="31"/>
        <n x="32"/>
        <n x="18"/>
        <n x="82"/>
      </t>
    </mdx>
    <mdx n="0" f="v">
      <t c="5">
        <n x="1" s="1"/>
        <n x="31"/>
        <n x="32"/>
        <n x="18"/>
        <n x="73"/>
      </t>
    </mdx>
    <mdx n="0" f="v">
      <t c="5">
        <n x="1" s="1"/>
        <n x="31"/>
        <n x="32"/>
        <n x="18"/>
        <n x="76"/>
      </t>
    </mdx>
    <mdx n="0" f="v">
      <t c="5">
        <n x="1" s="1"/>
        <n x="31"/>
        <n x="32"/>
        <n x="18"/>
        <n x="80"/>
      </t>
    </mdx>
    <mdx n="0" f="v">
      <t c="5">
        <n x="1" s="1"/>
        <n x="33"/>
        <n x="34"/>
        <n x="21"/>
        <n x="72"/>
      </t>
    </mdx>
    <mdx n="0" f="v">
      <t c="5">
        <n x="1" s="1"/>
        <n x="33"/>
        <n x="34"/>
        <n x="21"/>
        <n x="83"/>
      </t>
    </mdx>
    <mdx n="0" f="v">
      <t c="5">
        <n x="1" s="1"/>
        <n x="33"/>
        <n x="34"/>
        <n x="21"/>
        <n x="73"/>
      </t>
    </mdx>
    <mdx n="0" f="v">
      <t c="5">
        <n x="1" s="1"/>
        <n x="33"/>
        <n x="34"/>
        <n x="21"/>
        <n x="71"/>
      </t>
    </mdx>
    <mdx n="0" f="v">
      <t c="5">
        <n x="1" s="1"/>
        <n x="33"/>
        <n x="34"/>
        <n x="21"/>
        <n x="82"/>
      </t>
    </mdx>
    <mdx n="0" f="v">
      <t c="5">
        <n x="1" s="1"/>
        <n x="33"/>
        <n x="34"/>
        <n x="21"/>
        <n x="76"/>
      </t>
    </mdx>
    <mdx n="0" f="v">
      <t c="5">
        <n x="1" s="1"/>
        <n x="33"/>
        <n x="34"/>
        <n x="21"/>
        <n x="81"/>
      </t>
    </mdx>
    <mdx n="0" f="v">
      <t c="5">
        <n x="1" s="1"/>
        <n x="33"/>
        <n x="34"/>
        <n x="21"/>
        <n x="80"/>
      </t>
    </mdx>
    <mdx n="0" f="v">
      <t c="5">
        <n x="1" s="1"/>
        <n x="33"/>
        <n x="34"/>
        <n x="21"/>
        <n x="79"/>
      </t>
    </mdx>
    <mdx n="0" f="v">
      <t c="5">
        <n x="1" s="1"/>
        <n x="33"/>
        <n x="34"/>
        <n x="21"/>
        <n x="78"/>
      </t>
    </mdx>
    <mdx n="0" f="v">
      <t c="5">
        <n x="1" s="1"/>
        <n x="33"/>
        <n x="34"/>
        <n x="21"/>
        <n x="75"/>
      </t>
    </mdx>
    <mdx n="0" f="v">
      <t c="5">
        <n x="1" s="1"/>
        <n x="33"/>
        <n x="34"/>
        <n x="21"/>
        <n x="74"/>
      </t>
    </mdx>
    <mdx n="0" f="v">
      <t c="5">
        <n x="1" s="1"/>
        <n x="33"/>
        <n x="34"/>
        <n x="21"/>
        <n x="77"/>
      </t>
    </mdx>
    <mdx n="0" f="v">
      <t c="5">
        <n x="1" s="1"/>
        <n x="33"/>
        <n x="34"/>
        <n x="21"/>
        <n x="84"/>
      </t>
    </mdx>
    <mdx n="0" f="v">
      <t c="5">
        <n x="1" s="1"/>
        <n x="35"/>
        <n x="36"/>
        <n x="24"/>
        <n x="79"/>
      </t>
    </mdx>
    <mdx n="0" f="v">
      <t c="5">
        <n x="1" s="1"/>
        <n x="35"/>
        <n x="36"/>
        <n x="24"/>
        <n x="75"/>
      </t>
    </mdx>
    <mdx n="0" f="v">
      <t c="5">
        <n x="1" s="1"/>
        <n x="35"/>
        <n x="36"/>
        <n x="24"/>
        <n x="81"/>
      </t>
    </mdx>
    <mdx n="0" f="v">
      <t c="5">
        <n x="1" s="1"/>
        <n x="35"/>
        <n x="36"/>
        <n x="24"/>
        <n x="78"/>
      </t>
    </mdx>
    <mdx n="0" f="v">
      <t c="5">
        <n x="1" s="1"/>
        <n x="35"/>
        <n x="36"/>
        <n x="24"/>
        <n x="74"/>
      </t>
    </mdx>
    <mdx n="0" f="v">
      <t c="5">
        <n x="1" s="1"/>
        <n x="35"/>
        <n x="36"/>
        <n x="24"/>
        <n x="72"/>
      </t>
    </mdx>
    <mdx n="0" f="v">
      <t c="5">
        <n x="1" s="1"/>
        <n x="35"/>
        <n x="36"/>
        <n x="24"/>
        <n x="71"/>
      </t>
    </mdx>
    <mdx n="0" f="v">
      <t c="5">
        <n x="1" s="1"/>
        <n x="35"/>
        <n x="36"/>
        <n x="24"/>
        <n x="77"/>
      </t>
    </mdx>
    <mdx n="0" f="v">
      <t c="5">
        <n x="1" s="1"/>
        <n x="35"/>
        <n x="36"/>
        <n x="24"/>
        <n x="84"/>
      </t>
    </mdx>
    <mdx n="0" f="v">
      <t c="5">
        <n x="1" s="1"/>
        <n x="35"/>
        <n x="36"/>
        <n x="24"/>
        <n x="83"/>
      </t>
    </mdx>
    <mdx n="0" f="v">
      <t c="5">
        <n x="1" s="1"/>
        <n x="35"/>
        <n x="36"/>
        <n x="24"/>
        <n x="82"/>
      </t>
    </mdx>
    <mdx n="0" f="v">
      <t c="5">
        <n x="1" s="1"/>
        <n x="35"/>
        <n x="36"/>
        <n x="24"/>
        <n x="73"/>
      </t>
    </mdx>
    <mdx n="0" f="v">
      <t c="5">
        <n x="1" s="1"/>
        <n x="35"/>
        <n x="36"/>
        <n x="24"/>
        <n x="76"/>
      </t>
    </mdx>
    <mdx n="0" f="v">
      <t c="5">
        <n x="1" s="1"/>
        <n x="35"/>
        <n x="36"/>
        <n x="24"/>
        <n x="80"/>
      </t>
    </mdx>
    <mdx n="0" f="v">
      <t c="5">
        <n x="1" s="1"/>
        <n x="37"/>
        <n x="38"/>
        <n x="4"/>
        <n x="72"/>
      </t>
    </mdx>
    <mdx n="0" f="v">
      <t c="5">
        <n x="1" s="1"/>
        <n x="37"/>
        <n x="38"/>
        <n x="4"/>
        <n x="83"/>
      </t>
    </mdx>
    <mdx n="0" f="v">
      <t c="5">
        <n x="1" s="1"/>
        <n x="37"/>
        <n x="38"/>
        <n x="4"/>
        <n x="73"/>
      </t>
    </mdx>
    <mdx n="0" f="v">
      <t c="5">
        <n x="1" s="1"/>
        <n x="37"/>
        <n x="38"/>
        <n x="4"/>
        <n x="71"/>
      </t>
    </mdx>
    <mdx n="0" f="v">
      <t c="5">
        <n x="1" s="1"/>
        <n x="37"/>
        <n x="38"/>
        <n x="4"/>
        <n x="82"/>
      </t>
    </mdx>
    <mdx n="0" f="v">
      <t c="5">
        <n x="1" s="1"/>
        <n x="37"/>
        <n x="38"/>
        <n x="4"/>
        <n x="76"/>
      </t>
    </mdx>
    <mdx n="0" f="v">
      <t c="5">
        <n x="1" s="1"/>
        <n x="37"/>
        <n x="38"/>
        <n x="4"/>
        <n x="81"/>
      </t>
    </mdx>
    <mdx n="0" f="v">
      <t c="5">
        <n x="1" s="1"/>
        <n x="37"/>
        <n x="38"/>
        <n x="4"/>
        <n x="80"/>
      </t>
    </mdx>
    <mdx n="0" f="v">
      <t c="5">
        <n x="1" s="1"/>
        <n x="37"/>
        <n x="38"/>
        <n x="4"/>
        <n x="79"/>
      </t>
    </mdx>
    <mdx n="0" f="v">
      <t c="5">
        <n x="1" s="1"/>
        <n x="37"/>
        <n x="38"/>
        <n x="4"/>
        <n x="78"/>
      </t>
    </mdx>
    <mdx n="0" f="v">
      <t c="5">
        <n x="1" s="1"/>
        <n x="37"/>
        <n x="38"/>
        <n x="4"/>
        <n x="75"/>
      </t>
    </mdx>
    <mdx n="0" f="v">
      <t c="5">
        <n x="1" s="1"/>
        <n x="37"/>
        <n x="38"/>
        <n x="4"/>
        <n x="74"/>
      </t>
    </mdx>
    <mdx n="0" f="v">
      <t c="5">
        <n x="1" s="1"/>
        <n x="37"/>
        <n x="38"/>
        <n x="4"/>
        <n x="77"/>
      </t>
    </mdx>
    <mdx n="0" f="v">
      <t c="5">
        <n x="1" s="1"/>
        <n x="37"/>
        <n x="38"/>
        <n x="4"/>
        <n x="84"/>
      </t>
    </mdx>
    <mdx n="0" f="v">
      <t c="5">
        <n x="1" s="1"/>
        <n x="39"/>
        <n x="40"/>
        <n x="7"/>
        <n x="79"/>
      </t>
    </mdx>
    <mdx n="0" f="v">
      <t c="5">
        <n x="1" s="1"/>
        <n x="39"/>
        <n x="40"/>
        <n x="7"/>
        <n x="75"/>
      </t>
    </mdx>
    <mdx n="0" f="v">
      <t c="5">
        <n x="1" s="1"/>
        <n x="39"/>
        <n x="40"/>
        <n x="7"/>
        <n x="81"/>
      </t>
    </mdx>
    <mdx n="0" f="v">
      <t c="5">
        <n x="1" s="1"/>
        <n x="39"/>
        <n x="40"/>
        <n x="7"/>
        <n x="78"/>
      </t>
    </mdx>
    <mdx n="0" f="v">
      <t c="5">
        <n x="1" s="1"/>
        <n x="39"/>
        <n x="40"/>
        <n x="7"/>
        <n x="74"/>
      </t>
    </mdx>
    <mdx n="0" f="v">
      <t c="5">
        <n x="1" s="1"/>
        <n x="39"/>
        <n x="40"/>
        <n x="7"/>
        <n x="72"/>
      </t>
    </mdx>
    <mdx n="0" f="v">
      <t c="5">
        <n x="1" s="1"/>
        <n x="39"/>
        <n x="40"/>
        <n x="7"/>
        <n x="71"/>
      </t>
    </mdx>
    <mdx n="0" f="v">
      <t c="5">
        <n x="1" s="1"/>
        <n x="39"/>
        <n x="40"/>
        <n x="7"/>
        <n x="77"/>
      </t>
    </mdx>
    <mdx n="0" f="v">
      <t c="5">
        <n x="1" s="1"/>
        <n x="39"/>
        <n x="40"/>
        <n x="7"/>
        <n x="84"/>
      </t>
    </mdx>
    <mdx n="0" f="v">
      <t c="5">
        <n x="1" s="1"/>
        <n x="39"/>
        <n x="40"/>
        <n x="7"/>
        <n x="83"/>
      </t>
    </mdx>
    <mdx n="0" f="v">
      <t c="5">
        <n x="1" s="1"/>
        <n x="39"/>
        <n x="40"/>
        <n x="7"/>
        <n x="82"/>
      </t>
    </mdx>
    <mdx n="0" f="v">
      <t c="5">
        <n x="1" s="1"/>
        <n x="39"/>
        <n x="40"/>
        <n x="7"/>
        <n x="73"/>
      </t>
    </mdx>
    <mdx n="0" f="v">
      <t c="5">
        <n x="1" s="1"/>
        <n x="39"/>
        <n x="40"/>
        <n x="7"/>
        <n x="76"/>
      </t>
    </mdx>
    <mdx n="0" f="v">
      <t c="5">
        <n x="1" s="1"/>
        <n x="39"/>
        <n x="40"/>
        <n x="7"/>
        <n x="80"/>
      </t>
    </mdx>
    <mdx n="0" f="v">
      <t c="5">
        <n x="1" s="1"/>
        <n x="41"/>
        <n x="42"/>
        <n x="10"/>
        <n x="76"/>
      </t>
    </mdx>
    <mdx n="0" f="v">
      <t c="5">
        <n x="1" s="1"/>
        <n x="41"/>
        <n x="42"/>
        <n x="10"/>
        <n x="72"/>
      </t>
    </mdx>
    <mdx n="0" f="v">
      <t c="5">
        <n x="1" s="1"/>
        <n x="41"/>
        <n x="42"/>
        <n x="10"/>
        <n x="83"/>
      </t>
    </mdx>
    <mdx n="0" f="v">
      <t c="5">
        <n x="1" s="1"/>
        <n x="41"/>
        <n x="42"/>
        <n x="10"/>
        <n x="73"/>
      </t>
    </mdx>
    <mdx n="0" f="v">
      <t c="5">
        <n x="1" s="1"/>
        <n x="41"/>
        <n x="42"/>
        <n x="10"/>
        <n x="71"/>
      </t>
    </mdx>
    <mdx n="0" f="v">
      <t c="5">
        <n x="1" s="1"/>
        <n x="41"/>
        <n x="42"/>
        <n x="10"/>
        <n x="82"/>
      </t>
    </mdx>
    <mdx n="0" f="v">
      <t c="5">
        <n x="1" s="1"/>
        <n x="41"/>
        <n x="42"/>
        <n x="10"/>
        <n x="81"/>
      </t>
    </mdx>
    <mdx n="0" f="v">
      <t c="5">
        <n x="1" s="1"/>
        <n x="41"/>
        <n x="42"/>
        <n x="10"/>
        <n x="80"/>
      </t>
    </mdx>
    <mdx n="0" f="v">
      <t c="5">
        <n x="1" s="1"/>
        <n x="41"/>
        <n x="42"/>
        <n x="10"/>
        <n x="79"/>
      </t>
    </mdx>
    <mdx n="0" f="v">
      <t c="5">
        <n x="1" s="1"/>
        <n x="41"/>
        <n x="42"/>
        <n x="10"/>
        <n x="78"/>
      </t>
    </mdx>
    <mdx n="0" f="v">
      <t c="5">
        <n x="1" s="1"/>
        <n x="41"/>
        <n x="42"/>
        <n x="10"/>
        <n x="75"/>
      </t>
    </mdx>
    <mdx n="0" f="v">
      <t c="5">
        <n x="1" s="1"/>
        <n x="41"/>
        <n x="42"/>
        <n x="10"/>
        <n x="74"/>
      </t>
    </mdx>
    <mdx n="0" f="v">
      <t c="5">
        <n x="1" s="1"/>
        <n x="41"/>
        <n x="42"/>
        <n x="10"/>
        <n x="77"/>
      </t>
    </mdx>
    <mdx n="0" f="v">
      <t c="5">
        <n x="1" s="1"/>
        <n x="41"/>
        <n x="42"/>
        <n x="10"/>
        <n x="84"/>
      </t>
    </mdx>
    <mdx n="0" f="v">
      <t c="5">
        <n x="1" s="1"/>
        <n x="45"/>
        <n x="46"/>
        <n x="15"/>
        <n x="73"/>
      </t>
    </mdx>
    <mdx n="0" f="v">
      <t c="5">
        <n x="1" s="1"/>
        <n x="45"/>
        <n x="46"/>
        <n x="15"/>
        <n x="82"/>
      </t>
    </mdx>
    <mdx n="0" f="v">
      <t c="5">
        <n x="1" s="1"/>
        <n x="45"/>
        <n x="46"/>
        <n x="15"/>
        <n x="71"/>
      </t>
    </mdx>
    <mdx n="0" f="v">
      <t c="5">
        <n x="1" s="1"/>
        <n x="45"/>
        <n x="46"/>
        <n x="15"/>
        <n x="76"/>
      </t>
    </mdx>
    <mdx n="0" f="v">
      <t c="5">
        <n x="1" s="1"/>
        <n x="45"/>
        <n x="46"/>
        <n x="15"/>
        <n x="72"/>
      </t>
    </mdx>
    <mdx n="0" f="v">
      <t c="5">
        <n x="1" s="1"/>
        <n x="45"/>
        <n x="46"/>
        <n x="15"/>
        <n x="83"/>
      </t>
    </mdx>
    <mdx n="0" f="v">
      <t c="5">
        <n x="1" s="1"/>
        <n x="45"/>
        <n x="46"/>
        <n x="15"/>
        <n x="81"/>
      </t>
    </mdx>
    <mdx n="0" f="v">
      <t c="5">
        <n x="1" s="1"/>
        <n x="45"/>
        <n x="46"/>
        <n x="15"/>
        <n x="80"/>
      </t>
    </mdx>
    <mdx n="0" f="v">
      <t c="5">
        <n x="1" s="1"/>
        <n x="45"/>
        <n x="46"/>
        <n x="15"/>
        <n x="79"/>
      </t>
    </mdx>
    <mdx n="0" f="v">
      <t c="5">
        <n x="1" s="1"/>
        <n x="45"/>
        <n x="46"/>
        <n x="15"/>
        <n x="78"/>
      </t>
    </mdx>
    <mdx n="0" f="v">
      <t c="5">
        <n x="1" s="1"/>
        <n x="45"/>
        <n x="46"/>
        <n x="15"/>
        <n x="75"/>
      </t>
    </mdx>
    <mdx n="0" f="v">
      <t c="5">
        <n x="1" s="1"/>
        <n x="45"/>
        <n x="46"/>
        <n x="15"/>
        <n x="74"/>
      </t>
    </mdx>
    <mdx n="0" f="v">
      <t c="5">
        <n x="1" s="1"/>
        <n x="45"/>
        <n x="46"/>
        <n x="15"/>
        <n x="77"/>
      </t>
    </mdx>
    <mdx n="0" f="v">
      <t c="5">
        <n x="1" s="1"/>
        <n x="45"/>
        <n x="46"/>
        <n x="15"/>
        <n x="84"/>
      </t>
    </mdx>
    <mdx n="0" f="v">
      <t c="5">
        <n x="1" s="1"/>
        <n x="47"/>
        <n x="48"/>
        <n x="18"/>
        <n x="81"/>
      </t>
    </mdx>
    <mdx n="0" f="v">
      <t c="5">
        <n x="1" s="1"/>
        <n x="47"/>
        <n x="48"/>
        <n x="18"/>
        <n x="74"/>
      </t>
    </mdx>
    <mdx n="0" f="v">
      <t c="5">
        <n x="1" s="1"/>
        <n x="47"/>
        <n x="48"/>
        <n x="18"/>
        <n x="78"/>
      </t>
    </mdx>
    <mdx n="0" f="v">
      <t c="5">
        <n x="1" s="1"/>
        <n x="47"/>
        <n x="48"/>
        <n x="18"/>
        <n x="79"/>
      </t>
    </mdx>
    <mdx n="0" f="v">
      <t c="5">
        <n x="1" s="1"/>
        <n x="47"/>
        <n x="48"/>
        <n x="18"/>
        <n x="75"/>
      </t>
    </mdx>
    <mdx n="0" f="v">
      <t c="5">
        <n x="1" s="1"/>
        <n x="47"/>
        <n x="48"/>
        <n x="18"/>
        <n x="72"/>
      </t>
    </mdx>
    <mdx n="0" f="v">
      <t c="5">
        <n x="1" s="1"/>
        <n x="47"/>
        <n x="48"/>
        <n x="18"/>
        <n x="71"/>
      </t>
    </mdx>
    <mdx n="0" f="v">
      <t c="5">
        <n x="1" s="1"/>
        <n x="47"/>
        <n x="48"/>
        <n x="18"/>
        <n x="77"/>
      </t>
    </mdx>
    <mdx n="0" f="v">
      <t c="5">
        <n x="1" s="1"/>
        <n x="47"/>
        <n x="48"/>
        <n x="18"/>
        <n x="84"/>
      </t>
    </mdx>
    <mdx n="0" f="v">
      <t c="5">
        <n x="1" s="1"/>
        <n x="47"/>
        <n x="48"/>
        <n x="18"/>
        <n x="83"/>
      </t>
    </mdx>
    <mdx n="0" f="v">
      <t c="5">
        <n x="1" s="1"/>
        <n x="47"/>
        <n x="48"/>
        <n x="18"/>
        <n x="82"/>
      </t>
    </mdx>
    <mdx n="0" f="v">
      <t c="5">
        <n x="1" s="1"/>
        <n x="47"/>
        <n x="48"/>
        <n x="18"/>
        <n x="73"/>
      </t>
    </mdx>
    <mdx n="0" f="v">
      <t c="5">
        <n x="1" s="1"/>
        <n x="47"/>
        <n x="48"/>
        <n x="18"/>
        <n x="76"/>
      </t>
    </mdx>
    <mdx n="0" f="v">
      <t c="5">
        <n x="1" s="1"/>
        <n x="47"/>
        <n x="48"/>
        <n x="18"/>
        <n x="80"/>
      </t>
    </mdx>
    <mdx n="0" f="v">
      <t c="5">
        <n x="1" s="1"/>
        <n x="49"/>
        <n x="50"/>
        <n x="21"/>
        <n x="81"/>
      </t>
    </mdx>
    <mdx n="0" f="v">
      <t c="5">
        <n x="1" s="1"/>
        <n x="49"/>
        <n x="50"/>
        <n x="21"/>
        <n x="83"/>
      </t>
    </mdx>
    <mdx n="0" f="v">
      <t c="5">
        <n x="1" s="1"/>
        <n x="49"/>
        <n x="50"/>
        <n x="21"/>
        <n x="73"/>
      </t>
    </mdx>
    <mdx n="0" f="v">
      <t c="5">
        <n x="1" s="1"/>
        <n x="49"/>
        <n x="50"/>
        <n x="21"/>
        <n x="71"/>
      </t>
    </mdx>
    <mdx n="0" f="v">
      <t c="5">
        <n x="1" s="1"/>
        <n x="49"/>
        <n x="50"/>
        <n x="21"/>
        <n x="82"/>
      </t>
    </mdx>
    <mdx n="0" f="v">
      <t c="5">
        <n x="1" s="1"/>
        <n x="49"/>
        <n x="50"/>
        <n x="21"/>
        <n x="76"/>
      </t>
    </mdx>
    <mdx n="0" f="v">
      <t c="5">
        <n x="1" s="1"/>
        <n x="49"/>
        <n x="50"/>
        <n x="21"/>
        <n x="72"/>
      </t>
    </mdx>
    <mdx n="0" f="v">
      <t c="5">
        <n x="1" s="1"/>
        <n x="49"/>
        <n x="50"/>
        <n x="21"/>
        <n x="80"/>
      </t>
    </mdx>
    <mdx n="0" f="v">
      <t c="5">
        <n x="1" s="1"/>
        <n x="49"/>
        <n x="50"/>
        <n x="21"/>
        <n x="79"/>
      </t>
    </mdx>
    <mdx n="0" f="v">
      <t c="5">
        <n x="1" s="1"/>
        <n x="49"/>
        <n x="50"/>
        <n x="21"/>
        <n x="78"/>
      </t>
    </mdx>
    <mdx n="0" f="v">
      <t c="5">
        <n x="1" s="1"/>
        <n x="49"/>
        <n x="50"/>
        <n x="21"/>
        <n x="75"/>
      </t>
    </mdx>
    <mdx n="0" f="v">
      <t c="5">
        <n x="1" s="1"/>
        <n x="49"/>
        <n x="50"/>
        <n x="21"/>
        <n x="74"/>
      </t>
    </mdx>
    <mdx n="0" f="v">
      <t c="5">
        <n x="1" s="1"/>
        <n x="49"/>
        <n x="50"/>
        <n x="21"/>
        <n x="77"/>
      </t>
    </mdx>
    <mdx n="0" f="v">
      <t c="5">
        <n x="1" s="1"/>
        <n x="49"/>
        <n x="50"/>
        <n x="21"/>
        <n x="84"/>
      </t>
    </mdx>
    <mdx n="0" f="v">
      <t c="5">
        <n x="1" s="1"/>
        <n x="51"/>
        <n x="52"/>
        <n x="24"/>
        <n x="71"/>
      </t>
    </mdx>
    <mdx n="0" f="v">
      <t c="5">
        <n x="1" s="1"/>
        <n x="51"/>
        <n x="52"/>
        <n x="24"/>
        <n x="74"/>
      </t>
    </mdx>
    <mdx n="0" f="v">
      <t c="5">
        <n x="1" s="1"/>
        <n x="51"/>
        <n x="52"/>
        <n x="24"/>
        <n x="79"/>
      </t>
    </mdx>
    <mdx n="0" f="v">
      <t c="5">
        <n x="1" s="1"/>
        <n x="51"/>
        <n x="52"/>
        <n x="24"/>
        <n x="75"/>
      </t>
    </mdx>
    <mdx n="0" f="v">
      <t c="5">
        <n x="1" s="1"/>
        <n x="51"/>
        <n x="52"/>
        <n x="24"/>
        <n x="72"/>
      </t>
    </mdx>
    <mdx n="0" f="v">
      <t c="5">
        <n x="1" s="1"/>
        <n x="51"/>
        <n x="52"/>
        <n x="24"/>
        <n x="81"/>
      </t>
    </mdx>
    <mdx n="0" f="v">
      <t c="5">
        <n x="1" s="1"/>
        <n x="51"/>
        <n x="52"/>
        <n x="24"/>
        <n x="77"/>
      </t>
    </mdx>
    <mdx n="0" f="v">
      <t c="5">
        <n x="1" s="1"/>
        <n x="51"/>
        <n x="52"/>
        <n x="24"/>
        <n x="84"/>
      </t>
    </mdx>
    <mdx n="0" f="v">
      <t c="5">
        <n x="1" s="1"/>
        <n x="51"/>
        <n x="52"/>
        <n x="24"/>
        <n x="83"/>
      </t>
    </mdx>
    <mdx n="0" f="v">
      <t c="5">
        <n x="1" s="1"/>
        <n x="51"/>
        <n x="52"/>
        <n x="24"/>
        <n x="82"/>
      </t>
    </mdx>
    <mdx n="0" f="v">
      <t c="5">
        <n x="1" s="1"/>
        <n x="51"/>
        <n x="52"/>
        <n x="24"/>
        <n x="73"/>
      </t>
    </mdx>
    <mdx n="0" f="v">
      <t c="5">
        <n x="1" s="1"/>
        <n x="51"/>
        <n x="52"/>
        <n x="24"/>
        <n x="76"/>
      </t>
    </mdx>
    <mdx n="0" f="v">
      <t c="5">
        <n x="1" s="1"/>
        <n x="51"/>
        <n x="52"/>
        <n x="24"/>
        <n x="80"/>
      </t>
    </mdx>
    <mdx n="0" f="v">
      <t c="5">
        <n x="1" s="1"/>
        <n x="53"/>
        <n x="54"/>
        <n x="4"/>
        <n x="82"/>
      </t>
    </mdx>
    <mdx n="0" f="v">
      <t c="5">
        <n x="1" s="1"/>
        <n x="53"/>
        <n x="54"/>
        <n x="4"/>
        <n x="76"/>
      </t>
    </mdx>
    <mdx n="0" f="v">
      <t c="5">
        <n x="1" s="1"/>
        <n x="53"/>
        <n x="54"/>
        <n x="4"/>
        <n x="72"/>
      </t>
    </mdx>
    <mdx n="0" f="v">
      <t c="5">
        <n x="1" s="1"/>
        <n x="53"/>
        <n x="54"/>
        <n x="4"/>
        <n x="83"/>
      </t>
    </mdx>
    <mdx n="0" f="v">
      <t c="5">
        <n x="1" s="1"/>
        <n x="53"/>
        <n x="54"/>
        <n x="4"/>
        <n x="73"/>
      </t>
    </mdx>
    <mdx n="0" f="v">
      <t c="5">
        <n x="1" s="1"/>
        <n x="53"/>
        <n x="54"/>
        <n x="4"/>
        <n x="81"/>
      </t>
    </mdx>
    <mdx n="0" f="v">
      <t c="5">
        <n x="1" s="1"/>
        <n x="53"/>
        <n x="54"/>
        <n x="4"/>
        <n x="71"/>
      </t>
    </mdx>
    <mdx n="0" f="v">
      <t c="5">
        <n x="1" s="1"/>
        <n x="53"/>
        <n x="54"/>
        <n x="4"/>
        <n x="80"/>
      </t>
    </mdx>
    <mdx n="0" f="v">
      <t c="5">
        <n x="1" s="1"/>
        <n x="53"/>
        <n x="54"/>
        <n x="4"/>
        <n x="79"/>
      </t>
    </mdx>
    <mdx n="0" f="v">
      <t c="5">
        <n x="1" s="1"/>
        <n x="53"/>
        <n x="54"/>
        <n x="4"/>
        <n x="78"/>
      </t>
    </mdx>
    <mdx n="0" f="v">
      <t c="5">
        <n x="1" s="1"/>
        <n x="53"/>
        <n x="54"/>
        <n x="4"/>
        <n x="75"/>
      </t>
    </mdx>
    <mdx n="0" f="v">
      <t c="5">
        <n x="1" s="1"/>
        <n x="53"/>
        <n x="54"/>
        <n x="4"/>
        <n x="74"/>
      </t>
    </mdx>
    <mdx n="0" f="v">
      <t c="5">
        <n x="1" s="1"/>
        <n x="53"/>
        <n x="54"/>
        <n x="4"/>
        <n x="77"/>
      </t>
    </mdx>
    <mdx n="0" f="v">
      <t c="5">
        <n x="1" s="1"/>
        <n x="53"/>
        <n x="54"/>
        <n x="4"/>
        <n x="84"/>
      </t>
    </mdx>
    <mdx n="0" f="v">
      <t c="5">
        <n x="1" s="1"/>
        <n x="55"/>
        <n x="56"/>
        <n x="7"/>
        <n x="72"/>
      </t>
    </mdx>
    <mdx n="0" f="v">
      <t c="5">
        <n x="1" s="1"/>
        <n x="55"/>
        <n x="56"/>
        <n x="7"/>
        <n x="79"/>
      </t>
    </mdx>
    <mdx n="0" f="v">
      <t c="5">
        <n x="1" s="1"/>
        <n x="55"/>
        <n x="56"/>
        <n x="7"/>
        <n x="75"/>
      </t>
    </mdx>
    <mdx n="0" f="v">
      <t c="5">
        <n x="1" s="1"/>
        <n x="55"/>
        <n x="56"/>
        <n x="7"/>
        <n x="81"/>
      </t>
    </mdx>
    <mdx n="0" f="v">
      <t c="5">
        <n x="1" s="1"/>
        <n x="55"/>
        <n x="56"/>
        <n x="7"/>
        <n x="78"/>
      </t>
    </mdx>
    <mdx n="0" f="v">
      <t c="5">
        <n x="1" s="1"/>
        <n x="55"/>
        <n x="56"/>
        <n x="7"/>
        <n x="74"/>
      </t>
    </mdx>
    <mdx n="0" f="v">
      <t c="5">
        <n x="1" s="1"/>
        <n x="55"/>
        <n x="56"/>
        <n x="7"/>
        <n x="71"/>
      </t>
    </mdx>
    <mdx n="0" f="v">
      <t c="5">
        <n x="1" s="1"/>
        <n x="55"/>
        <n x="56"/>
        <n x="7"/>
        <n x="77"/>
      </t>
    </mdx>
    <mdx n="0" f="v">
      <t c="5">
        <n x="1" s="1"/>
        <n x="55"/>
        <n x="56"/>
        <n x="7"/>
        <n x="84"/>
      </t>
    </mdx>
    <mdx n="0" f="v">
      <t c="5">
        <n x="1" s="1"/>
        <n x="55"/>
        <n x="56"/>
        <n x="7"/>
        <n x="83"/>
      </t>
    </mdx>
    <mdx n="0" f="v">
      <t c="5">
        <n x="1" s="1"/>
        <n x="55"/>
        <n x="56"/>
        <n x="7"/>
        <n x="82"/>
      </t>
    </mdx>
    <mdx n="0" f="v">
      <t c="5">
        <n x="1" s="1"/>
        <n x="55"/>
        <n x="56"/>
        <n x="7"/>
        <n x="73"/>
      </t>
    </mdx>
    <mdx n="0" f="v">
      <t c="5">
        <n x="1" s="1"/>
        <n x="55"/>
        <n x="56"/>
        <n x="7"/>
        <n x="76"/>
      </t>
    </mdx>
    <mdx n="0" f="v">
      <t c="5">
        <n x="1" s="1"/>
        <n x="55"/>
        <n x="56"/>
        <n x="7"/>
        <n x="80"/>
      </t>
    </mdx>
    <mdx n="0" f="v">
      <t c="5">
        <n x="1" s="1"/>
        <n x="57"/>
        <n x="58"/>
        <n x="10"/>
        <n x="84"/>
      </t>
    </mdx>
    <mdx n="0" f="v">
      <t c="5">
        <n x="1" s="1"/>
        <n x="57"/>
        <n x="58"/>
        <n x="10"/>
        <n x="75"/>
      </t>
    </mdx>
    <mdx n="0" f="v">
      <t c="5">
        <n x="1" s="1"/>
        <n x="57"/>
        <n x="58"/>
        <n x="10"/>
        <n x="77"/>
      </t>
    </mdx>
    <mdx n="0" f="v">
      <t c="5">
        <n x="1" s="1"/>
        <n x="57"/>
        <n x="58"/>
        <n x="10"/>
        <n x="72"/>
      </t>
    </mdx>
    <mdx n="0" f="v">
      <t c="5">
        <n x="1" s="1"/>
        <n x="57"/>
        <n x="58"/>
        <n x="10"/>
        <n x="71"/>
      </t>
    </mdx>
    <mdx n="0" f="v">
      <t c="5">
        <n x="1" s="1"/>
        <n x="57"/>
        <n x="58"/>
        <n x="10"/>
        <n x="83"/>
      </t>
    </mdx>
    <mdx n="0" f="v">
      <t c="5">
        <n x="1" s="1"/>
        <n x="57"/>
        <n x="58"/>
        <n x="10"/>
        <n x="82"/>
      </t>
    </mdx>
    <mdx n="0" f="v">
      <t c="5">
        <n x="1" s="1"/>
        <n x="57"/>
        <n x="58"/>
        <n x="10"/>
        <n x="73"/>
      </t>
    </mdx>
    <mdx n="0" f="v">
      <t c="5">
        <n x="1" s="1"/>
        <n x="57"/>
        <n x="58"/>
        <n x="10"/>
        <n x="76"/>
      </t>
    </mdx>
    <mdx n="0" f="v">
      <t c="5">
        <n x="1" s="1"/>
        <n x="57"/>
        <n x="58"/>
        <n x="10"/>
        <n x="81"/>
      </t>
    </mdx>
    <mdx n="0" f="v">
      <t c="5">
        <n x="1" s="1"/>
        <n x="57"/>
        <n x="58"/>
        <n x="10"/>
        <n x="80"/>
      </t>
    </mdx>
    <mdx n="0" f="v">
      <t c="5">
        <n x="1" s="1"/>
        <n x="57"/>
        <n x="58"/>
        <n x="10"/>
        <n x="79"/>
      </t>
    </mdx>
    <mdx n="0" f="v">
      <t c="5">
        <n x="1" s="1"/>
        <n x="57"/>
        <n x="58"/>
        <n x="10"/>
        <n x="78"/>
      </t>
    </mdx>
    <mdx n="0" f="v">
      <t c="5">
        <n x="1" s="1"/>
        <n x="61"/>
        <n x="62"/>
        <n x="15"/>
        <n x="77"/>
      </t>
    </mdx>
    <mdx n="0" f="v">
      <t c="5">
        <n x="1" s="1"/>
        <n x="61"/>
        <n x="62"/>
        <n x="15"/>
        <n x="74"/>
      </t>
    </mdx>
    <mdx n="0" f="v">
      <t c="5">
        <n x="1" s="1"/>
        <n x="61"/>
        <n x="62"/>
        <n x="15"/>
        <n x="84"/>
      </t>
    </mdx>
    <mdx n="0" f="v">
      <t c="5">
        <n x="1" s="1"/>
        <n x="61"/>
        <n x="62"/>
        <n x="15"/>
        <n x="72"/>
      </t>
    </mdx>
    <mdx n="0" f="v">
      <t c="5">
        <n x="1" s="1"/>
        <n x="61"/>
        <n x="62"/>
        <n x="15"/>
        <n x="71"/>
      </t>
    </mdx>
    <mdx n="0" f="v">
      <t c="5">
        <n x="1" s="1"/>
        <n x="61"/>
        <n x="62"/>
        <n x="15"/>
        <n x="83"/>
      </t>
    </mdx>
    <mdx n="0" f="v">
      <t c="5">
        <n x="1" s="1"/>
        <n x="61"/>
        <n x="62"/>
        <n x="15"/>
        <n x="82"/>
      </t>
    </mdx>
    <mdx n="0" f="v">
      <t c="5">
        <n x="1" s="1"/>
        <n x="61"/>
        <n x="62"/>
        <n x="15"/>
        <n x="73"/>
      </t>
    </mdx>
    <mdx n="0" f="v">
      <t c="5">
        <n x="1" s="1"/>
        <n x="61"/>
        <n x="62"/>
        <n x="15"/>
        <n x="76"/>
      </t>
    </mdx>
    <mdx n="0" f="v">
      <t c="5">
        <n x="1" s="1"/>
        <n x="61"/>
        <n x="62"/>
        <n x="15"/>
        <n x="81"/>
      </t>
    </mdx>
    <mdx n="0" f="v">
      <t c="5">
        <n x="1" s="1"/>
        <n x="61"/>
        <n x="62"/>
        <n x="15"/>
        <n x="80"/>
      </t>
    </mdx>
    <mdx n="0" f="v">
      <t c="5">
        <n x="1" s="1"/>
        <n x="61"/>
        <n x="62"/>
        <n x="15"/>
        <n x="79"/>
      </t>
    </mdx>
    <mdx n="0" f="v">
      <t c="5">
        <n x="1" s="1"/>
        <n x="61"/>
        <n x="62"/>
        <n x="15"/>
        <n x="78"/>
      </t>
    </mdx>
    <mdx n="0" f="v">
      <t c="5">
        <n x="1" s="1"/>
        <n x="63"/>
        <n x="64"/>
        <n x="18"/>
        <n x="73"/>
      </t>
    </mdx>
    <mdx n="0" f="v">
      <t c="5">
        <n x="1" s="1"/>
        <n x="63"/>
        <n x="64"/>
        <n x="18"/>
        <n x="80"/>
      </t>
    </mdx>
    <mdx n="0" f="v">
      <t c="5">
        <n x="1" s="1"/>
        <n x="63"/>
        <n x="64"/>
        <n x="18"/>
        <n x="76"/>
      </t>
    </mdx>
    <mdx n="0" f="v">
      <t c="5">
        <n x="1" s="1"/>
        <n x="63"/>
        <n x="64"/>
        <n x="18"/>
        <n x="81"/>
      </t>
    </mdx>
    <mdx n="0" f="v">
      <t c="5">
        <n x="1" s="1"/>
        <n x="63"/>
        <n x="64"/>
        <n x="18"/>
        <n x="79"/>
      </t>
    </mdx>
    <mdx n="0" f="v">
      <t c="5">
        <n x="1" s="1"/>
        <n x="63"/>
        <n x="64"/>
        <n x="18"/>
        <n x="78"/>
      </t>
    </mdx>
    <mdx n="0" f="v">
      <t c="5">
        <n x="1" s="1"/>
        <n x="63"/>
        <n x="64"/>
        <n x="18"/>
        <n x="75"/>
      </t>
    </mdx>
    <mdx n="0" f="v">
      <t c="5">
        <n x="1" s="1"/>
        <n x="63"/>
        <n x="64"/>
        <n x="18"/>
        <n x="74"/>
      </t>
    </mdx>
    <mdx n="0" f="v">
      <t c="5">
        <n x="1" s="1"/>
        <n x="63"/>
        <n x="64"/>
        <n x="18"/>
        <n x="72"/>
      </t>
    </mdx>
    <mdx n="0" f="v">
      <t c="5">
        <n x="1" s="1"/>
        <n x="63"/>
        <n x="64"/>
        <n x="18"/>
        <n x="71"/>
      </t>
    </mdx>
    <mdx n="0" f="v">
      <t c="5">
        <n x="1" s="1"/>
        <n x="63"/>
        <n x="64"/>
        <n x="18"/>
        <n x="77"/>
      </t>
    </mdx>
    <mdx n="0" f="v">
      <t c="5">
        <n x="1" s="1"/>
        <n x="63"/>
        <n x="64"/>
        <n x="18"/>
        <n x="84"/>
      </t>
    </mdx>
    <mdx n="0" f="v">
      <t c="5">
        <n x="1" s="1"/>
        <n x="63"/>
        <n x="64"/>
        <n x="18"/>
        <n x="83"/>
      </t>
    </mdx>
    <mdx n="0" f="v">
      <t c="5">
        <n x="1" s="1"/>
        <n x="63"/>
        <n x="64"/>
        <n x="18"/>
        <n x="82"/>
      </t>
    </mdx>
    <mdx n="0" f="v">
      <t c="5">
        <n x="1" s="1"/>
        <n x="65"/>
        <n x="66"/>
        <n x="21"/>
        <n x="84"/>
      </t>
    </mdx>
    <mdx n="0" f="v">
      <t c="5">
        <n x="1" s="1"/>
        <n x="65"/>
        <n x="66"/>
        <n x="21"/>
        <n x="75"/>
      </t>
    </mdx>
    <mdx n="0" f="v">
      <t c="5">
        <n x="1" s="1"/>
        <n x="65"/>
        <n x="66"/>
        <n x="21"/>
        <n x="77"/>
      </t>
    </mdx>
    <mdx n="0" f="v">
      <t c="5">
        <n x="1" s="1"/>
        <n x="65"/>
        <n x="66"/>
        <n x="21"/>
        <n x="72"/>
      </t>
    </mdx>
    <mdx n="0" f="v">
      <t c="5">
        <n x="1" s="1"/>
        <n x="65"/>
        <n x="66"/>
        <n x="21"/>
        <n x="71"/>
      </t>
    </mdx>
    <mdx n="0" f="v">
      <t c="5">
        <n x="1" s="1"/>
        <n x="65"/>
        <n x="66"/>
        <n x="21"/>
        <n x="83"/>
      </t>
    </mdx>
    <mdx n="0" f="v">
      <t c="5">
        <n x="1" s="1"/>
        <n x="65"/>
        <n x="66"/>
        <n x="21"/>
        <n x="82"/>
      </t>
    </mdx>
    <mdx n="0" f="v">
      <t c="5">
        <n x="1" s="1"/>
        <n x="65"/>
        <n x="66"/>
        <n x="21"/>
        <n x="73"/>
      </t>
    </mdx>
    <mdx n="0" f="v">
      <t c="5">
        <n x="1" s="1"/>
        <n x="65"/>
        <n x="66"/>
        <n x="21"/>
        <n x="76"/>
      </t>
    </mdx>
    <mdx n="0" f="v">
      <t c="5">
        <n x="1" s="1"/>
        <n x="65"/>
        <n x="66"/>
        <n x="21"/>
        <n x="81"/>
      </t>
    </mdx>
    <mdx n="0" f="v">
      <t c="5">
        <n x="1" s="1"/>
        <n x="65"/>
        <n x="66"/>
        <n x="21"/>
        <n x="80"/>
      </t>
    </mdx>
    <mdx n="0" f="v">
      <t c="5">
        <n x="1" s="1"/>
        <n x="65"/>
        <n x="66"/>
        <n x="21"/>
        <n x="79"/>
      </t>
    </mdx>
    <mdx n="0" f="v">
      <t c="5">
        <n x="1" s="1"/>
        <n x="65"/>
        <n x="66"/>
        <n x="21"/>
        <n x="78"/>
      </t>
    </mdx>
    <mdx n="0" f="v">
      <t c="5">
        <n x="1" s="1"/>
        <n x="67"/>
        <n x="68"/>
        <n x="24"/>
        <n x="80"/>
      </t>
    </mdx>
    <mdx n="0" f="v">
      <t c="5">
        <n x="1" s="1"/>
        <n x="67"/>
        <n x="68"/>
        <n x="24"/>
        <n x="76"/>
      </t>
    </mdx>
    <mdx n="0" f="v">
      <t c="5">
        <n x="1" s="1"/>
        <n x="67"/>
        <n x="68"/>
        <n x="24"/>
        <n x="73"/>
      </t>
    </mdx>
    <mdx n="0" f="v">
      <t c="5">
        <n x="1" s="1"/>
        <n x="67"/>
        <n x="68"/>
        <n x="24"/>
        <n x="81"/>
      </t>
    </mdx>
    <mdx n="0" f="v">
      <t c="5">
        <n x="1" s="1"/>
        <n x="67"/>
        <n x="68"/>
        <n x="24"/>
        <n x="79"/>
      </t>
    </mdx>
    <mdx n="0" f="v">
      <t c="5">
        <n x="1" s="1"/>
        <n x="67"/>
        <n x="68"/>
        <n x="24"/>
        <n x="78"/>
      </t>
    </mdx>
    <mdx n="0" f="v">
      <t c="5">
        <n x="1" s="1"/>
        <n x="67"/>
        <n x="68"/>
        <n x="24"/>
        <n x="75"/>
      </t>
    </mdx>
    <mdx n="0" f="v">
      <t c="5">
        <n x="1" s="1"/>
        <n x="67"/>
        <n x="68"/>
        <n x="24"/>
        <n x="74"/>
      </t>
    </mdx>
    <mdx n="0" f="v">
      <t c="5">
        <n x="1" s="1"/>
        <n x="67"/>
        <n x="68"/>
        <n x="24"/>
        <n x="72"/>
      </t>
    </mdx>
    <mdx n="0" f="v">
      <t c="5">
        <n x="1" s="1"/>
        <n x="67"/>
        <n x="68"/>
        <n x="24"/>
        <n x="71"/>
      </t>
    </mdx>
    <mdx n="0" f="v">
      <t c="5">
        <n x="1" s="1"/>
        <n x="67"/>
        <n x="68"/>
        <n x="24"/>
        <n x="77"/>
      </t>
    </mdx>
    <mdx n="0" f="v">
      <t c="5">
        <n x="1" s="1"/>
        <n x="67"/>
        <n x="68"/>
        <n x="24"/>
        <n x="84"/>
      </t>
    </mdx>
    <mdx n="0" f="v">
      <t c="5">
        <n x="1" s="1"/>
        <n x="67"/>
        <n x="68"/>
        <n x="24"/>
        <n x="83"/>
      </t>
    </mdx>
    <mdx n="0" f="v">
      <t c="5">
        <n x="1" s="1"/>
        <n x="67"/>
        <n x="68"/>
        <n x="24"/>
        <n x="82"/>
      </t>
    </mdx>
    <mdx n="0" f="v">
      <t c="5">
        <n x="1" s="1"/>
        <n x="69"/>
        <n x="70"/>
        <n x="4"/>
        <n x="77"/>
      </t>
    </mdx>
    <mdx n="0" f="v">
      <t c="5">
        <n x="1" s="1"/>
        <n x="69"/>
        <n x="70"/>
        <n x="4"/>
        <n x="83"/>
      </t>
    </mdx>
    <mdx n="0" f="v">
      <t c="5">
        <n x="1" s="1"/>
        <n x="69"/>
        <n x="70"/>
        <n x="4"/>
        <n x="74"/>
      </t>
    </mdx>
    <mdx n="0" f="v">
      <t c="5">
        <n x="1" s="1"/>
        <n x="69"/>
        <n x="70"/>
        <n x="4"/>
        <n x="84"/>
      </t>
    </mdx>
    <mdx n="0" f="v">
      <t c="5">
        <n x="1" s="1"/>
        <n x="69"/>
        <n x="70"/>
        <n x="4"/>
        <n x="75"/>
      </t>
    </mdx>
    <mdx n="0" f="v">
      <t c="5">
        <n x="1" s="1"/>
        <n x="69"/>
        <n x="70"/>
        <n x="4"/>
        <n x="82"/>
      </t>
    </mdx>
    <mdx n="0" f="v">
      <t c="5">
        <n x="1" s="1"/>
        <n x="69"/>
        <n x="70"/>
        <n x="4"/>
        <n x="72"/>
      </t>
    </mdx>
    <mdx n="0" f="v">
      <t c="5">
        <n x="1" s="1"/>
        <n x="69"/>
        <n x="70"/>
        <n x="4"/>
        <n x="71"/>
      </t>
    </mdx>
    <mdx n="0" f="v">
      <t c="5">
        <n x="1" s="1"/>
        <n x="69"/>
        <n x="70"/>
        <n x="4"/>
        <n x="73"/>
      </t>
    </mdx>
    <mdx n="0" f="v">
      <t c="5">
        <n x="1" s="1"/>
        <n x="69"/>
        <n x="70"/>
        <n x="4"/>
        <n x="76"/>
      </t>
    </mdx>
    <mdx n="0" f="v">
      <t c="5">
        <n x="1" s="1"/>
        <n x="69"/>
        <n x="70"/>
        <n x="4"/>
        <n x="81"/>
      </t>
    </mdx>
    <mdx n="0" f="v">
      <t c="5">
        <n x="1" s="1"/>
        <n x="69"/>
        <n x="70"/>
        <n x="4"/>
        <n x="80"/>
      </t>
    </mdx>
    <mdx n="0" f="v">
      <t c="5">
        <n x="1" s="1"/>
        <n x="69"/>
        <n x="70"/>
        <n x="4"/>
        <n x="79"/>
      </t>
    </mdx>
    <mdx n="0" f="v">
      <t c="5">
        <n x="1" s="1"/>
        <n x="69"/>
        <n x="70"/>
        <n x="4"/>
        <n x="78"/>
      </t>
    </mdx>
    <mdx n="0" f="v">
      <t c="5">
        <n x="1" s="1"/>
        <n x="49"/>
        <n x="50"/>
        <n x="7"/>
        <n x="82"/>
      </t>
    </mdx>
    <mdx n="0" f="v">
      <t c="5">
        <n x="1" s="1"/>
        <n x="47"/>
        <n x="48"/>
        <n x="4"/>
        <n x="82"/>
      </t>
    </mdx>
    <mdx n="0" f="v">
      <t c="5">
        <n x="1" s="1"/>
        <n x="69"/>
        <n x="70"/>
        <n x="18"/>
        <n x="82"/>
      </t>
    </mdx>
    <mdx n="0" f="v">
      <t c="5">
        <n x="1" s="1"/>
        <n x="53"/>
        <n x="54"/>
        <n x="24"/>
        <n x="82"/>
      </t>
    </mdx>
    <mdx n="0" f="v">
      <t c="5">
        <n x="1" s="1"/>
        <n x="49"/>
        <n x="50"/>
        <n x="18"/>
        <n x="83"/>
      </t>
    </mdx>
    <mdx n="0" f="v">
      <t c="5">
        <n x="1" s="1"/>
        <n x="51"/>
        <n x="52"/>
        <n x="15"/>
        <n x="83"/>
      </t>
    </mdx>
    <mdx n="0" f="v">
      <t c="5">
        <n x="1" s="1"/>
        <n x="47"/>
        <n x="48"/>
        <n x="15"/>
        <n x="83"/>
      </t>
    </mdx>
    <mdx n="0" f="v">
      <t c="5">
        <n x="1" s="1"/>
        <n x="69"/>
        <n x="70"/>
        <n x="18"/>
        <n x="83"/>
      </t>
    </mdx>
    <mdx n="0" f="v">
      <t c="5">
        <n x="1" s="1"/>
        <n x="51"/>
        <n x="52"/>
        <n x="18"/>
        <n x="83"/>
      </t>
    </mdx>
    <mdx n="0" f="v">
      <t c="5">
        <n x="1" s="1"/>
        <n x="69"/>
        <n x="70"/>
        <n x="24"/>
        <n x="83"/>
      </t>
    </mdx>
    <mdx n="0" f="v">
      <t c="5">
        <n x="1" s="1"/>
        <n x="2"/>
        <n x="3"/>
        <n x="7"/>
        <n x="74"/>
      </t>
    </mdx>
    <mdx n="0" f="v">
      <t c="5">
        <n x="1" s="1"/>
        <n x="2"/>
        <n x="3"/>
        <n x="7"/>
        <n x="84"/>
      </t>
    </mdx>
    <mdx n="0" f="v">
      <t c="5">
        <n x="1" s="1"/>
        <n x="2"/>
        <n x="3"/>
        <n x="7"/>
        <n x="82"/>
      </t>
    </mdx>
    <mdx n="0" f="v">
      <t c="5">
        <n x="1" s="1"/>
        <n x="2"/>
        <n x="3"/>
        <n x="7"/>
        <n x="75"/>
      </t>
    </mdx>
    <mdx n="0" f="v">
      <t c="5">
        <n x="1" s="1"/>
        <n x="2"/>
        <n x="3"/>
        <n x="7"/>
        <n x="77"/>
      </t>
    </mdx>
    <mdx n="0" f="v">
      <t c="5">
        <n x="1" s="1"/>
        <n x="2"/>
        <n x="3"/>
        <n x="7"/>
        <n x="83"/>
      </t>
    </mdx>
    <mdx n="0" f="v">
      <t c="5">
        <n x="1" s="1"/>
        <n x="2"/>
        <n x="3"/>
        <n x="7"/>
        <n x="73"/>
      </t>
    </mdx>
    <mdx n="0" f="v">
      <t c="5">
        <n x="1" s="1"/>
        <n x="2"/>
        <n x="3"/>
        <n x="7"/>
        <n x="76"/>
      </t>
    </mdx>
    <mdx n="0" f="v">
      <t c="5">
        <n x="1" s="1"/>
        <n x="2"/>
        <n x="3"/>
        <n x="7"/>
        <n x="81"/>
      </t>
    </mdx>
    <mdx n="0" f="v">
      <t c="5">
        <n x="1" s="1"/>
        <n x="2"/>
        <n x="3"/>
        <n x="7"/>
        <n x="80"/>
      </t>
    </mdx>
    <mdx n="0" f="v">
      <t c="5">
        <n x="1" s="1"/>
        <n x="2"/>
        <n x="3"/>
        <n x="7"/>
        <n x="79"/>
      </t>
    </mdx>
    <mdx n="0" f="v">
      <t c="5">
        <n x="1" s="1"/>
        <n x="2"/>
        <n x="3"/>
        <n x="7"/>
        <n x="78"/>
      </t>
    </mdx>
    <mdx n="0" f="v">
      <t c="5">
        <n x="1" s="1"/>
        <n x="2"/>
        <n x="3"/>
        <n x="7"/>
        <n x="72"/>
      </t>
    </mdx>
    <mdx n="0" f="v">
      <t c="5">
        <n x="1" s="1"/>
        <n x="2"/>
        <n x="3"/>
        <n x="7"/>
        <n x="71"/>
      </t>
    </mdx>
    <mdx n="0" f="v">
      <t c="5">
        <n x="1" s="1"/>
        <n x="11"/>
        <n x="12"/>
        <n x="15"/>
        <n x="78"/>
      </t>
    </mdx>
    <mdx n="0" f="v">
      <t c="5">
        <n x="1" s="1"/>
        <n x="11"/>
        <n x="12"/>
        <n x="15"/>
        <n x="76"/>
      </t>
    </mdx>
    <mdx n="0" f="v">
      <t c="5">
        <n x="1" s="1"/>
        <n x="11"/>
        <n x="12"/>
        <n x="15"/>
        <n x="79"/>
      </t>
    </mdx>
    <mdx n="0" f="v">
      <t c="5">
        <n x="1" s="1"/>
        <n x="11"/>
        <n x="12"/>
        <n x="15"/>
        <n x="73"/>
      </t>
    </mdx>
    <mdx n="0" f="v">
      <t c="5">
        <n x="1" s="1"/>
        <n x="11"/>
        <n x="12"/>
        <n x="15"/>
        <n x="80"/>
      </t>
    </mdx>
    <mdx n="0" f="v">
      <t c="5">
        <n x="1" s="1"/>
        <n x="11"/>
        <n x="12"/>
        <n x="15"/>
        <n x="75"/>
      </t>
    </mdx>
    <mdx n="0" f="v">
      <t c="5">
        <n x="1" s="1"/>
        <n x="11"/>
        <n x="12"/>
        <n x="15"/>
        <n x="74"/>
      </t>
    </mdx>
    <mdx n="0" f="v">
      <t c="5">
        <n x="1" s="1"/>
        <n x="11"/>
        <n x="12"/>
        <n x="15"/>
        <n x="72"/>
      </t>
    </mdx>
    <mdx n="0" f="v">
      <t c="5">
        <n x="1" s="1"/>
        <n x="11"/>
        <n x="12"/>
        <n x="15"/>
        <n x="71"/>
      </t>
    </mdx>
    <mdx n="0" f="v">
      <t c="5">
        <n x="1" s="1"/>
        <n x="11"/>
        <n x="12"/>
        <n x="15"/>
        <n x="77"/>
      </t>
    </mdx>
    <mdx n="0" f="v">
      <t c="5">
        <n x="1" s="1"/>
        <n x="11"/>
        <n x="12"/>
        <n x="15"/>
        <n x="84"/>
      </t>
    </mdx>
    <mdx n="0" f="v">
      <t c="5">
        <n x="1" s="1"/>
        <n x="11"/>
        <n x="12"/>
        <n x="15"/>
        <n x="83"/>
      </t>
    </mdx>
    <mdx n="0" f="v">
      <t c="5">
        <n x="1" s="1"/>
        <n x="11"/>
        <n x="12"/>
        <n x="15"/>
        <n x="82"/>
      </t>
    </mdx>
    <mdx n="0" f="v">
      <t c="5">
        <n x="1" s="1"/>
        <n x="11"/>
        <n x="12"/>
        <n x="15"/>
        <n x="81"/>
      </t>
    </mdx>
    <mdx n="0" f="v">
      <t c="5">
        <n x="1" s="1"/>
        <n x="19"/>
        <n x="20"/>
        <n x="24"/>
        <n x="83"/>
      </t>
    </mdx>
    <mdx n="0" f="v">
      <t c="5">
        <n x="1" s="1"/>
        <n x="19"/>
        <n x="20"/>
        <n x="24"/>
        <n x="74"/>
      </t>
    </mdx>
    <mdx n="0" f="v">
      <t c="5">
        <n x="1" s="1"/>
        <n x="19"/>
        <n x="20"/>
        <n x="24"/>
        <n x="84"/>
      </t>
    </mdx>
    <mdx n="0" f="v">
      <t c="5">
        <n x="1" s="1"/>
        <n x="19"/>
        <n x="20"/>
        <n x="24"/>
        <n x="82"/>
      </t>
    </mdx>
    <mdx n="0" f="v">
      <t c="5">
        <n x="1" s="1"/>
        <n x="19"/>
        <n x="20"/>
        <n x="24"/>
        <n x="75"/>
      </t>
    </mdx>
    <mdx n="0" f="v">
      <t c="5">
        <n x="1" s="1"/>
        <n x="19"/>
        <n x="20"/>
        <n x="24"/>
        <n x="77"/>
      </t>
    </mdx>
    <mdx n="0" f="v">
      <t c="5">
        <n x="1" s="1"/>
        <n x="19"/>
        <n x="20"/>
        <n x="24"/>
        <n x="73"/>
      </t>
    </mdx>
    <mdx n="0" f="v">
      <t c="5">
        <n x="1" s="1"/>
        <n x="19"/>
        <n x="20"/>
        <n x="24"/>
        <n x="76"/>
      </t>
    </mdx>
    <mdx n="0" f="v">
      <t c="5">
        <n x="1" s="1"/>
        <n x="19"/>
        <n x="20"/>
        <n x="24"/>
        <n x="81"/>
      </t>
    </mdx>
    <mdx n="0" f="v">
      <t c="5">
        <n x="1" s="1"/>
        <n x="19"/>
        <n x="20"/>
        <n x="24"/>
        <n x="80"/>
      </t>
    </mdx>
    <mdx n="0" f="v">
      <t c="5">
        <n x="1" s="1"/>
        <n x="19"/>
        <n x="20"/>
        <n x="24"/>
        <n x="79"/>
      </t>
    </mdx>
    <mdx n="0" f="v">
      <t c="5">
        <n x="1" s="1"/>
        <n x="19"/>
        <n x="20"/>
        <n x="24"/>
        <n x="78"/>
      </t>
    </mdx>
    <mdx n="0" f="v">
      <t c="5">
        <n x="1" s="1"/>
        <n x="19"/>
        <n x="20"/>
        <n x="24"/>
        <n x="72"/>
      </t>
    </mdx>
    <mdx n="0" f="v">
      <t c="5">
        <n x="1" s="1"/>
        <n x="19"/>
        <n x="20"/>
        <n x="24"/>
        <n x="71"/>
      </t>
    </mdx>
    <mdx n="0" f="v">
      <t c="5">
        <n x="1" s="1"/>
        <n x="22"/>
        <n x="23"/>
        <n x="4"/>
        <n x="79"/>
      </t>
    </mdx>
    <mdx n="0" f="v">
      <t c="5">
        <n x="1" s="1"/>
        <n x="22"/>
        <n x="23"/>
        <n x="4"/>
        <n x="73"/>
      </t>
    </mdx>
    <mdx n="0" f="v">
      <t c="5">
        <n x="1" s="1"/>
        <n x="22"/>
        <n x="23"/>
        <n x="4"/>
        <n x="80"/>
      </t>
    </mdx>
    <mdx n="0" f="v">
      <t c="5">
        <n x="1" s="1"/>
        <n x="22"/>
        <n x="23"/>
        <n x="4"/>
        <n x="78"/>
      </t>
    </mdx>
    <mdx n="0" f="v">
      <t c="5">
        <n x="1" s="1"/>
        <n x="22"/>
        <n x="23"/>
        <n x="4"/>
        <n x="76"/>
      </t>
    </mdx>
    <mdx n="0" f="v">
      <t c="5">
        <n x="1" s="1"/>
        <n x="22"/>
        <n x="23"/>
        <n x="4"/>
        <n x="75"/>
      </t>
    </mdx>
    <mdx n="0" f="v">
      <t c="5">
        <n x="1" s="1"/>
        <n x="22"/>
        <n x="23"/>
        <n x="4"/>
        <n x="74"/>
      </t>
    </mdx>
    <mdx n="0" f="v">
      <t c="5">
        <n x="1" s="1"/>
        <n x="22"/>
        <n x="23"/>
        <n x="4"/>
        <n x="72"/>
      </t>
    </mdx>
    <mdx n="0" f="v">
      <t c="5">
        <n x="1" s="1"/>
        <n x="22"/>
        <n x="23"/>
        <n x="4"/>
        <n x="71"/>
      </t>
    </mdx>
    <mdx n="0" f="v">
      <t c="5">
        <n x="1" s="1"/>
        <n x="22"/>
        <n x="23"/>
        <n x="4"/>
        <n x="77"/>
      </t>
    </mdx>
    <mdx n="0" f="v">
      <t c="5">
        <n x="1" s="1"/>
        <n x="22"/>
        <n x="23"/>
        <n x="4"/>
        <n x="84"/>
      </t>
    </mdx>
    <mdx n="0" f="v">
      <t c="5">
        <n x="1" s="1"/>
        <n x="22"/>
        <n x="23"/>
        <n x="4"/>
        <n x="83"/>
      </t>
    </mdx>
    <mdx n="0" f="v">
      <t c="5">
        <n x="1" s="1"/>
        <n x="22"/>
        <n x="23"/>
        <n x="4"/>
        <n x="82"/>
      </t>
    </mdx>
    <mdx n="0" f="v">
      <t c="5">
        <n x="1" s="1"/>
        <n x="22"/>
        <n x="23"/>
        <n x="4"/>
        <n x="81"/>
      </t>
    </mdx>
    <mdx n="0" f="v">
      <t c="5">
        <n x="1" s="1"/>
        <n x="27"/>
        <n x="28"/>
        <n x="10"/>
        <n x="79"/>
      </t>
    </mdx>
    <mdx n="0" f="v">
      <t c="5">
        <n x="1" s="1"/>
        <n x="27"/>
        <n x="28"/>
        <n x="10"/>
        <n x="73"/>
      </t>
    </mdx>
    <mdx n="0" f="v">
      <t c="5">
        <n x="1" s="1"/>
        <n x="27"/>
        <n x="28"/>
        <n x="10"/>
        <n x="80"/>
      </t>
    </mdx>
    <mdx n="0" f="v">
      <t c="5">
        <n x="1" s="1"/>
        <n x="27"/>
        <n x="28"/>
        <n x="10"/>
        <n x="78"/>
      </t>
    </mdx>
    <mdx n="0" f="v">
      <t c="5">
        <n x="1" s="1"/>
        <n x="27"/>
        <n x="28"/>
        <n x="10"/>
        <n x="76"/>
      </t>
    </mdx>
    <mdx n="0" f="v">
      <t c="5">
        <n x="1" s="1"/>
        <n x="27"/>
        <n x="28"/>
        <n x="10"/>
        <n x="75"/>
      </t>
    </mdx>
    <mdx n="0" f="v">
      <t c="5">
        <n x="1" s="1"/>
        <n x="27"/>
        <n x="28"/>
        <n x="10"/>
        <n x="74"/>
      </t>
    </mdx>
    <mdx n="0" f="v">
      <t c="5">
        <n x="1" s="1"/>
        <n x="27"/>
        <n x="28"/>
        <n x="10"/>
        <n x="72"/>
      </t>
    </mdx>
    <mdx n="0" f="v">
      <t c="5">
        <n x="1" s="1"/>
        <n x="27"/>
        <n x="28"/>
        <n x="10"/>
        <n x="71"/>
      </t>
    </mdx>
    <mdx n="0" f="v">
      <t c="5">
        <n x="1" s="1"/>
        <n x="27"/>
        <n x="28"/>
        <n x="10"/>
        <n x="77"/>
      </t>
    </mdx>
    <mdx n="0" f="v">
      <t c="5">
        <n x="1" s="1"/>
        <n x="27"/>
        <n x="28"/>
        <n x="10"/>
        <n x="84"/>
      </t>
    </mdx>
    <mdx n="0" f="v">
      <t c="5">
        <n x="1" s="1"/>
        <n x="27"/>
        <n x="28"/>
        <n x="10"/>
        <n x="83"/>
      </t>
    </mdx>
    <mdx n="0" f="v">
      <t c="5">
        <n x="1" s="1"/>
        <n x="27"/>
        <n x="28"/>
        <n x="10"/>
        <n x="82"/>
      </t>
    </mdx>
    <mdx n="0" f="v">
      <t c="5">
        <n x="1" s="1"/>
        <n x="27"/>
        <n x="28"/>
        <n x="10"/>
        <n x="81"/>
      </t>
    </mdx>
    <mdx n="0" f="v">
      <t c="5">
        <n x="1" s="1"/>
        <n x="39"/>
        <n x="40"/>
        <n x="4"/>
        <n x="80"/>
      </t>
    </mdx>
    <mdx n="0" f="v">
      <t c="5">
        <n x="1" s="1"/>
        <n x="39"/>
        <n x="40"/>
        <n x="4"/>
        <n x="82"/>
      </t>
    </mdx>
    <mdx n="0" f="v">
      <t c="5">
        <n x="1" s="1"/>
        <n x="39"/>
        <n x="40"/>
        <n x="4"/>
        <n x="83"/>
      </t>
    </mdx>
    <mdx n="0" f="v">
      <t c="5">
        <n x="1" s="1"/>
        <n x="39"/>
        <n x="40"/>
        <n x="4"/>
        <n x="81"/>
      </t>
    </mdx>
    <mdx n="0" f="v">
      <t c="5">
        <n x="1" s="1"/>
        <n x="39"/>
        <n x="40"/>
        <n x="4"/>
        <n x="79"/>
      </t>
    </mdx>
    <mdx n="0" f="v">
      <t c="5">
        <n x="1" s="1"/>
        <n x="39"/>
        <n x="40"/>
        <n x="4"/>
        <n x="78"/>
      </t>
    </mdx>
    <mdx n="0" f="v">
      <t c="5">
        <n x="1" s="1"/>
        <n x="39"/>
        <n x="40"/>
        <n x="4"/>
        <n x="75"/>
      </t>
    </mdx>
    <mdx n="0" f="v">
      <t c="5">
        <n x="1" s="1"/>
        <n x="39"/>
        <n x="40"/>
        <n x="4"/>
        <n x="74"/>
      </t>
    </mdx>
    <mdx n="0" f="v">
      <t c="5">
        <n x="1" s="1"/>
        <n x="39"/>
        <n x="40"/>
        <n x="4"/>
        <n x="72"/>
      </t>
    </mdx>
    <mdx n="0" f="v">
      <t c="5">
        <n x="1" s="1"/>
        <n x="39"/>
        <n x="40"/>
        <n x="4"/>
        <n x="71"/>
      </t>
    </mdx>
    <mdx n="0" f="v">
      <t c="5">
        <n x="1" s="1"/>
        <n x="39"/>
        <n x="40"/>
        <n x="4"/>
        <n x="77"/>
      </t>
    </mdx>
    <mdx n="0" f="v">
      <t c="5">
        <n x="1" s="1"/>
        <n x="39"/>
        <n x="40"/>
        <n x="4"/>
        <n x="84"/>
      </t>
    </mdx>
    <mdx n="0" f="v">
      <t c="5">
        <n x="1" s="1"/>
        <n x="39"/>
        <n x="40"/>
        <n x="4"/>
        <n x="73"/>
      </t>
    </mdx>
    <mdx n="0" f="v">
      <t c="5">
        <n x="1" s="1"/>
        <n x="39"/>
        <n x="40"/>
        <n x="4"/>
        <n x="76"/>
      </t>
    </mdx>
    <mdx n="0" f="v">
      <t c="5">
        <n x="1" s="1"/>
        <n x="55"/>
        <n x="56"/>
        <n x="4"/>
        <n x="79"/>
      </t>
    </mdx>
    <mdx n="0" f="v">
      <t c="5">
        <n x="1" s="1"/>
        <n x="55"/>
        <n x="56"/>
        <n x="4"/>
        <n x="83"/>
      </t>
    </mdx>
    <mdx n="0" f="v">
      <t c="5">
        <n x="1" s="1"/>
        <n x="55"/>
        <n x="56"/>
        <n x="4"/>
        <n x="81"/>
      </t>
    </mdx>
    <mdx n="0" f="v">
      <t c="5">
        <n x="1" s="1"/>
        <n x="55"/>
        <n x="56"/>
        <n x="4"/>
        <n x="80"/>
      </t>
    </mdx>
    <mdx n="0" f="v">
      <t c="5">
        <n x="1" s="1"/>
        <n x="55"/>
        <n x="56"/>
        <n x="4"/>
        <n x="78"/>
      </t>
    </mdx>
    <mdx n="0" f="v">
      <t c="5">
        <n x="1" s="1"/>
        <n x="55"/>
        <n x="56"/>
        <n x="4"/>
        <n x="82"/>
      </t>
    </mdx>
    <mdx n="0" f="v">
      <t c="5">
        <n x="1" s="1"/>
        <n x="55"/>
        <n x="56"/>
        <n x="4"/>
        <n x="75"/>
      </t>
    </mdx>
    <mdx n="0" f="v">
      <t c="5">
        <n x="1" s="1"/>
        <n x="55"/>
        <n x="56"/>
        <n x="4"/>
        <n x="74"/>
      </t>
    </mdx>
    <mdx n="0" f="v">
      <t c="5">
        <n x="1" s="1"/>
        <n x="55"/>
        <n x="56"/>
        <n x="4"/>
        <n x="72"/>
      </t>
    </mdx>
    <mdx n="0" f="v">
      <t c="5">
        <n x="1" s="1"/>
        <n x="55"/>
        <n x="56"/>
        <n x="4"/>
        <n x="71"/>
      </t>
    </mdx>
    <mdx n="0" f="v">
      <t c="5">
        <n x="1" s="1"/>
        <n x="55"/>
        <n x="56"/>
        <n x="4"/>
        <n x="77"/>
      </t>
    </mdx>
    <mdx n="0" f="v">
      <t c="5">
        <n x="1" s="1"/>
        <n x="55"/>
        <n x="56"/>
        <n x="4"/>
        <n x="84"/>
      </t>
    </mdx>
    <mdx n="0" f="v">
      <t c="5">
        <n x="1" s="1"/>
        <n x="55"/>
        <n x="56"/>
        <n x="4"/>
        <n x="73"/>
      </t>
    </mdx>
    <mdx n="0" f="v">
      <t c="5">
        <n x="1" s="1"/>
        <n x="55"/>
        <n x="56"/>
        <n x="4"/>
        <n x="76"/>
      </t>
    </mdx>
    <mdx n="0" f="v">
      <t c="5">
        <n x="1" s="1"/>
        <n x="67"/>
        <n x="68"/>
        <n x="21"/>
        <n x="84"/>
      </t>
    </mdx>
    <mdx n="0" f="v">
      <t c="5">
        <n x="1" s="1"/>
        <n x="63"/>
        <n x="64"/>
        <n x="4"/>
        <n x="84"/>
      </t>
    </mdx>
    <mdx n="0" f="v">
      <t c="5">
        <n x="1" s="1"/>
        <n x="59"/>
        <n x="60"/>
        <n x="10"/>
        <n x="84"/>
      </t>
    </mdx>
    <mdx n="0" f="v">
      <t c="5">
        <n x="1" s="1"/>
        <n x="61"/>
        <n x="62"/>
        <n x="4"/>
        <n x="84"/>
      </t>
    </mdx>
    <mdx n="0" f="v">
      <t c="5">
        <n x="1" s="1"/>
        <n x="45"/>
        <n x="46"/>
        <n x="24"/>
        <n x="84"/>
      </t>
    </mdx>
    <mdx n="0" f="v">
      <t c="5">
        <n x="1" s="1"/>
        <n x="69"/>
        <n x="70"/>
        <n x="18"/>
        <n x="84"/>
      </t>
    </mdx>
    <mdx n="0" f="v">
      <t c="5">
        <n x="1" s="1"/>
        <n x="63"/>
        <n x="64"/>
        <n x="15"/>
        <n x="84"/>
      </t>
    </mdx>
    <mdx n="0" f="v">
      <t c="5">
        <n x="1" s="1"/>
        <n x="59"/>
        <n x="60"/>
        <n x="21"/>
        <n x="84"/>
      </t>
    </mdx>
    <mdx n="0" f="v">
      <t c="5">
        <n x="1" s="1"/>
        <n x="57"/>
        <n x="58"/>
        <n x="21"/>
        <n x="84"/>
      </t>
    </mdx>
    <mdx n="0" f="v">
      <t c="5">
        <n x="1" s="1"/>
        <n x="65"/>
        <n x="66"/>
        <n x="24"/>
        <n x="84"/>
      </t>
    </mdx>
    <mdx n="0" f="v">
      <t c="5">
        <n x="1" s="1"/>
        <n x="61"/>
        <n x="62"/>
        <n x="7"/>
        <n x="84"/>
      </t>
    </mdx>
    <mdx n="0" f="v">
      <t c="5">
        <n x="1" s="1"/>
        <n x="67"/>
        <n x="68"/>
        <n x="18"/>
        <n x="84"/>
      </t>
    </mdx>
    <mdx n="0" f="v">
      <t c="5">
        <n x="1" s="1"/>
        <n x="59"/>
        <n x="60"/>
        <n x="7"/>
        <n x="84"/>
      </t>
    </mdx>
    <mdx n="0" f="v">
      <t c="5">
        <n x="1" s="1"/>
        <n x="47"/>
        <n x="48"/>
        <n x="21"/>
        <n x="84"/>
      </t>
    </mdx>
    <mdx n="0" f="m">
      <t c="2">
        <n x="69"/>
        <n x="10"/>
      </t>
    </mdx>
    <mdx n="0" f="v">
      <t c="4">
        <n x="1" s="1"/>
        <n x="69"/>
        <n x="10"/>
        <n x="73"/>
      </t>
    </mdx>
    <mdx n="0" f="v">
      <t c="4">
        <n x="1" s="1"/>
        <n x="69"/>
        <n x="10"/>
        <n x="80"/>
      </t>
    </mdx>
    <mdx n="0" f="v">
      <t c="4">
        <n x="1" s="1"/>
        <n x="69"/>
        <n x="10"/>
        <n x="76"/>
      </t>
    </mdx>
    <mdx n="0" f="v">
      <t c="4">
        <n x="1" s="1"/>
        <n x="69"/>
        <n x="10"/>
        <n x="81"/>
      </t>
    </mdx>
    <mdx n="0" f="v">
      <t c="4">
        <n x="1" s="1"/>
        <n x="69"/>
        <n x="10"/>
        <n x="79"/>
      </t>
    </mdx>
    <mdx n="0" f="v">
      <t c="4">
        <n x="1" s="1"/>
        <n x="69"/>
        <n x="10"/>
        <n x="78"/>
      </t>
    </mdx>
    <mdx n="0" f="v">
      <t c="4">
        <n x="1" s="1"/>
        <n x="69"/>
        <n x="10"/>
        <n x="75"/>
      </t>
    </mdx>
    <mdx n="0" f="v">
      <t c="4">
        <n x="1" s="1"/>
        <n x="69"/>
        <n x="10"/>
        <n x="74"/>
      </t>
    </mdx>
    <mdx n="0" f="v">
      <t c="4">
        <n x="1" s="1"/>
        <n x="69"/>
        <n x="10"/>
        <n x="72"/>
      </t>
    </mdx>
    <mdx n="0" f="v">
      <t c="4">
        <n x="1" s="1"/>
        <n x="69"/>
        <n x="10"/>
        <n x="71"/>
      </t>
    </mdx>
    <mdx n="0" f="v">
      <t c="4">
        <n x="1" s="1"/>
        <n x="69"/>
        <n x="10"/>
        <n x="77"/>
      </t>
    </mdx>
    <mdx n="0" f="v">
      <t c="4">
        <n x="1" s="1"/>
        <n x="69"/>
        <n x="10"/>
        <n x="84"/>
      </t>
    </mdx>
    <mdx n="0" f="v">
      <t c="4">
        <n x="1" s="1"/>
        <n x="69"/>
        <n x="10"/>
        <n x="83"/>
      </t>
    </mdx>
    <mdx n="0" f="v">
      <t c="4">
        <n x="1" s="1"/>
        <n x="69"/>
        <n x="10"/>
        <n x="82"/>
      </t>
    </mdx>
  </mdxMetadata>
  <valueMetadata count="333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  <bk>
      <rc t="1" v="1444"/>
    </bk>
    <bk>
      <rc t="1" v="1445"/>
    </bk>
    <bk>
      <rc t="1" v="1446"/>
    </bk>
    <bk>
      <rc t="1" v="1447"/>
    </bk>
    <bk>
      <rc t="1" v="1448"/>
    </bk>
    <bk>
      <rc t="1" v="1449"/>
    </bk>
    <bk>
      <rc t="1" v="1450"/>
    </bk>
    <bk>
      <rc t="1" v="1451"/>
    </bk>
    <bk>
      <rc t="1" v="1452"/>
    </bk>
    <bk>
      <rc t="1" v="1453"/>
    </bk>
    <bk>
      <rc t="1" v="1454"/>
    </bk>
    <bk>
      <rc t="1" v="1455"/>
    </bk>
    <bk>
      <rc t="1" v="1456"/>
    </bk>
    <bk>
      <rc t="1" v="1457"/>
    </bk>
    <bk>
      <rc t="1" v="1458"/>
    </bk>
    <bk>
      <rc t="1" v="1459"/>
    </bk>
    <bk>
      <rc t="1" v="1460"/>
    </bk>
    <bk>
      <rc t="1" v="1461"/>
    </bk>
    <bk>
      <rc t="1" v="1462"/>
    </bk>
    <bk>
      <rc t="1" v="1463"/>
    </bk>
    <bk>
      <rc t="1" v="1464"/>
    </bk>
    <bk>
      <rc t="1" v="1465"/>
    </bk>
    <bk>
      <rc t="1" v="1466"/>
    </bk>
    <bk>
      <rc t="1" v="1467"/>
    </bk>
    <bk>
      <rc t="1" v="1468"/>
    </bk>
    <bk>
      <rc t="1" v="1469"/>
    </bk>
    <bk>
      <rc t="1" v="1470"/>
    </bk>
    <bk>
      <rc t="1" v="1471"/>
    </bk>
    <bk>
      <rc t="1" v="1472"/>
    </bk>
    <bk>
      <rc t="1" v="1473"/>
    </bk>
    <bk>
      <rc t="1" v="1474"/>
    </bk>
    <bk>
      <rc t="1" v="1475"/>
    </bk>
    <bk>
      <rc t="1" v="1476"/>
    </bk>
    <bk>
      <rc t="1" v="1477"/>
    </bk>
    <bk>
      <rc t="1" v="1478"/>
    </bk>
    <bk>
      <rc t="1" v="1479"/>
    </bk>
    <bk>
      <rc t="1" v="1480"/>
    </bk>
    <bk>
      <rc t="1" v="1481"/>
    </bk>
    <bk>
      <rc t="1" v="1482"/>
    </bk>
    <bk>
      <rc t="1" v="1483"/>
    </bk>
    <bk>
      <rc t="1" v="1484"/>
    </bk>
    <bk>
      <rc t="1" v="1485"/>
    </bk>
    <bk>
      <rc t="1" v="1486"/>
    </bk>
    <bk>
      <rc t="1" v="1487"/>
    </bk>
    <bk>
      <rc t="1" v="1488"/>
    </bk>
    <bk>
      <rc t="1" v="1489"/>
    </bk>
    <bk>
      <rc t="1" v="1490"/>
    </bk>
    <bk>
      <rc t="1" v="1491"/>
    </bk>
    <bk>
      <rc t="1" v="1492"/>
    </bk>
    <bk>
      <rc t="1" v="1493"/>
    </bk>
    <bk>
      <rc t="1" v="1494"/>
    </bk>
    <bk>
      <rc t="1" v="1495"/>
    </bk>
    <bk>
      <rc t="1" v="1496"/>
    </bk>
    <bk>
      <rc t="1" v="1497"/>
    </bk>
    <bk>
      <rc t="1" v="1498"/>
    </bk>
    <bk>
      <rc t="1" v="1499"/>
    </bk>
    <bk>
      <rc t="1" v="1500"/>
    </bk>
    <bk>
      <rc t="1" v="1501"/>
    </bk>
    <bk>
      <rc t="1" v="1502"/>
    </bk>
    <bk>
      <rc t="1" v="1503"/>
    </bk>
    <bk>
      <rc t="1" v="1504"/>
    </bk>
    <bk>
      <rc t="1" v="1505"/>
    </bk>
    <bk>
      <rc t="1" v="1506"/>
    </bk>
    <bk>
      <rc t="1" v="1507"/>
    </bk>
    <bk>
      <rc t="1" v="1508"/>
    </bk>
    <bk>
      <rc t="1" v="1509"/>
    </bk>
    <bk>
      <rc t="1" v="1510"/>
    </bk>
    <bk>
      <rc t="1" v="1511"/>
    </bk>
    <bk>
      <rc t="1" v="1512"/>
    </bk>
    <bk>
      <rc t="1" v="1513"/>
    </bk>
    <bk>
      <rc t="1" v="1514"/>
    </bk>
    <bk>
      <rc t="1" v="1515"/>
    </bk>
    <bk>
      <rc t="1" v="1516"/>
    </bk>
    <bk>
      <rc t="1" v="1517"/>
    </bk>
    <bk>
      <rc t="1" v="1518"/>
    </bk>
    <bk>
      <rc t="1" v="1519"/>
    </bk>
    <bk>
      <rc t="1" v="1520"/>
    </bk>
    <bk>
      <rc t="1" v="1521"/>
    </bk>
    <bk>
      <rc t="1" v="1522"/>
    </bk>
    <bk>
      <rc t="1" v="1523"/>
    </bk>
    <bk>
      <rc t="1" v="1524"/>
    </bk>
    <bk>
      <rc t="1" v="1525"/>
    </bk>
    <bk>
      <rc t="1" v="1526"/>
    </bk>
    <bk>
      <rc t="1" v="1527"/>
    </bk>
    <bk>
      <rc t="1" v="1528"/>
    </bk>
    <bk>
      <rc t="1" v="1529"/>
    </bk>
    <bk>
      <rc t="1" v="1530"/>
    </bk>
    <bk>
      <rc t="1" v="1531"/>
    </bk>
    <bk>
      <rc t="1" v="1532"/>
    </bk>
    <bk>
      <rc t="1" v="1533"/>
    </bk>
    <bk>
      <rc t="1" v="1534"/>
    </bk>
    <bk>
      <rc t="1" v="1535"/>
    </bk>
    <bk>
      <rc t="1" v="1536"/>
    </bk>
    <bk>
      <rc t="1" v="1537"/>
    </bk>
    <bk>
      <rc t="1" v="1538"/>
    </bk>
    <bk>
      <rc t="1" v="1539"/>
    </bk>
    <bk>
      <rc t="1" v="1540"/>
    </bk>
    <bk>
      <rc t="1" v="1541"/>
    </bk>
    <bk>
      <rc t="1" v="1542"/>
    </bk>
    <bk>
      <rc t="1" v="1543"/>
    </bk>
    <bk>
      <rc t="1" v="1544"/>
    </bk>
    <bk>
      <rc t="1" v="1545"/>
    </bk>
    <bk>
      <rc t="1" v="1546"/>
    </bk>
    <bk>
      <rc t="1" v="1547"/>
    </bk>
    <bk>
      <rc t="1" v="1548"/>
    </bk>
    <bk>
      <rc t="1" v="1549"/>
    </bk>
    <bk>
      <rc t="1" v="1550"/>
    </bk>
    <bk>
      <rc t="1" v="1551"/>
    </bk>
    <bk>
      <rc t="1" v="1552"/>
    </bk>
    <bk>
      <rc t="1" v="1553"/>
    </bk>
    <bk>
      <rc t="1" v="1554"/>
    </bk>
    <bk>
      <rc t="1" v="1555"/>
    </bk>
    <bk>
      <rc t="1" v="1556"/>
    </bk>
    <bk>
      <rc t="1" v="1557"/>
    </bk>
    <bk>
      <rc t="1" v="1558"/>
    </bk>
    <bk>
      <rc t="1" v="1559"/>
    </bk>
    <bk>
      <rc t="1" v="1560"/>
    </bk>
    <bk>
      <rc t="1" v="1561"/>
    </bk>
    <bk>
      <rc t="1" v="1562"/>
    </bk>
    <bk>
      <rc t="1" v="1563"/>
    </bk>
    <bk>
      <rc t="1" v="1564"/>
    </bk>
    <bk>
      <rc t="1" v="1565"/>
    </bk>
    <bk>
      <rc t="1" v="1566"/>
    </bk>
    <bk>
      <rc t="1" v="1567"/>
    </bk>
    <bk>
      <rc t="1" v="1568"/>
    </bk>
    <bk>
      <rc t="1" v="1569"/>
    </bk>
    <bk>
      <rc t="1" v="1570"/>
    </bk>
    <bk>
      <rc t="1" v="1571"/>
    </bk>
    <bk>
      <rc t="1" v="1572"/>
    </bk>
    <bk>
      <rc t="1" v="1573"/>
    </bk>
    <bk>
      <rc t="1" v="1574"/>
    </bk>
    <bk>
      <rc t="1" v="1575"/>
    </bk>
    <bk>
      <rc t="1" v="1576"/>
    </bk>
    <bk>
      <rc t="1" v="1577"/>
    </bk>
    <bk>
      <rc t="1" v="1578"/>
    </bk>
    <bk>
      <rc t="1" v="1579"/>
    </bk>
    <bk>
      <rc t="1" v="1580"/>
    </bk>
    <bk>
      <rc t="1" v="1581"/>
    </bk>
    <bk>
      <rc t="1" v="1582"/>
    </bk>
    <bk>
      <rc t="1" v="1583"/>
    </bk>
    <bk>
      <rc t="1" v="1584"/>
    </bk>
    <bk>
      <rc t="1" v="1585"/>
    </bk>
    <bk>
      <rc t="1" v="1586"/>
    </bk>
    <bk>
      <rc t="1" v="1587"/>
    </bk>
    <bk>
      <rc t="1" v="1588"/>
    </bk>
    <bk>
      <rc t="1" v="1589"/>
    </bk>
    <bk>
      <rc t="1" v="1590"/>
    </bk>
    <bk>
      <rc t="1" v="1591"/>
    </bk>
    <bk>
      <rc t="1" v="1592"/>
    </bk>
    <bk>
      <rc t="1" v="1593"/>
    </bk>
    <bk>
      <rc t="1" v="1594"/>
    </bk>
    <bk>
      <rc t="1" v="1595"/>
    </bk>
    <bk>
      <rc t="1" v="1596"/>
    </bk>
    <bk>
      <rc t="1" v="1597"/>
    </bk>
    <bk>
      <rc t="1" v="1598"/>
    </bk>
    <bk>
      <rc t="1" v="1599"/>
    </bk>
    <bk>
      <rc t="1" v="1600"/>
    </bk>
    <bk>
      <rc t="1" v="1601"/>
    </bk>
    <bk>
      <rc t="1" v="1602"/>
    </bk>
    <bk>
      <rc t="1" v="1603"/>
    </bk>
    <bk>
      <rc t="1" v="1604"/>
    </bk>
    <bk>
      <rc t="1" v="1605"/>
    </bk>
    <bk>
      <rc t="1" v="1606"/>
    </bk>
    <bk>
      <rc t="1" v="1607"/>
    </bk>
    <bk>
      <rc t="1" v="1608"/>
    </bk>
    <bk>
      <rc t="1" v="1609"/>
    </bk>
    <bk>
      <rc t="1" v="1610"/>
    </bk>
    <bk>
      <rc t="1" v="1611"/>
    </bk>
    <bk>
      <rc t="1" v="1612"/>
    </bk>
    <bk>
      <rc t="1" v="1613"/>
    </bk>
    <bk>
      <rc t="1" v="1614"/>
    </bk>
    <bk>
      <rc t="1" v="1615"/>
    </bk>
    <bk>
      <rc t="1" v="1616"/>
    </bk>
    <bk>
      <rc t="1" v="1617"/>
    </bk>
    <bk>
      <rc t="1" v="1618"/>
    </bk>
    <bk>
      <rc t="1" v="1619"/>
    </bk>
    <bk>
      <rc t="1" v="1620"/>
    </bk>
    <bk>
      <rc t="1" v="1621"/>
    </bk>
    <bk>
      <rc t="1" v="1622"/>
    </bk>
    <bk>
      <rc t="1" v="1623"/>
    </bk>
    <bk>
      <rc t="1" v="1624"/>
    </bk>
    <bk>
      <rc t="1" v="1625"/>
    </bk>
    <bk>
      <rc t="1" v="1626"/>
    </bk>
    <bk>
      <rc t="1" v="1627"/>
    </bk>
    <bk>
      <rc t="1" v="1628"/>
    </bk>
    <bk>
      <rc t="1" v="1629"/>
    </bk>
    <bk>
      <rc t="1" v="1630"/>
    </bk>
    <bk>
      <rc t="1" v="1631"/>
    </bk>
    <bk>
      <rc t="1" v="1632"/>
    </bk>
    <bk>
      <rc t="1" v="1633"/>
    </bk>
    <bk>
      <rc t="1" v="1634"/>
    </bk>
    <bk>
      <rc t="1" v="1635"/>
    </bk>
    <bk>
      <rc t="1" v="1636"/>
    </bk>
    <bk>
      <rc t="1" v="1637"/>
    </bk>
    <bk>
      <rc t="1" v="1638"/>
    </bk>
    <bk>
      <rc t="1" v="1639"/>
    </bk>
    <bk>
      <rc t="1" v="1640"/>
    </bk>
    <bk>
      <rc t="1" v="1641"/>
    </bk>
    <bk>
      <rc t="1" v="1642"/>
    </bk>
    <bk>
      <rc t="1" v="1643"/>
    </bk>
    <bk>
      <rc t="1" v="1644"/>
    </bk>
    <bk>
      <rc t="1" v="1645"/>
    </bk>
    <bk>
      <rc t="1" v="1646"/>
    </bk>
    <bk>
      <rc t="1" v="1647"/>
    </bk>
    <bk>
      <rc t="1" v="1648"/>
    </bk>
    <bk>
      <rc t="1" v="1649"/>
    </bk>
    <bk>
      <rc t="1" v="1650"/>
    </bk>
    <bk>
      <rc t="1" v="1651"/>
    </bk>
    <bk>
      <rc t="1" v="1652"/>
    </bk>
    <bk>
      <rc t="1" v="1653"/>
    </bk>
    <bk>
      <rc t="1" v="1654"/>
    </bk>
    <bk>
      <rc t="1" v="1655"/>
    </bk>
    <bk>
      <rc t="1" v="1656"/>
    </bk>
    <bk>
      <rc t="1" v="1657"/>
    </bk>
    <bk>
      <rc t="1" v="1658"/>
    </bk>
    <bk>
      <rc t="1" v="1659"/>
    </bk>
    <bk>
      <rc t="1" v="1660"/>
    </bk>
    <bk>
      <rc t="1" v="1661"/>
    </bk>
    <bk>
      <rc t="1" v="1662"/>
    </bk>
    <bk>
      <rc t="1" v="1663"/>
    </bk>
    <bk>
      <rc t="1" v="1664"/>
    </bk>
    <bk>
      <rc t="1" v="1665"/>
    </bk>
    <bk>
      <rc t="1" v="1666"/>
    </bk>
    <bk>
      <rc t="1" v="1667"/>
    </bk>
    <bk>
      <rc t="1" v="1668"/>
    </bk>
    <bk>
      <rc t="1" v="1669"/>
    </bk>
    <bk>
      <rc t="1" v="1670"/>
    </bk>
    <bk>
      <rc t="1" v="1671"/>
    </bk>
    <bk>
      <rc t="1" v="1672"/>
    </bk>
    <bk>
      <rc t="1" v="1673"/>
    </bk>
    <bk>
      <rc t="1" v="1674"/>
    </bk>
    <bk>
      <rc t="1" v="1675"/>
    </bk>
    <bk>
      <rc t="1" v="1676"/>
    </bk>
    <bk>
      <rc t="1" v="1677"/>
    </bk>
    <bk>
      <rc t="1" v="1678"/>
    </bk>
    <bk>
      <rc t="1" v="1679"/>
    </bk>
    <bk>
      <rc t="1" v="1680"/>
    </bk>
    <bk>
      <rc t="1" v="1681"/>
    </bk>
    <bk>
      <rc t="1" v="1682"/>
    </bk>
    <bk>
      <rc t="1" v="1683"/>
    </bk>
    <bk>
      <rc t="1" v="1684"/>
    </bk>
    <bk>
      <rc t="1" v="1685"/>
    </bk>
    <bk>
      <rc t="1" v="1686"/>
    </bk>
    <bk>
      <rc t="1" v="1687"/>
    </bk>
    <bk>
      <rc t="1" v="1688"/>
    </bk>
    <bk>
      <rc t="1" v="1689"/>
    </bk>
    <bk>
      <rc t="1" v="1690"/>
    </bk>
    <bk>
      <rc t="1" v="1691"/>
    </bk>
    <bk>
      <rc t="1" v="1692"/>
    </bk>
    <bk>
      <rc t="1" v="1693"/>
    </bk>
    <bk>
      <rc t="1" v="1694"/>
    </bk>
    <bk>
      <rc t="1" v="1695"/>
    </bk>
    <bk>
      <rc t="1" v="1696"/>
    </bk>
    <bk>
      <rc t="1" v="1697"/>
    </bk>
    <bk>
      <rc t="1" v="1698"/>
    </bk>
    <bk>
      <rc t="1" v="1699"/>
    </bk>
    <bk>
      <rc t="1" v="1700"/>
    </bk>
    <bk>
      <rc t="1" v="1701"/>
    </bk>
    <bk>
      <rc t="1" v="1702"/>
    </bk>
    <bk>
      <rc t="1" v="1703"/>
    </bk>
    <bk>
      <rc t="1" v="1704"/>
    </bk>
    <bk>
      <rc t="1" v="1705"/>
    </bk>
    <bk>
      <rc t="1" v="1706"/>
    </bk>
    <bk>
      <rc t="1" v="1707"/>
    </bk>
    <bk>
      <rc t="1" v="1708"/>
    </bk>
    <bk>
      <rc t="1" v="1709"/>
    </bk>
    <bk>
      <rc t="1" v="1710"/>
    </bk>
    <bk>
      <rc t="1" v="1711"/>
    </bk>
    <bk>
      <rc t="1" v="1712"/>
    </bk>
    <bk>
      <rc t="1" v="1713"/>
    </bk>
    <bk>
      <rc t="1" v="1714"/>
    </bk>
    <bk>
      <rc t="1" v="1715"/>
    </bk>
    <bk>
      <rc t="1" v="1716"/>
    </bk>
    <bk>
      <rc t="1" v="1717"/>
    </bk>
    <bk>
      <rc t="1" v="1718"/>
    </bk>
    <bk>
      <rc t="1" v="1719"/>
    </bk>
    <bk>
      <rc t="1" v="1720"/>
    </bk>
    <bk>
      <rc t="1" v="1721"/>
    </bk>
    <bk>
      <rc t="1" v="1722"/>
    </bk>
    <bk>
      <rc t="1" v="1723"/>
    </bk>
    <bk>
      <rc t="1" v="1724"/>
    </bk>
    <bk>
      <rc t="1" v="1725"/>
    </bk>
    <bk>
      <rc t="1" v="1726"/>
    </bk>
    <bk>
      <rc t="1" v="1727"/>
    </bk>
    <bk>
      <rc t="1" v="1728"/>
    </bk>
    <bk>
      <rc t="1" v="1729"/>
    </bk>
    <bk>
      <rc t="1" v="1730"/>
    </bk>
    <bk>
      <rc t="1" v="1731"/>
    </bk>
    <bk>
      <rc t="1" v="1732"/>
    </bk>
    <bk>
      <rc t="1" v="1733"/>
    </bk>
    <bk>
      <rc t="1" v="1734"/>
    </bk>
    <bk>
      <rc t="1" v="1735"/>
    </bk>
    <bk>
      <rc t="1" v="1736"/>
    </bk>
    <bk>
      <rc t="1" v="1737"/>
    </bk>
    <bk>
      <rc t="1" v="1738"/>
    </bk>
    <bk>
      <rc t="1" v="1739"/>
    </bk>
    <bk>
      <rc t="1" v="1740"/>
    </bk>
    <bk>
      <rc t="1" v="1741"/>
    </bk>
    <bk>
      <rc t="1" v="1742"/>
    </bk>
    <bk>
      <rc t="1" v="1743"/>
    </bk>
    <bk>
      <rc t="1" v="1744"/>
    </bk>
    <bk>
      <rc t="1" v="1745"/>
    </bk>
    <bk>
      <rc t="1" v="1746"/>
    </bk>
    <bk>
      <rc t="1" v="1747"/>
    </bk>
    <bk>
      <rc t="1" v="1748"/>
    </bk>
    <bk>
      <rc t="1" v="1749"/>
    </bk>
    <bk>
      <rc t="1" v="1750"/>
    </bk>
    <bk>
      <rc t="1" v="1751"/>
    </bk>
    <bk>
      <rc t="1" v="1752"/>
    </bk>
    <bk>
      <rc t="1" v="1753"/>
    </bk>
    <bk>
      <rc t="1" v="1754"/>
    </bk>
    <bk>
      <rc t="1" v="1755"/>
    </bk>
    <bk>
      <rc t="1" v="1756"/>
    </bk>
    <bk>
      <rc t="1" v="1757"/>
    </bk>
    <bk>
      <rc t="1" v="1758"/>
    </bk>
    <bk>
      <rc t="1" v="1759"/>
    </bk>
    <bk>
      <rc t="1" v="1760"/>
    </bk>
    <bk>
      <rc t="1" v="1761"/>
    </bk>
    <bk>
      <rc t="1" v="1762"/>
    </bk>
    <bk>
      <rc t="1" v="1763"/>
    </bk>
    <bk>
      <rc t="1" v="1764"/>
    </bk>
    <bk>
      <rc t="1" v="1765"/>
    </bk>
    <bk>
      <rc t="1" v="1766"/>
    </bk>
    <bk>
      <rc t="1" v="1767"/>
    </bk>
    <bk>
      <rc t="1" v="1768"/>
    </bk>
    <bk>
      <rc t="1" v="1769"/>
    </bk>
    <bk>
      <rc t="1" v="1770"/>
    </bk>
    <bk>
      <rc t="1" v="1771"/>
    </bk>
    <bk>
      <rc t="1" v="1772"/>
    </bk>
    <bk>
      <rc t="1" v="1773"/>
    </bk>
    <bk>
      <rc t="1" v="1774"/>
    </bk>
    <bk>
      <rc t="1" v="1775"/>
    </bk>
    <bk>
      <rc t="1" v="1776"/>
    </bk>
    <bk>
      <rc t="1" v="1777"/>
    </bk>
    <bk>
      <rc t="1" v="1778"/>
    </bk>
    <bk>
      <rc t="1" v="1779"/>
    </bk>
    <bk>
      <rc t="1" v="1780"/>
    </bk>
    <bk>
      <rc t="1" v="1781"/>
    </bk>
    <bk>
      <rc t="1" v="1782"/>
    </bk>
    <bk>
      <rc t="1" v="1783"/>
    </bk>
    <bk>
      <rc t="1" v="1784"/>
    </bk>
    <bk>
      <rc t="1" v="1785"/>
    </bk>
    <bk>
      <rc t="1" v="1786"/>
    </bk>
    <bk>
      <rc t="1" v="1787"/>
    </bk>
    <bk>
      <rc t="1" v="1788"/>
    </bk>
    <bk>
      <rc t="1" v="1789"/>
    </bk>
    <bk>
      <rc t="1" v="1790"/>
    </bk>
    <bk>
      <rc t="1" v="1791"/>
    </bk>
    <bk>
      <rc t="1" v="1792"/>
    </bk>
    <bk>
      <rc t="1" v="1793"/>
    </bk>
    <bk>
      <rc t="1" v="1794"/>
    </bk>
    <bk>
      <rc t="1" v="1795"/>
    </bk>
    <bk>
      <rc t="1" v="1796"/>
    </bk>
    <bk>
      <rc t="1" v="1797"/>
    </bk>
    <bk>
      <rc t="1" v="1798"/>
    </bk>
    <bk>
      <rc t="1" v="1799"/>
    </bk>
    <bk>
      <rc t="1" v="1800"/>
    </bk>
    <bk>
      <rc t="1" v="1801"/>
    </bk>
    <bk>
      <rc t="1" v="1802"/>
    </bk>
    <bk>
      <rc t="1" v="1803"/>
    </bk>
    <bk>
      <rc t="1" v="1804"/>
    </bk>
    <bk>
      <rc t="1" v="1805"/>
    </bk>
    <bk>
      <rc t="1" v="1806"/>
    </bk>
    <bk>
      <rc t="1" v="1807"/>
    </bk>
    <bk>
      <rc t="1" v="1808"/>
    </bk>
    <bk>
      <rc t="1" v="1809"/>
    </bk>
    <bk>
      <rc t="1" v="1810"/>
    </bk>
    <bk>
      <rc t="1" v="1811"/>
    </bk>
    <bk>
      <rc t="1" v="1812"/>
    </bk>
    <bk>
      <rc t="1" v="1813"/>
    </bk>
    <bk>
      <rc t="1" v="1814"/>
    </bk>
    <bk>
      <rc t="1" v="1815"/>
    </bk>
    <bk>
      <rc t="1" v="1816"/>
    </bk>
    <bk>
      <rc t="1" v="1817"/>
    </bk>
    <bk>
      <rc t="1" v="1818"/>
    </bk>
    <bk>
      <rc t="1" v="1819"/>
    </bk>
    <bk>
      <rc t="1" v="1820"/>
    </bk>
    <bk>
      <rc t="1" v="1821"/>
    </bk>
    <bk>
      <rc t="1" v="1822"/>
    </bk>
    <bk>
      <rc t="1" v="1823"/>
    </bk>
    <bk>
      <rc t="1" v="1824"/>
    </bk>
    <bk>
      <rc t="1" v="1825"/>
    </bk>
    <bk>
      <rc t="1" v="1826"/>
    </bk>
    <bk>
      <rc t="1" v="1827"/>
    </bk>
    <bk>
      <rc t="1" v="1828"/>
    </bk>
    <bk>
      <rc t="1" v="1829"/>
    </bk>
    <bk>
      <rc t="1" v="1830"/>
    </bk>
    <bk>
      <rc t="1" v="1831"/>
    </bk>
    <bk>
      <rc t="1" v="1832"/>
    </bk>
    <bk>
      <rc t="1" v="1833"/>
    </bk>
    <bk>
      <rc t="1" v="1834"/>
    </bk>
    <bk>
      <rc t="1" v="1835"/>
    </bk>
    <bk>
      <rc t="1" v="1836"/>
    </bk>
    <bk>
      <rc t="1" v="1837"/>
    </bk>
    <bk>
      <rc t="1" v="1838"/>
    </bk>
    <bk>
      <rc t="1" v="1839"/>
    </bk>
    <bk>
      <rc t="1" v="1840"/>
    </bk>
    <bk>
      <rc t="1" v="1841"/>
    </bk>
    <bk>
      <rc t="1" v="1842"/>
    </bk>
    <bk>
      <rc t="1" v="1843"/>
    </bk>
    <bk>
      <rc t="1" v="1844"/>
    </bk>
    <bk>
      <rc t="1" v="1845"/>
    </bk>
    <bk>
      <rc t="1" v="1846"/>
    </bk>
    <bk>
      <rc t="1" v="1847"/>
    </bk>
    <bk>
      <rc t="1" v="1848"/>
    </bk>
    <bk>
      <rc t="1" v="1849"/>
    </bk>
    <bk>
      <rc t="1" v="1850"/>
    </bk>
    <bk>
      <rc t="1" v="1851"/>
    </bk>
    <bk>
      <rc t="1" v="1852"/>
    </bk>
    <bk>
      <rc t="1" v="1853"/>
    </bk>
    <bk>
      <rc t="1" v="1854"/>
    </bk>
    <bk>
      <rc t="1" v="1855"/>
    </bk>
    <bk>
      <rc t="1" v="1856"/>
    </bk>
    <bk>
      <rc t="1" v="1857"/>
    </bk>
    <bk>
      <rc t="1" v="1858"/>
    </bk>
    <bk>
      <rc t="1" v="1859"/>
    </bk>
    <bk>
      <rc t="1" v="1860"/>
    </bk>
    <bk>
      <rc t="1" v="1861"/>
    </bk>
    <bk>
      <rc t="1" v="1862"/>
    </bk>
    <bk>
      <rc t="1" v="1863"/>
    </bk>
    <bk>
      <rc t="1" v="1864"/>
    </bk>
    <bk>
      <rc t="1" v="1865"/>
    </bk>
    <bk>
      <rc t="1" v="1866"/>
    </bk>
    <bk>
      <rc t="1" v="1867"/>
    </bk>
    <bk>
      <rc t="1" v="1868"/>
    </bk>
    <bk>
      <rc t="1" v="1869"/>
    </bk>
    <bk>
      <rc t="1" v="1870"/>
    </bk>
    <bk>
      <rc t="1" v="1871"/>
    </bk>
    <bk>
      <rc t="1" v="1872"/>
    </bk>
    <bk>
      <rc t="1" v="1873"/>
    </bk>
    <bk>
      <rc t="1" v="1874"/>
    </bk>
    <bk>
      <rc t="1" v="1875"/>
    </bk>
    <bk>
      <rc t="1" v="1876"/>
    </bk>
    <bk>
      <rc t="1" v="1877"/>
    </bk>
    <bk>
      <rc t="1" v="1878"/>
    </bk>
    <bk>
      <rc t="1" v="1879"/>
    </bk>
    <bk>
      <rc t="1" v="1880"/>
    </bk>
    <bk>
      <rc t="1" v="1881"/>
    </bk>
    <bk>
      <rc t="1" v="1882"/>
    </bk>
    <bk>
      <rc t="1" v="1883"/>
    </bk>
    <bk>
      <rc t="1" v="1884"/>
    </bk>
    <bk>
      <rc t="1" v="1885"/>
    </bk>
    <bk>
      <rc t="1" v="1886"/>
    </bk>
    <bk>
      <rc t="1" v="1887"/>
    </bk>
    <bk>
      <rc t="1" v="1888"/>
    </bk>
    <bk>
      <rc t="1" v="1889"/>
    </bk>
    <bk>
      <rc t="1" v="1890"/>
    </bk>
    <bk>
      <rc t="1" v="1891"/>
    </bk>
    <bk>
      <rc t="1" v="1892"/>
    </bk>
    <bk>
      <rc t="1" v="1893"/>
    </bk>
    <bk>
      <rc t="1" v="1894"/>
    </bk>
    <bk>
      <rc t="1" v="1895"/>
    </bk>
    <bk>
      <rc t="1" v="1896"/>
    </bk>
    <bk>
      <rc t="1" v="1897"/>
    </bk>
    <bk>
      <rc t="1" v="1898"/>
    </bk>
    <bk>
      <rc t="1" v="1899"/>
    </bk>
    <bk>
      <rc t="1" v="1900"/>
    </bk>
    <bk>
      <rc t="1" v="1901"/>
    </bk>
    <bk>
      <rc t="1" v="1902"/>
    </bk>
    <bk>
      <rc t="1" v="1903"/>
    </bk>
    <bk>
      <rc t="1" v="1904"/>
    </bk>
    <bk>
      <rc t="1" v="1905"/>
    </bk>
    <bk>
      <rc t="1" v="1906"/>
    </bk>
    <bk>
      <rc t="1" v="1907"/>
    </bk>
    <bk>
      <rc t="1" v="1908"/>
    </bk>
    <bk>
      <rc t="1" v="1909"/>
    </bk>
    <bk>
      <rc t="1" v="1910"/>
    </bk>
    <bk>
      <rc t="1" v="1911"/>
    </bk>
    <bk>
      <rc t="1" v="1912"/>
    </bk>
    <bk>
      <rc t="1" v="1913"/>
    </bk>
    <bk>
      <rc t="1" v="1914"/>
    </bk>
    <bk>
      <rc t="1" v="1915"/>
    </bk>
    <bk>
      <rc t="1" v="1916"/>
    </bk>
    <bk>
      <rc t="1" v="1917"/>
    </bk>
    <bk>
      <rc t="1" v="1918"/>
    </bk>
    <bk>
      <rc t="1" v="1919"/>
    </bk>
    <bk>
      <rc t="1" v="1920"/>
    </bk>
    <bk>
      <rc t="1" v="1921"/>
    </bk>
    <bk>
      <rc t="1" v="1922"/>
    </bk>
    <bk>
      <rc t="1" v="1923"/>
    </bk>
    <bk>
      <rc t="1" v="1924"/>
    </bk>
    <bk>
      <rc t="1" v="1925"/>
    </bk>
    <bk>
      <rc t="1" v="1926"/>
    </bk>
    <bk>
      <rc t="1" v="1927"/>
    </bk>
    <bk>
      <rc t="1" v="1928"/>
    </bk>
    <bk>
      <rc t="1" v="1929"/>
    </bk>
    <bk>
      <rc t="1" v="1930"/>
    </bk>
    <bk>
      <rc t="1" v="1931"/>
    </bk>
    <bk>
      <rc t="1" v="1932"/>
    </bk>
    <bk>
      <rc t="1" v="1933"/>
    </bk>
    <bk>
      <rc t="1" v="1934"/>
    </bk>
    <bk>
      <rc t="1" v="1935"/>
    </bk>
    <bk>
      <rc t="1" v="1936"/>
    </bk>
    <bk>
      <rc t="1" v="1937"/>
    </bk>
    <bk>
      <rc t="1" v="1938"/>
    </bk>
    <bk>
      <rc t="1" v="1939"/>
    </bk>
    <bk>
      <rc t="1" v="1940"/>
    </bk>
    <bk>
      <rc t="1" v="1941"/>
    </bk>
    <bk>
      <rc t="1" v="1942"/>
    </bk>
    <bk>
      <rc t="1" v="1943"/>
    </bk>
    <bk>
      <rc t="1" v="1944"/>
    </bk>
    <bk>
      <rc t="1" v="1945"/>
    </bk>
    <bk>
      <rc t="1" v="1946"/>
    </bk>
    <bk>
      <rc t="1" v="1947"/>
    </bk>
    <bk>
      <rc t="1" v="1948"/>
    </bk>
    <bk>
      <rc t="1" v="1949"/>
    </bk>
    <bk>
      <rc t="1" v="1950"/>
    </bk>
    <bk>
      <rc t="1" v="1951"/>
    </bk>
    <bk>
      <rc t="1" v="1952"/>
    </bk>
    <bk>
      <rc t="1" v="1953"/>
    </bk>
    <bk>
      <rc t="1" v="1954"/>
    </bk>
    <bk>
      <rc t="1" v="1955"/>
    </bk>
    <bk>
      <rc t="1" v="1956"/>
    </bk>
    <bk>
      <rc t="1" v="1957"/>
    </bk>
    <bk>
      <rc t="1" v="1958"/>
    </bk>
    <bk>
      <rc t="1" v="1959"/>
    </bk>
    <bk>
      <rc t="1" v="1960"/>
    </bk>
    <bk>
      <rc t="1" v="1961"/>
    </bk>
    <bk>
      <rc t="1" v="1962"/>
    </bk>
    <bk>
      <rc t="1" v="1963"/>
    </bk>
    <bk>
      <rc t="1" v="1964"/>
    </bk>
    <bk>
      <rc t="1" v="1965"/>
    </bk>
    <bk>
      <rc t="1" v="1966"/>
    </bk>
    <bk>
      <rc t="1" v="1967"/>
    </bk>
    <bk>
      <rc t="1" v="1968"/>
    </bk>
    <bk>
      <rc t="1" v="1969"/>
    </bk>
    <bk>
      <rc t="1" v="1970"/>
    </bk>
    <bk>
      <rc t="1" v="1971"/>
    </bk>
    <bk>
      <rc t="1" v="1972"/>
    </bk>
    <bk>
      <rc t="1" v="1973"/>
    </bk>
    <bk>
      <rc t="1" v="1974"/>
    </bk>
    <bk>
      <rc t="1" v="1975"/>
    </bk>
    <bk>
      <rc t="1" v="1976"/>
    </bk>
    <bk>
      <rc t="1" v="1977"/>
    </bk>
    <bk>
      <rc t="1" v="1978"/>
    </bk>
    <bk>
      <rc t="1" v="1979"/>
    </bk>
    <bk>
      <rc t="1" v="1980"/>
    </bk>
    <bk>
      <rc t="1" v="1981"/>
    </bk>
    <bk>
      <rc t="1" v="1982"/>
    </bk>
    <bk>
      <rc t="1" v="1983"/>
    </bk>
    <bk>
      <rc t="1" v="1984"/>
    </bk>
    <bk>
      <rc t="1" v="1985"/>
    </bk>
    <bk>
      <rc t="1" v="1986"/>
    </bk>
    <bk>
      <rc t="1" v="1987"/>
    </bk>
    <bk>
      <rc t="1" v="1988"/>
    </bk>
    <bk>
      <rc t="1" v="1989"/>
    </bk>
    <bk>
      <rc t="1" v="1990"/>
    </bk>
    <bk>
      <rc t="1" v="1991"/>
    </bk>
    <bk>
      <rc t="1" v="1992"/>
    </bk>
    <bk>
      <rc t="1" v="1993"/>
    </bk>
    <bk>
      <rc t="1" v="1994"/>
    </bk>
    <bk>
      <rc t="1" v="1995"/>
    </bk>
    <bk>
      <rc t="1" v="1996"/>
    </bk>
    <bk>
      <rc t="1" v="1997"/>
    </bk>
    <bk>
      <rc t="1" v="1998"/>
    </bk>
    <bk>
      <rc t="1" v="1999"/>
    </bk>
    <bk>
      <rc t="1" v="2000"/>
    </bk>
    <bk>
      <rc t="1" v="2001"/>
    </bk>
    <bk>
      <rc t="1" v="2002"/>
    </bk>
    <bk>
      <rc t="1" v="2003"/>
    </bk>
    <bk>
      <rc t="1" v="2004"/>
    </bk>
    <bk>
      <rc t="1" v="2005"/>
    </bk>
    <bk>
      <rc t="1" v="2006"/>
    </bk>
    <bk>
      <rc t="1" v="2007"/>
    </bk>
    <bk>
      <rc t="1" v="2008"/>
    </bk>
    <bk>
      <rc t="1" v="2009"/>
    </bk>
    <bk>
      <rc t="1" v="2010"/>
    </bk>
    <bk>
      <rc t="1" v="2011"/>
    </bk>
    <bk>
      <rc t="1" v="2012"/>
    </bk>
    <bk>
      <rc t="1" v="2013"/>
    </bk>
    <bk>
      <rc t="1" v="2014"/>
    </bk>
    <bk>
      <rc t="1" v="2015"/>
    </bk>
    <bk>
      <rc t="1" v="2016"/>
    </bk>
    <bk>
      <rc t="1" v="2017"/>
    </bk>
    <bk>
      <rc t="1" v="2018"/>
    </bk>
    <bk>
      <rc t="1" v="2019"/>
    </bk>
    <bk>
      <rc t="1" v="2020"/>
    </bk>
    <bk>
      <rc t="1" v="2021"/>
    </bk>
    <bk>
      <rc t="1" v="2022"/>
    </bk>
    <bk>
      <rc t="1" v="2023"/>
    </bk>
    <bk>
      <rc t="1" v="2024"/>
    </bk>
    <bk>
      <rc t="1" v="2025"/>
    </bk>
    <bk>
      <rc t="1" v="2026"/>
    </bk>
    <bk>
      <rc t="1" v="2027"/>
    </bk>
    <bk>
      <rc t="1" v="2028"/>
    </bk>
    <bk>
      <rc t="1" v="2029"/>
    </bk>
    <bk>
      <rc t="1" v="2030"/>
    </bk>
    <bk>
      <rc t="1" v="2031"/>
    </bk>
    <bk>
      <rc t="1" v="2032"/>
    </bk>
    <bk>
      <rc t="1" v="2033"/>
    </bk>
    <bk>
      <rc t="1" v="2034"/>
    </bk>
    <bk>
      <rc t="1" v="2035"/>
    </bk>
    <bk>
      <rc t="1" v="2036"/>
    </bk>
    <bk>
      <rc t="1" v="2037"/>
    </bk>
    <bk>
      <rc t="1" v="2038"/>
    </bk>
    <bk>
      <rc t="1" v="2039"/>
    </bk>
    <bk>
      <rc t="1" v="2040"/>
    </bk>
    <bk>
      <rc t="1" v="2041"/>
    </bk>
    <bk>
      <rc t="1" v="2042"/>
    </bk>
    <bk>
      <rc t="1" v="2043"/>
    </bk>
    <bk>
      <rc t="1" v="2044"/>
    </bk>
    <bk>
      <rc t="1" v="2045"/>
    </bk>
    <bk>
      <rc t="1" v="2046"/>
    </bk>
    <bk>
      <rc t="1" v="2047"/>
    </bk>
    <bk>
      <rc t="1" v="2048"/>
    </bk>
    <bk>
      <rc t="1" v="2049"/>
    </bk>
    <bk>
      <rc t="1" v="2050"/>
    </bk>
    <bk>
      <rc t="1" v="2051"/>
    </bk>
    <bk>
      <rc t="1" v="2052"/>
    </bk>
    <bk>
      <rc t="1" v="2053"/>
    </bk>
    <bk>
      <rc t="1" v="2054"/>
    </bk>
    <bk>
      <rc t="1" v="2055"/>
    </bk>
    <bk>
      <rc t="1" v="2056"/>
    </bk>
    <bk>
      <rc t="1" v="2057"/>
    </bk>
    <bk>
      <rc t="1" v="2058"/>
    </bk>
    <bk>
      <rc t="1" v="2059"/>
    </bk>
    <bk>
      <rc t="1" v="2060"/>
    </bk>
    <bk>
      <rc t="1" v="2061"/>
    </bk>
    <bk>
      <rc t="1" v="2062"/>
    </bk>
    <bk>
      <rc t="1" v="2063"/>
    </bk>
    <bk>
      <rc t="1" v="2064"/>
    </bk>
    <bk>
      <rc t="1" v="2065"/>
    </bk>
    <bk>
      <rc t="1" v="2066"/>
    </bk>
    <bk>
      <rc t="1" v="2067"/>
    </bk>
    <bk>
      <rc t="1" v="2068"/>
    </bk>
    <bk>
      <rc t="1" v="2069"/>
    </bk>
    <bk>
      <rc t="1" v="2070"/>
    </bk>
    <bk>
      <rc t="1" v="2071"/>
    </bk>
    <bk>
      <rc t="1" v="2072"/>
    </bk>
    <bk>
      <rc t="1" v="2073"/>
    </bk>
    <bk>
      <rc t="1" v="2074"/>
    </bk>
    <bk>
      <rc t="1" v="2075"/>
    </bk>
    <bk>
      <rc t="1" v="2076"/>
    </bk>
    <bk>
      <rc t="1" v="2077"/>
    </bk>
    <bk>
      <rc t="1" v="2078"/>
    </bk>
    <bk>
      <rc t="1" v="2079"/>
    </bk>
    <bk>
      <rc t="1" v="2080"/>
    </bk>
    <bk>
      <rc t="1" v="2081"/>
    </bk>
    <bk>
      <rc t="1" v="2082"/>
    </bk>
    <bk>
      <rc t="1" v="2083"/>
    </bk>
    <bk>
      <rc t="1" v="2084"/>
    </bk>
    <bk>
      <rc t="1" v="2085"/>
    </bk>
    <bk>
      <rc t="1" v="2086"/>
    </bk>
    <bk>
      <rc t="1" v="2087"/>
    </bk>
    <bk>
      <rc t="1" v="2088"/>
    </bk>
    <bk>
      <rc t="1" v="2089"/>
    </bk>
    <bk>
      <rc t="1" v="2090"/>
    </bk>
    <bk>
      <rc t="1" v="2091"/>
    </bk>
    <bk>
      <rc t="1" v="2092"/>
    </bk>
    <bk>
      <rc t="1" v="2093"/>
    </bk>
    <bk>
      <rc t="1" v="2094"/>
    </bk>
    <bk>
      <rc t="1" v="2095"/>
    </bk>
    <bk>
      <rc t="1" v="2096"/>
    </bk>
    <bk>
      <rc t="1" v="2097"/>
    </bk>
    <bk>
      <rc t="1" v="2098"/>
    </bk>
    <bk>
      <rc t="1" v="2099"/>
    </bk>
    <bk>
      <rc t="1" v="2100"/>
    </bk>
    <bk>
      <rc t="1" v="2101"/>
    </bk>
    <bk>
      <rc t="1" v="2102"/>
    </bk>
    <bk>
      <rc t="1" v="2103"/>
    </bk>
    <bk>
      <rc t="1" v="2104"/>
    </bk>
    <bk>
      <rc t="1" v="2105"/>
    </bk>
    <bk>
      <rc t="1" v="2106"/>
    </bk>
    <bk>
      <rc t="1" v="2107"/>
    </bk>
    <bk>
      <rc t="1" v="2108"/>
    </bk>
    <bk>
      <rc t="1" v="2109"/>
    </bk>
    <bk>
      <rc t="1" v="2110"/>
    </bk>
    <bk>
      <rc t="1" v="2111"/>
    </bk>
    <bk>
      <rc t="1" v="2112"/>
    </bk>
    <bk>
      <rc t="1" v="2113"/>
    </bk>
    <bk>
      <rc t="1" v="2114"/>
    </bk>
    <bk>
      <rc t="1" v="2115"/>
    </bk>
    <bk>
      <rc t="1" v="2116"/>
    </bk>
    <bk>
      <rc t="1" v="2117"/>
    </bk>
    <bk>
      <rc t="1" v="2118"/>
    </bk>
    <bk>
      <rc t="1" v="2119"/>
    </bk>
    <bk>
      <rc t="1" v="2120"/>
    </bk>
    <bk>
      <rc t="1" v="2121"/>
    </bk>
    <bk>
      <rc t="1" v="2122"/>
    </bk>
    <bk>
      <rc t="1" v="2123"/>
    </bk>
    <bk>
      <rc t="1" v="2124"/>
    </bk>
    <bk>
      <rc t="1" v="2125"/>
    </bk>
    <bk>
      <rc t="1" v="2126"/>
    </bk>
    <bk>
      <rc t="1" v="2127"/>
    </bk>
    <bk>
      <rc t="1" v="2128"/>
    </bk>
    <bk>
      <rc t="1" v="2129"/>
    </bk>
    <bk>
      <rc t="1" v="2130"/>
    </bk>
    <bk>
      <rc t="1" v="2131"/>
    </bk>
    <bk>
      <rc t="1" v="2132"/>
    </bk>
    <bk>
      <rc t="1" v="2133"/>
    </bk>
    <bk>
      <rc t="1" v="2134"/>
    </bk>
    <bk>
      <rc t="1" v="2135"/>
    </bk>
    <bk>
      <rc t="1" v="2136"/>
    </bk>
    <bk>
      <rc t="1" v="2137"/>
    </bk>
    <bk>
      <rc t="1" v="2138"/>
    </bk>
    <bk>
      <rc t="1" v="2139"/>
    </bk>
    <bk>
      <rc t="1" v="2140"/>
    </bk>
    <bk>
      <rc t="1" v="2141"/>
    </bk>
    <bk>
      <rc t="1" v="2142"/>
    </bk>
    <bk>
      <rc t="1" v="2143"/>
    </bk>
    <bk>
      <rc t="1" v="2144"/>
    </bk>
    <bk>
      <rc t="1" v="2145"/>
    </bk>
    <bk>
      <rc t="1" v="2146"/>
    </bk>
    <bk>
      <rc t="1" v="2147"/>
    </bk>
    <bk>
      <rc t="1" v="2148"/>
    </bk>
    <bk>
      <rc t="1" v="2149"/>
    </bk>
    <bk>
      <rc t="1" v="2150"/>
    </bk>
    <bk>
      <rc t="1" v="2151"/>
    </bk>
    <bk>
      <rc t="1" v="2152"/>
    </bk>
    <bk>
      <rc t="1" v="2153"/>
    </bk>
    <bk>
      <rc t="1" v="2154"/>
    </bk>
    <bk>
      <rc t="1" v="2155"/>
    </bk>
    <bk>
      <rc t="1" v="2156"/>
    </bk>
    <bk>
      <rc t="1" v="2157"/>
    </bk>
    <bk>
      <rc t="1" v="2158"/>
    </bk>
    <bk>
      <rc t="1" v="2159"/>
    </bk>
    <bk>
      <rc t="1" v="2160"/>
    </bk>
    <bk>
      <rc t="1" v="2161"/>
    </bk>
    <bk>
      <rc t="1" v="2162"/>
    </bk>
    <bk>
      <rc t="1" v="2163"/>
    </bk>
    <bk>
      <rc t="1" v="2164"/>
    </bk>
    <bk>
      <rc t="1" v="2165"/>
    </bk>
    <bk>
      <rc t="1" v="2166"/>
    </bk>
    <bk>
      <rc t="1" v="2167"/>
    </bk>
    <bk>
      <rc t="1" v="2168"/>
    </bk>
    <bk>
      <rc t="1" v="2169"/>
    </bk>
    <bk>
      <rc t="1" v="2170"/>
    </bk>
    <bk>
      <rc t="1" v="2171"/>
    </bk>
    <bk>
      <rc t="1" v="2172"/>
    </bk>
    <bk>
      <rc t="1" v="2173"/>
    </bk>
    <bk>
      <rc t="1" v="2174"/>
    </bk>
    <bk>
      <rc t="1" v="2175"/>
    </bk>
    <bk>
      <rc t="1" v="2176"/>
    </bk>
    <bk>
      <rc t="1" v="2177"/>
    </bk>
    <bk>
      <rc t="1" v="2178"/>
    </bk>
    <bk>
      <rc t="1" v="2179"/>
    </bk>
    <bk>
      <rc t="1" v="2180"/>
    </bk>
    <bk>
      <rc t="1" v="2181"/>
    </bk>
    <bk>
      <rc t="1" v="2182"/>
    </bk>
    <bk>
      <rc t="1" v="2183"/>
    </bk>
    <bk>
      <rc t="1" v="2184"/>
    </bk>
    <bk>
      <rc t="1" v="2185"/>
    </bk>
    <bk>
      <rc t="1" v="2186"/>
    </bk>
    <bk>
      <rc t="1" v="2187"/>
    </bk>
    <bk>
      <rc t="1" v="2188"/>
    </bk>
    <bk>
      <rc t="1" v="2189"/>
    </bk>
    <bk>
      <rc t="1" v="2190"/>
    </bk>
    <bk>
      <rc t="1" v="2191"/>
    </bk>
    <bk>
      <rc t="1" v="2192"/>
    </bk>
    <bk>
      <rc t="1" v="2193"/>
    </bk>
    <bk>
      <rc t="1" v="2194"/>
    </bk>
    <bk>
      <rc t="1" v="2195"/>
    </bk>
    <bk>
      <rc t="1" v="2196"/>
    </bk>
    <bk>
      <rc t="1" v="2197"/>
    </bk>
    <bk>
      <rc t="1" v="2198"/>
    </bk>
    <bk>
      <rc t="1" v="2199"/>
    </bk>
    <bk>
      <rc t="1" v="2200"/>
    </bk>
    <bk>
      <rc t="1" v="2201"/>
    </bk>
    <bk>
      <rc t="1" v="2202"/>
    </bk>
    <bk>
      <rc t="1" v="2203"/>
    </bk>
    <bk>
      <rc t="1" v="2204"/>
    </bk>
    <bk>
      <rc t="1" v="2205"/>
    </bk>
    <bk>
      <rc t="1" v="2206"/>
    </bk>
    <bk>
      <rc t="1" v="2207"/>
    </bk>
    <bk>
      <rc t="1" v="2208"/>
    </bk>
    <bk>
      <rc t="1" v="2209"/>
    </bk>
    <bk>
      <rc t="1" v="2210"/>
    </bk>
    <bk>
      <rc t="1" v="2211"/>
    </bk>
    <bk>
      <rc t="1" v="2212"/>
    </bk>
    <bk>
      <rc t="1" v="2213"/>
    </bk>
    <bk>
      <rc t="1" v="2214"/>
    </bk>
    <bk>
      <rc t="1" v="2215"/>
    </bk>
    <bk>
      <rc t="1" v="2216"/>
    </bk>
    <bk>
      <rc t="1" v="2217"/>
    </bk>
    <bk>
      <rc t="1" v="2218"/>
    </bk>
    <bk>
      <rc t="1" v="2219"/>
    </bk>
    <bk>
      <rc t="1" v="2220"/>
    </bk>
    <bk>
      <rc t="1" v="2221"/>
    </bk>
    <bk>
      <rc t="1" v="2222"/>
    </bk>
    <bk>
      <rc t="1" v="2223"/>
    </bk>
    <bk>
      <rc t="1" v="2224"/>
    </bk>
    <bk>
      <rc t="1" v="2225"/>
    </bk>
    <bk>
      <rc t="1" v="2226"/>
    </bk>
    <bk>
      <rc t="1" v="2227"/>
    </bk>
    <bk>
      <rc t="1" v="2228"/>
    </bk>
    <bk>
      <rc t="1" v="2229"/>
    </bk>
    <bk>
      <rc t="1" v="2230"/>
    </bk>
    <bk>
      <rc t="1" v="2231"/>
    </bk>
    <bk>
      <rc t="1" v="2232"/>
    </bk>
    <bk>
      <rc t="1" v="2233"/>
    </bk>
    <bk>
      <rc t="1" v="2234"/>
    </bk>
    <bk>
      <rc t="1" v="2235"/>
    </bk>
    <bk>
      <rc t="1" v="2236"/>
    </bk>
    <bk>
      <rc t="1" v="2237"/>
    </bk>
    <bk>
      <rc t="1" v="2238"/>
    </bk>
    <bk>
      <rc t="1" v="2239"/>
    </bk>
    <bk>
      <rc t="1" v="2240"/>
    </bk>
    <bk>
      <rc t="1" v="2241"/>
    </bk>
    <bk>
      <rc t="1" v="2242"/>
    </bk>
    <bk>
      <rc t="1" v="2243"/>
    </bk>
    <bk>
      <rc t="1" v="2244"/>
    </bk>
    <bk>
      <rc t="1" v="2245"/>
    </bk>
    <bk>
      <rc t="1" v="2246"/>
    </bk>
    <bk>
      <rc t="1" v="2247"/>
    </bk>
    <bk>
      <rc t="1" v="2248"/>
    </bk>
    <bk>
      <rc t="1" v="2249"/>
    </bk>
    <bk>
      <rc t="1" v="2250"/>
    </bk>
    <bk>
      <rc t="1" v="2251"/>
    </bk>
    <bk>
      <rc t="1" v="2252"/>
    </bk>
    <bk>
      <rc t="1" v="2253"/>
    </bk>
    <bk>
      <rc t="1" v="2254"/>
    </bk>
    <bk>
      <rc t="1" v="2255"/>
    </bk>
    <bk>
      <rc t="1" v="2256"/>
    </bk>
    <bk>
      <rc t="1" v="2257"/>
    </bk>
    <bk>
      <rc t="1" v="2258"/>
    </bk>
    <bk>
      <rc t="1" v="2259"/>
    </bk>
    <bk>
      <rc t="1" v="2260"/>
    </bk>
    <bk>
      <rc t="1" v="2261"/>
    </bk>
    <bk>
      <rc t="1" v="2262"/>
    </bk>
    <bk>
      <rc t="1" v="2263"/>
    </bk>
    <bk>
      <rc t="1" v="2264"/>
    </bk>
    <bk>
      <rc t="1" v="2265"/>
    </bk>
    <bk>
      <rc t="1" v="2266"/>
    </bk>
    <bk>
      <rc t="1" v="2267"/>
    </bk>
    <bk>
      <rc t="1" v="2268"/>
    </bk>
    <bk>
      <rc t="1" v="2269"/>
    </bk>
    <bk>
      <rc t="1" v="2270"/>
    </bk>
    <bk>
      <rc t="1" v="2271"/>
    </bk>
    <bk>
      <rc t="1" v="2272"/>
    </bk>
    <bk>
      <rc t="1" v="2273"/>
    </bk>
    <bk>
      <rc t="1" v="2274"/>
    </bk>
    <bk>
      <rc t="1" v="2275"/>
    </bk>
    <bk>
      <rc t="1" v="2276"/>
    </bk>
    <bk>
      <rc t="1" v="2277"/>
    </bk>
    <bk>
      <rc t="1" v="2278"/>
    </bk>
    <bk>
      <rc t="1" v="2279"/>
    </bk>
    <bk>
      <rc t="1" v="2280"/>
    </bk>
    <bk>
      <rc t="1" v="2281"/>
    </bk>
    <bk>
      <rc t="1" v="2282"/>
    </bk>
    <bk>
      <rc t="1" v="2283"/>
    </bk>
    <bk>
      <rc t="1" v="2284"/>
    </bk>
    <bk>
      <rc t="1" v="2285"/>
    </bk>
    <bk>
      <rc t="1" v="2286"/>
    </bk>
    <bk>
      <rc t="1" v="2287"/>
    </bk>
    <bk>
      <rc t="1" v="2288"/>
    </bk>
    <bk>
      <rc t="1" v="2289"/>
    </bk>
    <bk>
      <rc t="1" v="2290"/>
    </bk>
    <bk>
      <rc t="1" v="2291"/>
    </bk>
    <bk>
      <rc t="1" v="2292"/>
    </bk>
    <bk>
      <rc t="1" v="2293"/>
    </bk>
    <bk>
      <rc t="1" v="2294"/>
    </bk>
    <bk>
      <rc t="1" v="2295"/>
    </bk>
    <bk>
      <rc t="1" v="2296"/>
    </bk>
    <bk>
      <rc t="1" v="2297"/>
    </bk>
    <bk>
      <rc t="1" v="2298"/>
    </bk>
    <bk>
      <rc t="1" v="2299"/>
    </bk>
    <bk>
      <rc t="1" v="2300"/>
    </bk>
    <bk>
      <rc t="1" v="2301"/>
    </bk>
    <bk>
      <rc t="1" v="2302"/>
    </bk>
    <bk>
      <rc t="1" v="2303"/>
    </bk>
    <bk>
      <rc t="1" v="2304"/>
    </bk>
    <bk>
      <rc t="1" v="2305"/>
    </bk>
    <bk>
      <rc t="1" v="2306"/>
    </bk>
    <bk>
      <rc t="1" v="2307"/>
    </bk>
    <bk>
      <rc t="1" v="2308"/>
    </bk>
    <bk>
      <rc t="1" v="2309"/>
    </bk>
    <bk>
      <rc t="1" v="2310"/>
    </bk>
    <bk>
      <rc t="1" v="2311"/>
    </bk>
    <bk>
      <rc t="1" v="2312"/>
    </bk>
    <bk>
      <rc t="1" v="2313"/>
    </bk>
    <bk>
      <rc t="1" v="2314"/>
    </bk>
    <bk>
      <rc t="1" v="2315"/>
    </bk>
    <bk>
      <rc t="1" v="2316"/>
    </bk>
    <bk>
      <rc t="1" v="2317"/>
    </bk>
    <bk>
      <rc t="1" v="2318"/>
    </bk>
    <bk>
      <rc t="1" v="2319"/>
    </bk>
    <bk>
      <rc t="1" v="2320"/>
    </bk>
    <bk>
      <rc t="1" v="2321"/>
    </bk>
    <bk>
      <rc t="1" v="2322"/>
    </bk>
    <bk>
      <rc t="1" v="2323"/>
    </bk>
    <bk>
      <rc t="1" v="2324"/>
    </bk>
    <bk>
      <rc t="1" v="2325"/>
    </bk>
    <bk>
      <rc t="1" v="2326"/>
    </bk>
    <bk>
      <rc t="1" v="2327"/>
    </bk>
    <bk>
      <rc t="1" v="2328"/>
    </bk>
    <bk>
      <rc t="1" v="2329"/>
    </bk>
    <bk>
      <rc t="1" v="2330"/>
    </bk>
    <bk>
      <rc t="1" v="2331"/>
    </bk>
    <bk>
      <rc t="1" v="2332"/>
    </bk>
    <bk>
      <rc t="1" v="2333"/>
    </bk>
    <bk>
      <rc t="1" v="2334"/>
    </bk>
    <bk>
      <rc t="1" v="2335"/>
    </bk>
    <bk>
      <rc t="1" v="2336"/>
    </bk>
    <bk>
      <rc t="1" v="2337"/>
    </bk>
    <bk>
      <rc t="1" v="2338"/>
    </bk>
    <bk>
      <rc t="1" v="2339"/>
    </bk>
    <bk>
      <rc t="1" v="2340"/>
    </bk>
    <bk>
      <rc t="1" v="2341"/>
    </bk>
    <bk>
      <rc t="1" v="2342"/>
    </bk>
    <bk>
      <rc t="1" v="2343"/>
    </bk>
    <bk>
      <rc t="1" v="2344"/>
    </bk>
    <bk>
      <rc t="1" v="2345"/>
    </bk>
    <bk>
      <rc t="1" v="2346"/>
    </bk>
    <bk>
      <rc t="1" v="2347"/>
    </bk>
    <bk>
      <rc t="1" v="2348"/>
    </bk>
    <bk>
      <rc t="1" v="2349"/>
    </bk>
    <bk>
      <rc t="1" v="2350"/>
    </bk>
    <bk>
      <rc t="1" v="2351"/>
    </bk>
    <bk>
      <rc t="1" v="2352"/>
    </bk>
    <bk>
      <rc t="1" v="2353"/>
    </bk>
    <bk>
      <rc t="1" v="2354"/>
    </bk>
    <bk>
      <rc t="1" v="2355"/>
    </bk>
    <bk>
      <rc t="1" v="2356"/>
    </bk>
    <bk>
      <rc t="1" v="2357"/>
    </bk>
    <bk>
      <rc t="1" v="2358"/>
    </bk>
    <bk>
      <rc t="1" v="2359"/>
    </bk>
    <bk>
      <rc t="1" v="2360"/>
    </bk>
    <bk>
      <rc t="1" v="2361"/>
    </bk>
    <bk>
      <rc t="1" v="2362"/>
    </bk>
    <bk>
      <rc t="1" v="2363"/>
    </bk>
    <bk>
      <rc t="1" v="2364"/>
    </bk>
    <bk>
      <rc t="1" v="2365"/>
    </bk>
    <bk>
      <rc t="1" v="2366"/>
    </bk>
    <bk>
      <rc t="1" v="2367"/>
    </bk>
    <bk>
      <rc t="1" v="2368"/>
    </bk>
    <bk>
      <rc t="1" v="2369"/>
    </bk>
    <bk>
      <rc t="1" v="2370"/>
    </bk>
    <bk>
      <rc t="1" v="2371"/>
    </bk>
    <bk>
      <rc t="1" v="2372"/>
    </bk>
    <bk>
      <rc t="1" v="2373"/>
    </bk>
    <bk>
      <rc t="1" v="2374"/>
    </bk>
    <bk>
      <rc t="1" v="2375"/>
    </bk>
    <bk>
      <rc t="1" v="2376"/>
    </bk>
    <bk>
      <rc t="1" v="2377"/>
    </bk>
    <bk>
      <rc t="1" v="2378"/>
    </bk>
    <bk>
      <rc t="1" v="2379"/>
    </bk>
    <bk>
      <rc t="1" v="2380"/>
    </bk>
    <bk>
      <rc t="1" v="2381"/>
    </bk>
    <bk>
      <rc t="1" v="2382"/>
    </bk>
    <bk>
      <rc t="1" v="2383"/>
    </bk>
    <bk>
      <rc t="1" v="2384"/>
    </bk>
    <bk>
      <rc t="1" v="2385"/>
    </bk>
    <bk>
      <rc t="1" v="2386"/>
    </bk>
    <bk>
      <rc t="1" v="2387"/>
    </bk>
    <bk>
      <rc t="1" v="2388"/>
    </bk>
    <bk>
      <rc t="1" v="2389"/>
    </bk>
    <bk>
      <rc t="1" v="2390"/>
    </bk>
    <bk>
      <rc t="1" v="2391"/>
    </bk>
    <bk>
      <rc t="1" v="2392"/>
    </bk>
    <bk>
      <rc t="1" v="2393"/>
    </bk>
    <bk>
      <rc t="1" v="2394"/>
    </bk>
    <bk>
      <rc t="1" v="2395"/>
    </bk>
    <bk>
      <rc t="1" v="2396"/>
    </bk>
    <bk>
      <rc t="1" v="2397"/>
    </bk>
    <bk>
      <rc t="1" v="2398"/>
    </bk>
    <bk>
      <rc t="1" v="2399"/>
    </bk>
    <bk>
      <rc t="1" v="2400"/>
    </bk>
    <bk>
      <rc t="1" v="2401"/>
    </bk>
    <bk>
      <rc t="1" v="2402"/>
    </bk>
    <bk>
      <rc t="1" v="2403"/>
    </bk>
    <bk>
      <rc t="1" v="2404"/>
    </bk>
    <bk>
      <rc t="1" v="2405"/>
    </bk>
    <bk>
      <rc t="1" v="2406"/>
    </bk>
    <bk>
      <rc t="1" v="2407"/>
    </bk>
    <bk>
      <rc t="1" v="2408"/>
    </bk>
    <bk>
      <rc t="1" v="2409"/>
    </bk>
    <bk>
      <rc t="1" v="2410"/>
    </bk>
    <bk>
      <rc t="1" v="2411"/>
    </bk>
    <bk>
      <rc t="1" v="2412"/>
    </bk>
    <bk>
      <rc t="1" v="2413"/>
    </bk>
    <bk>
      <rc t="1" v="2414"/>
    </bk>
    <bk>
      <rc t="1" v="2415"/>
    </bk>
    <bk>
      <rc t="1" v="2416"/>
    </bk>
    <bk>
      <rc t="1" v="2417"/>
    </bk>
    <bk>
      <rc t="1" v="2418"/>
    </bk>
    <bk>
      <rc t="1" v="2419"/>
    </bk>
    <bk>
      <rc t="1" v="2420"/>
    </bk>
    <bk>
      <rc t="1" v="2421"/>
    </bk>
    <bk>
      <rc t="1" v="2422"/>
    </bk>
    <bk>
      <rc t="1" v="2423"/>
    </bk>
    <bk>
      <rc t="1" v="2424"/>
    </bk>
    <bk>
      <rc t="1" v="2425"/>
    </bk>
    <bk>
      <rc t="1" v="2426"/>
    </bk>
    <bk>
      <rc t="1" v="2427"/>
    </bk>
    <bk>
      <rc t="1" v="2428"/>
    </bk>
    <bk>
      <rc t="1" v="2429"/>
    </bk>
    <bk>
      <rc t="1" v="2430"/>
    </bk>
    <bk>
      <rc t="1" v="2431"/>
    </bk>
    <bk>
      <rc t="1" v="2432"/>
    </bk>
    <bk>
      <rc t="1" v="2433"/>
    </bk>
    <bk>
      <rc t="1" v="2434"/>
    </bk>
    <bk>
      <rc t="1" v="2435"/>
    </bk>
    <bk>
      <rc t="1" v="2436"/>
    </bk>
    <bk>
      <rc t="1" v="2437"/>
    </bk>
    <bk>
      <rc t="1" v="2438"/>
    </bk>
    <bk>
      <rc t="1" v="2439"/>
    </bk>
    <bk>
      <rc t="1" v="2440"/>
    </bk>
    <bk>
      <rc t="1" v="2441"/>
    </bk>
    <bk>
      <rc t="1" v="2442"/>
    </bk>
    <bk>
      <rc t="1" v="2443"/>
    </bk>
    <bk>
      <rc t="1" v="2444"/>
    </bk>
    <bk>
      <rc t="1" v="2445"/>
    </bk>
    <bk>
      <rc t="1" v="2446"/>
    </bk>
    <bk>
      <rc t="1" v="2447"/>
    </bk>
    <bk>
      <rc t="1" v="2448"/>
    </bk>
    <bk>
      <rc t="1" v="2449"/>
    </bk>
    <bk>
      <rc t="1" v="2450"/>
    </bk>
    <bk>
      <rc t="1" v="2451"/>
    </bk>
    <bk>
      <rc t="1" v="2452"/>
    </bk>
    <bk>
      <rc t="1" v="2453"/>
    </bk>
    <bk>
      <rc t="1" v="2454"/>
    </bk>
    <bk>
      <rc t="1" v="2455"/>
    </bk>
    <bk>
      <rc t="1" v="2456"/>
    </bk>
    <bk>
      <rc t="1" v="2457"/>
    </bk>
    <bk>
      <rc t="1" v="2458"/>
    </bk>
    <bk>
      <rc t="1" v="2459"/>
    </bk>
    <bk>
      <rc t="1" v="2460"/>
    </bk>
    <bk>
      <rc t="1" v="2461"/>
    </bk>
    <bk>
      <rc t="1" v="2462"/>
    </bk>
    <bk>
      <rc t="1" v="2463"/>
    </bk>
    <bk>
      <rc t="1" v="2464"/>
    </bk>
    <bk>
      <rc t="1" v="2465"/>
    </bk>
    <bk>
      <rc t="1" v="2466"/>
    </bk>
    <bk>
      <rc t="1" v="2467"/>
    </bk>
    <bk>
      <rc t="1" v="2468"/>
    </bk>
    <bk>
      <rc t="1" v="2469"/>
    </bk>
    <bk>
      <rc t="1" v="2470"/>
    </bk>
    <bk>
      <rc t="1" v="2471"/>
    </bk>
    <bk>
      <rc t="1" v="2472"/>
    </bk>
    <bk>
      <rc t="1" v="2473"/>
    </bk>
    <bk>
      <rc t="1" v="2474"/>
    </bk>
    <bk>
      <rc t="1" v="2475"/>
    </bk>
    <bk>
      <rc t="1" v="2476"/>
    </bk>
    <bk>
      <rc t="1" v="2477"/>
    </bk>
    <bk>
      <rc t="1" v="2478"/>
    </bk>
    <bk>
      <rc t="1" v="2479"/>
    </bk>
    <bk>
      <rc t="1" v="2480"/>
    </bk>
    <bk>
      <rc t="1" v="2481"/>
    </bk>
    <bk>
      <rc t="1" v="2482"/>
    </bk>
    <bk>
      <rc t="1" v="2483"/>
    </bk>
    <bk>
      <rc t="1" v="2484"/>
    </bk>
    <bk>
      <rc t="1" v="2485"/>
    </bk>
    <bk>
      <rc t="1" v="2486"/>
    </bk>
    <bk>
      <rc t="1" v="2487"/>
    </bk>
    <bk>
      <rc t="1" v="2488"/>
    </bk>
    <bk>
      <rc t="1" v="2489"/>
    </bk>
    <bk>
      <rc t="1" v="2490"/>
    </bk>
    <bk>
      <rc t="1" v="2491"/>
    </bk>
    <bk>
      <rc t="1" v="2492"/>
    </bk>
    <bk>
      <rc t="1" v="2493"/>
    </bk>
    <bk>
      <rc t="1" v="2494"/>
    </bk>
    <bk>
      <rc t="1" v="2495"/>
    </bk>
    <bk>
      <rc t="1" v="2496"/>
    </bk>
    <bk>
      <rc t="1" v="2497"/>
    </bk>
    <bk>
      <rc t="1" v="2498"/>
    </bk>
    <bk>
      <rc t="1" v="2499"/>
    </bk>
    <bk>
      <rc t="1" v="2500"/>
    </bk>
    <bk>
      <rc t="1" v="2501"/>
    </bk>
    <bk>
      <rc t="1" v="2502"/>
    </bk>
    <bk>
      <rc t="1" v="2503"/>
    </bk>
    <bk>
      <rc t="1" v="2504"/>
    </bk>
    <bk>
      <rc t="1" v="2505"/>
    </bk>
    <bk>
      <rc t="1" v="2506"/>
    </bk>
    <bk>
      <rc t="1" v="2507"/>
    </bk>
    <bk>
      <rc t="1" v="2508"/>
    </bk>
    <bk>
      <rc t="1" v="2509"/>
    </bk>
    <bk>
      <rc t="1" v="2510"/>
    </bk>
    <bk>
      <rc t="1" v="2511"/>
    </bk>
    <bk>
      <rc t="1" v="2512"/>
    </bk>
    <bk>
      <rc t="1" v="2513"/>
    </bk>
    <bk>
      <rc t="1" v="2514"/>
    </bk>
    <bk>
      <rc t="1" v="2515"/>
    </bk>
    <bk>
      <rc t="1" v="2516"/>
    </bk>
    <bk>
      <rc t="1" v="2517"/>
    </bk>
    <bk>
      <rc t="1" v="2518"/>
    </bk>
    <bk>
      <rc t="1" v="2519"/>
    </bk>
    <bk>
      <rc t="1" v="2520"/>
    </bk>
    <bk>
      <rc t="1" v="2521"/>
    </bk>
    <bk>
      <rc t="1" v="2522"/>
    </bk>
    <bk>
      <rc t="1" v="2523"/>
    </bk>
    <bk>
      <rc t="1" v="2524"/>
    </bk>
    <bk>
      <rc t="1" v="2525"/>
    </bk>
    <bk>
      <rc t="1" v="2526"/>
    </bk>
    <bk>
      <rc t="1" v="2527"/>
    </bk>
    <bk>
      <rc t="1" v="2528"/>
    </bk>
    <bk>
      <rc t="1" v="2529"/>
    </bk>
    <bk>
      <rc t="1" v="2530"/>
    </bk>
    <bk>
      <rc t="1" v="2531"/>
    </bk>
    <bk>
      <rc t="1" v="2532"/>
    </bk>
    <bk>
      <rc t="1" v="2533"/>
    </bk>
    <bk>
      <rc t="1" v="2534"/>
    </bk>
    <bk>
      <rc t="1" v="2535"/>
    </bk>
    <bk>
      <rc t="1" v="2536"/>
    </bk>
    <bk>
      <rc t="1" v="2537"/>
    </bk>
    <bk>
      <rc t="1" v="2538"/>
    </bk>
    <bk>
      <rc t="1" v="2539"/>
    </bk>
    <bk>
      <rc t="1" v="2540"/>
    </bk>
    <bk>
      <rc t="1" v="2541"/>
    </bk>
    <bk>
      <rc t="1" v="2542"/>
    </bk>
    <bk>
      <rc t="1" v="2543"/>
    </bk>
    <bk>
      <rc t="1" v="2544"/>
    </bk>
    <bk>
      <rc t="1" v="2545"/>
    </bk>
    <bk>
      <rc t="1" v="2546"/>
    </bk>
    <bk>
      <rc t="1" v="2547"/>
    </bk>
    <bk>
      <rc t="1" v="2548"/>
    </bk>
    <bk>
      <rc t="1" v="2549"/>
    </bk>
    <bk>
      <rc t="1" v="2550"/>
    </bk>
    <bk>
      <rc t="1" v="2551"/>
    </bk>
    <bk>
      <rc t="1" v="2552"/>
    </bk>
    <bk>
      <rc t="1" v="2553"/>
    </bk>
    <bk>
      <rc t="1" v="2554"/>
    </bk>
    <bk>
      <rc t="1" v="2555"/>
    </bk>
    <bk>
      <rc t="1" v="2556"/>
    </bk>
    <bk>
      <rc t="1" v="2557"/>
    </bk>
    <bk>
      <rc t="1" v="2558"/>
    </bk>
    <bk>
      <rc t="1" v="2559"/>
    </bk>
    <bk>
      <rc t="1" v="2560"/>
    </bk>
    <bk>
      <rc t="1" v="2561"/>
    </bk>
    <bk>
      <rc t="1" v="2562"/>
    </bk>
    <bk>
      <rc t="1" v="2563"/>
    </bk>
    <bk>
      <rc t="1" v="2564"/>
    </bk>
    <bk>
      <rc t="1" v="2565"/>
    </bk>
    <bk>
      <rc t="1" v="2566"/>
    </bk>
    <bk>
      <rc t="1" v="2567"/>
    </bk>
    <bk>
      <rc t="1" v="2568"/>
    </bk>
    <bk>
      <rc t="1" v="2569"/>
    </bk>
    <bk>
      <rc t="1" v="2570"/>
    </bk>
    <bk>
      <rc t="1" v="2571"/>
    </bk>
    <bk>
      <rc t="1" v="2572"/>
    </bk>
    <bk>
      <rc t="1" v="2573"/>
    </bk>
    <bk>
      <rc t="1" v="2574"/>
    </bk>
    <bk>
      <rc t="1" v="2575"/>
    </bk>
    <bk>
      <rc t="1" v="2576"/>
    </bk>
    <bk>
      <rc t="1" v="2577"/>
    </bk>
    <bk>
      <rc t="1" v="2578"/>
    </bk>
    <bk>
      <rc t="1" v="2579"/>
    </bk>
    <bk>
      <rc t="1" v="2580"/>
    </bk>
    <bk>
      <rc t="1" v="2581"/>
    </bk>
    <bk>
      <rc t="1" v="2582"/>
    </bk>
    <bk>
      <rc t="1" v="2583"/>
    </bk>
    <bk>
      <rc t="1" v="2584"/>
    </bk>
    <bk>
      <rc t="1" v="2585"/>
    </bk>
    <bk>
      <rc t="1" v="2586"/>
    </bk>
    <bk>
      <rc t="1" v="2587"/>
    </bk>
    <bk>
      <rc t="1" v="2588"/>
    </bk>
    <bk>
      <rc t="1" v="2589"/>
    </bk>
    <bk>
      <rc t="1" v="2590"/>
    </bk>
    <bk>
      <rc t="1" v="2591"/>
    </bk>
    <bk>
      <rc t="1" v="2592"/>
    </bk>
    <bk>
      <rc t="1" v="2593"/>
    </bk>
    <bk>
      <rc t="1" v="2594"/>
    </bk>
    <bk>
      <rc t="1" v="2595"/>
    </bk>
    <bk>
      <rc t="1" v="2596"/>
    </bk>
    <bk>
      <rc t="1" v="2597"/>
    </bk>
    <bk>
      <rc t="1" v="2598"/>
    </bk>
    <bk>
      <rc t="1" v="2599"/>
    </bk>
    <bk>
      <rc t="1" v="2600"/>
    </bk>
    <bk>
      <rc t="1" v="2601"/>
    </bk>
    <bk>
      <rc t="1" v="2602"/>
    </bk>
    <bk>
      <rc t="1" v="2603"/>
    </bk>
    <bk>
      <rc t="1" v="2604"/>
    </bk>
    <bk>
      <rc t="1" v="2605"/>
    </bk>
    <bk>
      <rc t="1" v="2606"/>
    </bk>
    <bk>
      <rc t="1" v="2607"/>
    </bk>
    <bk>
      <rc t="1" v="2608"/>
    </bk>
    <bk>
      <rc t="1" v="2609"/>
    </bk>
    <bk>
      <rc t="1" v="2610"/>
    </bk>
    <bk>
      <rc t="1" v="2611"/>
    </bk>
    <bk>
      <rc t="1" v="2612"/>
    </bk>
    <bk>
      <rc t="1" v="2613"/>
    </bk>
    <bk>
      <rc t="1" v="2614"/>
    </bk>
    <bk>
      <rc t="1" v="2615"/>
    </bk>
    <bk>
      <rc t="1" v="2616"/>
    </bk>
    <bk>
      <rc t="1" v="2617"/>
    </bk>
    <bk>
      <rc t="1" v="2618"/>
    </bk>
    <bk>
      <rc t="1" v="2619"/>
    </bk>
    <bk>
      <rc t="1" v="2620"/>
    </bk>
    <bk>
      <rc t="1" v="2621"/>
    </bk>
    <bk>
      <rc t="1" v="2622"/>
    </bk>
    <bk>
      <rc t="1" v="2623"/>
    </bk>
    <bk>
      <rc t="1" v="2624"/>
    </bk>
    <bk>
      <rc t="1" v="2625"/>
    </bk>
    <bk>
      <rc t="1" v="2626"/>
    </bk>
    <bk>
      <rc t="1" v="2627"/>
    </bk>
    <bk>
      <rc t="1" v="2628"/>
    </bk>
    <bk>
      <rc t="1" v="2629"/>
    </bk>
    <bk>
      <rc t="1" v="2630"/>
    </bk>
    <bk>
      <rc t="1" v="2631"/>
    </bk>
    <bk>
      <rc t="1" v="2632"/>
    </bk>
    <bk>
      <rc t="1" v="2633"/>
    </bk>
    <bk>
      <rc t="1" v="2634"/>
    </bk>
    <bk>
      <rc t="1" v="2635"/>
    </bk>
    <bk>
      <rc t="1" v="2636"/>
    </bk>
    <bk>
      <rc t="1" v="2637"/>
    </bk>
    <bk>
      <rc t="1" v="2638"/>
    </bk>
    <bk>
      <rc t="1" v="2639"/>
    </bk>
    <bk>
      <rc t="1" v="2640"/>
    </bk>
    <bk>
      <rc t="1" v="2641"/>
    </bk>
    <bk>
      <rc t="1" v="2642"/>
    </bk>
    <bk>
      <rc t="1" v="2643"/>
    </bk>
    <bk>
      <rc t="1" v="2644"/>
    </bk>
    <bk>
      <rc t="1" v="2645"/>
    </bk>
    <bk>
      <rc t="1" v="2646"/>
    </bk>
    <bk>
      <rc t="1" v="2647"/>
    </bk>
    <bk>
      <rc t="1" v="2648"/>
    </bk>
    <bk>
      <rc t="1" v="2649"/>
    </bk>
    <bk>
      <rc t="1" v="2650"/>
    </bk>
    <bk>
      <rc t="1" v="2651"/>
    </bk>
    <bk>
      <rc t="1" v="2652"/>
    </bk>
    <bk>
      <rc t="1" v="2653"/>
    </bk>
    <bk>
      <rc t="1" v="2654"/>
    </bk>
    <bk>
      <rc t="1" v="2655"/>
    </bk>
    <bk>
      <rc t="1" v="2656"/>
    </bk>
    <bk>
      <rc t="1" v="2657"/>
    </bk>
    <bk>
      <rc t="1" v="2658"/>
    </bk>
    <bk>
      <rc t="1" v="2659"/>
    </bk>
    <bk>
      <rc t="1" v="2660"/>
    </bk>
    <bk>
      <rc t="1" v="2661"/>
    </bk>
    <bk>
      <rc t="1" v="2662"/>
    </bk>
    <bk>
      <rc t="1" v="2663"/>
    </bk>
    <bk>
      <rc t="1" v="2664"/>
    </bk>
    <bk>
      <rc t="1" v="2665"/>
    </bk>
    <bk>
      <rc t="1" v="2666"/>
    </bk>
    <bk>
      <rc t="1" v="2667"/>
    </bk>
    <bk>
      <rc t="1" v="2668"/>
    </bk>
    <bk>
      <rc t="1" v="2669"/>
    </bk>
    <bk>
      <rc t="1" v="2670"/>
    </bk>
    <bk>
      <rc t="1" v="2671"/>
    </bk>
    <bk>
      <rc t="1" v="2672"/>
    </bk>
    <bk>
      <rc t="1" v="2673"/>
    </bk>
    <bk>
      <rc t="1" v="2674"/>
    </bk>
    <bk>
      <rc t="1" v="2675"/>
    </bk>
    <bk>
      <rc t="1" v="2676"/>
    </bk>
    <bk>
      <rc t="1" v="2677"/>
    </bk>
    <bk>
      <rc t="1" v="2678"/>
    </bk>
    <bk>
      <rc t="1" v="2679"/>
    </bk>
    <bk>
      <rc t="1" v="2680"/>
    </bk>
    <bk>
      <rc t="1" v="2681"/>
    </bk>
    <bk>
      <rc t="1" v="2682"/>
    </bk>
    <bk>
      <rc t="1" v="2683"/>
    </bk>
    <bk>
      <rc t="1" v="2684"/>
    </bk>
    <bk>
      <rc t="1" v="2685"/>
    </bk>
    <bk>
      <rc t="1" v="2686"/>
    </bk>
    <bk>
      <rc t="1" v="2687"/>
    </bk>
    <bk>
      <rc t="1" v="2688"/>
    </bk>
    <bk>
      <rc t="1" v="2689"/>
    </bk>
    <bk>
      <rc t="1" v="2690"/>
    </bk>
    <bk>
      <rc t="1" v="2691"/>
    </bk>
    <bk>
      <rc t="1" v="2692"/>
    </bk>
    <bk>
      <rc t="1" v="2693"/>
    </bk>
    <bk>
      <rc t="1" v="2694"/>
    </bk>
    <bk>
      <rc t="1" v="2695"/>
    </bk>
    <bk>
      <rc t="1" v="2696"/>
    </bk>
    <bk>
      <rc t="1" v="2697"/>
    </bk>
    <bk>
      <rc t="1" v="2698"/>
    </bk>
    <bk>
      <rc t="1" v="2699"/>
    </bk>
    <bk>
      <rc t="1" v="2700"/>
    </bk>
    <bk>
      <rc t="1" v="2701"/>
    </bk>
    <bk>
      <rc t="1" v="2702"/>
    </bk>
    <bk>
      <rc t="1" v="2703"/>
    </bk>
    <bk>
      <rc t="1" v="2704"/>
    </bk>
    <bk>
      <rc t="1" v="2705"/>
    </bk>
    <bk>
      <rc t="1" v="2706"/>
    </bk>
    <bk>
      <rc t="1" v="2707"/>
    </bk>
    <bk>
      <rc t="1" v="2708"/>
    </bk>
    <bk>
      <rc t="1" v="2709"/>
    </bk>
    <bk>
      <rc t="1" v="2710"/>
    </bk>
    <bk>
      <rc t="1" v="2711"/>
    </bk>
    <bk>
      <rc t="1" v="2712"/>
    </bk>
    <bk>
      <rc t="1" v="2713"/>
    </bk>
    <bk>
      <rc t="1" v="2714"/>
    </bk>
    <bk>
      <rc t="1" v="2715"/>
    </bk>
    <bk>
      <rc t="1" v="2716"/>
    </bk>
    <bk>
      <rc t="1" v="2717"/>
    </bk>
    <bk>
      <rc t="1" v="2718"/>
    </bk>
    <bk>
      <rc t="1" v="2719"/>
    </bk>
    <bk>
      <rc t="1" v="2720"/>
    </bk>
    <bk>
      <rc t="1" v="2721"/>
    </bk>
    <bk>
      <rc t="1" v="2722"/>
    </bk>
    <bk>
      <rc t="1" v="2723"/>
    </bk>
    <bk>
      <rc t="1" v="2724"/>
    </bk>
    <bk>
      <rc t="1" v="2725"/>
    </bk>
    <bk>
      <rc t="1" v="2726"/>
    </bk>
    <bk>
      <rc t="1" v="2727"/>
    </bk>
    <bk>
      <rc t="1" v="2728"/>
    </bk>
    <bk>
      <rc t="1" v="2729"/>
    </bk>
    <bk>
      <rc t="1" v="2730"/>
    </bk>
    <bk>
      <rc t="1" v="2731"/>
    </bk>
    <bk>
      <rc t="1" v="2732"/>
    </bk>
    <bk>
      <rc t="1" v="2733"/>
    </bk>
    <bk>
      <rc t="1" v="2734"/>
    </bk>
    <bk>
      <rc t="1" v="2735"/>
    </bk>
    <bk>
      <rc t="1" v="2736"/>
    </bk>
    <bk>
      <rc t="1" v="2737"/>
    </bk>
    <bk>
      <rc t="1" v="2738"/>
    </bk>
    <bk>
      <rc t="1" v="2739"/>
    </bk>
    <bk>
      <rc t="1" v="2740"/>
    </bk>
    <bk>
      <rc t="1" v="2741"/>
    </bk>
    <bk>
      <rc t="1" v="2742"/>
    </bk>
    <bk>
      <rc t="1" v="2743"/>
    </bk>
    <bk>
      <rc t="1" v="2744"/>
    </bk>
    <bk>
      <rc t="1" v="2745"/>
    </bk>
    <bk>
      <rc t="1" v="2746"/>
    </bk>
    <bk>
      <rc t="1" v="2747"/>
    </bk>
    <bk>
      <rc t="1" v="2748"/>
    </bk>
    <bk>
      <rc t="1" v="2749"/>
    </bk>
    <bk>
      <rc t="1" v="2750"/>
    </bk>
    <bk>
      <rc t="1" v="2751"/>
    </bk>
    <bk>
      <rc t="1" v="2752"/>
    </bk>
    <bk>
      <rc t="1" v="2753"/>
    </bk>
    <bk>
      <rc t="1" v="2754"/>
    </bk>
    <bk>
      <rc t="1" v="2755"/>
    </bk>
    <bk>
      <rc t="1" v="2756"/>
    </bk>
    <bk>
      <rc t="1" v="2757"/>
    </bk>
    <bk>
      <rc t="1" v="2758"/>
    </bk>
    <bk>
      <rc t="1" v="2759"/>
    </bk>
    <bk>
      <rc t="1" v="2760"/>
    </bk>
    <bk>
      <rc t="1" v="2761"/>
    </bk>
    <bk>
      <rc t="1" v="2762"/>
    </bk>
    <bk>
      <rc t="1" v="2763"/>
    </bk>
    <bk>
      <rc t="1" v="2764"/>
    </bk>
    <bk>
      <rc t="1" v="2765"/>
    </bk>
    <bk>
      <rc t="1" v="2766"/>
    </bk>
    <bk>
      <rc t="1" v="2767"/>
    </bk>
    <bk>
      <rc t="1" v="2768"/>
    </bk>
    <bk>
      <rc t="1" v="2769"/>
    </bk>
    <bk>
      <rc t="1" v="2770"/>
    </bk>
    <bk>
      <rc t="1" v="2771"/>
    </bk>
    <bk>
      <rc t="1" v="2772"/>
    </bk>
    <bk>
      <rc t="1" v="2773"/>
    </bk>
    <bk>
      <rc t="1" v="2774"/>
    </bk>
    <bk>
      <rc t="1" v="2775"/>
    </bk>
    <bk>
      <rc t="1" v="2776"/>
    </bk>
    <bk>
      <rc t="1" v="2777"/>
    </bk>
    <bk>
      <rc t="1" v="2778"/>
    </bk>
    <bk>
      <rc t="1" v="2779"/>
    </bk>
    <bk>
      <rc t="1" v="2780"/>
    </bk>
    <bk>
      <rc t="1" v="2781"/>
    </bk>
    <bk>
      <rc t="1" v="2782"/>
    </bk>
    <bk>
      <rc t="1" v="2783"/>
    </bk>
    <bk>
      <rc t="1" v="2784"/>
    </bk>
    <bk>
      <rc t="1" v="2785"/>
    </bk>
    <bk>
      <rc t="1" v="2786"/>
    </bk>
    <bk>
      <rc t="1" v="2787"/>
    </bk>
    <bk>
      <rc t="1" v="2788"/>
    </bk>
    <bk>
      <rc t="1" v="2789"/>
    </bk>
    <bk>
      <rc t="1" v="2790"/>
    </bk>
    <bk>
      <rc t="1" v="2791"/>
    </bk>
    <bk>
      <rc t="1" v="2792"/>
    </bk>
    <bk>
      <rc t="1" v="2793"/>
    </bk>
    <bk>
      <rc t="1" v="2794"/>
    </bk>
    <bk>
      <rc t="1" v="2795"/>
    </bk>
    <bk>
      <rc t="1" v="2796"/>
    </bk>
    <bk>
      <rc t="1" v="2797"/>
    </bk>
    <bk>
      <rc t="1" v="2798"/>
    </bk>
    <bk>
      <rc t="1" v="2799"/>
    </bk>
    <bk>
      <rc t="1" v="2800"/>
    </bk>
    <bk>
      <rc t="1" v="2801"/>
    </bk>
    <bk>
      <rc t="1" v="2802"/>
    </bk>
    <bk>
      <rc t="1" v="2803"/>
    </bk>
    <bk>
      <rc t="1" v="2804"/>
    </bk>
    <bk>
      <rc t="1" v="2805"/>
    </bk>
    <bk>
      <rc t="1" v="2806"/>
    </bk>
    <bk>
      <rc t="1" v="2807"/>
    </bk>
    <bk>
      <rc t="1" v="2808"/>
    </bk>
    <bk>
      <rc t="1" v="2809"/>
    </bk>
    <bk>
      <rc t="1" v="2810"/>
    </bk>
    <bk>
      <rc t="1" v="2811"/>
    </bk>
    <bk>
      <rc t="1" v="2812"/>
    </bk>
    <bk>
      <rc t="1" v="2813"/>
    </bk>
    <bk>
      <rc t="1" v="2814"/>
    </bk>
    <bk>
      <rc t="1" v="2815"/>
    </bk>
    <bk>
      <rc t="1" v="2816"/>
    </bk>
    <bk>
      <rc t="1" v="2817"/>
    </bk>
    <bk>
      <rc t="1" v="2818"/>
    </bk>
    <bk>
      <rc t="1" v="2819"/>
    </bk>
    <bk>
      <rc t="1" v="2820"/>
    </bk>
    <bk>
      <rc t="1" v="2821"/>
    </bk>
    <bk>
      <rc t="1" v="2822"/>
    </bk>
    <bk>
      <rc t="1" v="2823"/>
    </bk>
    <bk>
      <rc t="1" v="2824"/>
    </bk>
    <bk>
      <rc t="1" v="2825"/>
    </bk>
    <bk>
      <rc t="1" v="2826"/>
    </bk>
    <bk>
      <rc t="1" v="2827"/>
    </bk>
    <bk>
      <rc t="1" v="2828"/>
    </bk>
    <bk>
      <rc t="1" v="2829"/>
    </bk>
    <bk>
      <rc t="1" v="2830"/>
    </bk>
    <bk>
      <rc t="1" v="2831"/>
    </bk>
    <bk>
      <rc t="1" v="2832"/>
    </bk>
    <bk>
      <rc t="1" v="2833"/>
    </bk>
    <bk>
      <rc t="1" v="2834"/>
    </bk>
    <bk>
      <rc t="1" v="2835"/>
    </bk>
    <bk>
      <rc t="1" v="2836"/>
    </bk>
    <bk>
      <rc t="1" v="2837"/>
    </bk>
    <bk>
      <rc t="1" v="2838"/>
    </bk>
    <bk>
      <rc t="1" v="2839"/>
    </bk>
    <bk>
      <rc t="1" v="2840"/>
    </bk>
    <bk>
      <rc t="1" v="2841"/>
    </bk>
    <bk>
      <rc t="1" v="2842"/>
    </bk>
    <bk>
      <rc t="1" v="2843"/>
    </bk>
    <bk>
      <rc t="1" v="2844"/>
    </bk>
    <bk>
      <rc t="1" v="2845"/>
    </bk>
    <bk>
      <rc t="1" v="2846"/>
    </bk>
    <bk>
      <rc t="1" v="2847"/>
    </bk>
    <bk>
      <rc t="1" v="2848"/>
    </bk>
    <bk>
      <rc t="1" v="2849"/>
    </bk>
    <bk>
      <rc t="1" v="2850"/>
    </bk>
    <bk>
      <rc t="1" v="2851"/>
    </bk>
    <bk>
      <rc t="1" v="2852"/>
    </bk>
    <bk>
      <rc t="1" v="2853"/>
    </bk>
    <bk>
      <rc t="1" v="2854"/>
    </bk>
    <bk>
      <rc t="1" v="2855"/>
    </bk>
    <bk>
      <rc t="1" v="2856"/>
    </bk>
    <bk>
      <rc t="1" v="2857"/>
    </bk>
    <bk>
      <rc t="1" v="2858"/>
    </bk>
    <bk>
      <rc t="1" v="2859"/>
    </bk>
    <bk>
      <rc t="1" v="2860"/>
    </bk>
    <bk>
      <rc t="1" v="2861"/>
    </bk>
    <bk>
      <rc t="1" v="2862"/>
    </bk>
    <bk>
      <rc t="1" v="2863"/>
    </bk>
    <bk>
      <rc t="1" v="2864"/>
    </bk>
    <bk>
      <rc t="1" v="2865"/>
    </bk>
    <bk>
      <rc t="1" v="2866"/>
    </bk>
    <bk>
      <rc t="1" v="2867"/>
    </bk>
    <bk>
      <rc t="1" v="2868"/>
    </bk>
    <bk>
      <rc t="1" v="2869"/>
    </bk>
    <bk>
      <rc t="1" v="2870"/>
    </bk>
    <bk>
      <rc t="1" v="2871"/>
    </bk>
    <bk>
      <rc t="1" v="2872"/>
    </bk>
    <bk>
      <rc t="1" v="2873"/>
    </bk>
    <bk>
      <rc t="1" v="2874"/>
    </bk>
    <bk>
      <rc t="1" v="2875"/>
    </bk>
    <bk>
      <rc t="1" v="2876"/>
    </bk>
    <bk>
      <rc t="1" v="2877"/>
    </bk>
    <bk>
      <rc t="1" v="2878"/>
    </bk>
    <bk>
      <rc t="1" v="2879"/>
    </bk>
    <bk>
      <rc t="1" v="2880"/>
    </bk>
    <bk>
      <rc t="1" v="2881"/>
    </bk>
    <bk>
      <rc t="1" v="2882"/>
    </bk>
    <bk>
      <rc t="1" v="2883"/>
    </bk>
    <bk>
      <rc t="1" v="2884"/>
    </bk>
    <bk>
      <rc t="1" v="2885"/>
    </bk>
    <bk>
      <rc t="1" v="2886"/>
    </bk>
    <bk>
      <rc t="1" v="2887"/>
    </bk>
    <bk>
      <rc t="1" v="2888"/>
    </bk>
    <bk>
      <rc t="1" v="2889"/>
    </bk>
    <bk>
      <rc t="1" v="2890"/>
    </bk>
    <bk>
      <rc t="1" v="2891"/>
    </bk>
    <bk>
      <rc t="1" v="2892"/>
    </bk>
    <bk>
      <rc t="1" v="2893"/>
    </bk>
    <bk>
      <rc t="1" v="2894"/>
    </bk>
    <bk>
      <rc t="1" v="2895"/>
    </bk>
    <bk>
      <rc t="1" v="2896"/>
    </bk>
    <bk>
      <rc t="1" v="2897"/>
    </bk>
    <bk>
      <rc t="1" v="2898"/>
    </bk>
    <bk>
      <rc t="1" v="2899"/>
    </bk>
    <bk>
      <rc t="1" v="2900"/>
    </bk>
    <bk>
      <rc t="1" v="2901"/>
    </bk>
    <bk>
      <rc t="1" v="2902"/>
    </bk>
    <bk>
      <rc t="1" v="2903"/>
    </bk>
    <bk>
      <rc t="1" v="2904"/>
    </bk>
    <bk>
      <rc t="1" v="2905"/>
    </bk>
    <bk>
      <rc t="1" v="2906"/>
    </bk>
    <bk>
      <rc t="1" v="2907"/>
    </bk>
    <bk>
      <rc t="1" v="2908"/>
    </bk>
    <bk>
      <rc t="1" v="2909"/>
    </bk>
    <bk>
      <rc t="1" v="2910"/>
    </bk>
    <bk>
      <rc t="1" v="2911"/>
    </bk>
    <bk>
      <rc t="1" v="2912"/>
    </bk>
    <bk>
      <rc t="1" v="2913"/>
    </bk>
    <bk>
      <rc t="1" v="2914"/>
    </bk>
    <bk>
      <rc t="1" v="2915"/>
    </bk>
    <bk>
      <rc t="1" v="2916"/>
    </bk>
    <bk>
      <rc t="1" v="2917"/>
    </bk>
    <bk>
      <rc t="1" v="2918"/>
    </bk>
    <bk>
      <rc t="1" v="2919"/>
    </bk>
    <bk>
      <rc t="1" v="2920"/>
    </bk>
    <bk>
      <rc t="1" v="2921"/>
    </bk>
    <bk>
      <rc t="1" v="2922"/>
    </bk>
    <bk>
      <rc t="1" v="2923"/>
    </bk>
    <bk>
      <rc t="1" v="2924"/>
    </bk>
    <bk>
      <rc t="1" v="2925"/>
    </bk>
    <bk>
      <rc t="1" v="2926"/>
    </bk>
    <bk>
      <rc t="1" v="2927"/>
    </bk>
    <bk>
      <rc t="1" v="2928"/>
    </bk>
    <bk>
      <rc t="1" v="2929"/>
    </bk>
    <bk>
      <rc t="1" v="2930"/>
    </bk>
    <bk>
      <rc t="1" v="2931"/>
    </bk>
    <bk>
      <rc t="1" v="2932"/>
    </bk>
    <bk>
      <rc t="1" v="2933"/>
    </bk>
    <bk>
      <rc t="1" v="2934"/>
    </bk>
    <bk>
      <rc t="1" v="2935"/>
    </bk>
    <bk>
      <rc t="1" v="2936"/>
    </bk>
    <bk>
      <rc t="1" v="2937"/>
    </bk>
    <bk>
      <rc t="1" v="2938"/>
    </bk>
    <bk>
      <rc t="1" v="2939"/>
    </bk>
    <bk>
      <rc t="1" v="2940"/>
    </bk>
    <bk>
      <rc t="1" v="2941"/>
    </bk>
    <bk>
      <rc t="1" v="2942"/>
    </bk>
    <bk>
      <rc t="1" v="2943"/>
    </bk>
    <bk>
      <rc t="1" v="2944"/>
    </bk>
    <bk>
      <rc t="1" v="2945"/>
    </bk>
    <bk>
      <rc t="1" v="2946"/>
    </bk>
    <bk>
      <rc t="1" v="2947"/>
    </bk>
    <bk>
      <rc t="1" v="2948"/>
    </bk>
    <bk>
      <rc t="1" v="2949"/>
    </bk>
    <bk>
      <rc t="1" v="2950"/>
    </bk>
    <bk>
      <rc t="1" v="2951"/>
    </bk>
    <bk>
      <rc t="1" v="2952"/>
    </bk>
    <bk>
      <rc t="1" v="2953"/>
    </bk>
    <bk>
      <rc t="1" v="2954"/>
    </bk>
    <bk>
      <rc t="1" v="2955"/>
    </bk>
    <bk>
      <rc t="1" v="2956"/>
    </bk>
    <bk>
      <rc t="1" v="2957"/>
    </bk>
    <bk>
      <rc t="1" v="2958"/>
    </bk>
    <bk>
      <rc t="1" v="2959"/>
    </bk>
    <bk>
      <rc t="1" v="2960"/>
    </bk>
    <bk>
      <rc t="1" v="2961"/>
    </bk>
    <bk>
      <rc t="1" v="2962"/>
    </bk>
    <bk>
      <rc t="1" v="2963"/>
    </bk>
    <bk>
      <rc t="1" v="2964"/>
    </bk>
    <bk>
      <rc t="1" v="2965"/>
    </bk>
    <bk>
      <rc t="1" v="2966"/>
    </bk>
    <bk>
      <rc t="1" v="2967"/>
    </bk>
    <bk>
      <rc t="1" v="2968"/>
    </bk>
    <bk>
      <rc t="1" v="2969"/>
    </bk>
    <bk>
      <rc t="1" v="2970"/>
    </bk>
    <bk>
      <rc t="1" v="2971"/>
    </bk>
    <bk>
      <rc t="1" v="2972"/>
    </bk>
    <bk>
      <rc t="1" v="2973"/>
    </bk>
    <bk>
      <rc t="1" v="2974"/>
    </bk>
    <bk>
      <rc t="1" v="2975"/>
    </bk>
    <bk>
      <rc t="1" v="2976"/>
    </bk>
    <bk>
      <rc t="1" v="2977"/>
    </bk>
    <bk>
      <rc t="1" v="2978"/>
    </bk>
    <bk>
      <rc t="1" v="2979"/>
    </bk>
    <bk>
      <rc t="1" v="2980"/>
    </bk>
    <bk>
      <rc t="1" v="2981"/>
    </bk>
    <bk>
      <rc t="1" v="2982"/>
    </bk>
    <bk>
      <rc t="1" v="2983"/>
    </bk>
    <bk>
      <rc t="1" v="2984"/>
    </bk>
    <bk>
      <rc t="1" v="2985"/>
    </bk>
    <bk>
      <rc t="1" v="2986"/>
    </bk>
    <bk>
      <rc t="1" v="2987"/>
    </bk>
    <bk>
      <rc t="1" v="2988"/>
    </bk>
    <bk>
      <rc t="1" v="2989"/>
    </bk>
    <bk>
      <rc t="1" v="2990"/>
    </bk>
    <bk>
      <rc t="1" v="2991"/>
    </bk>
    <bk>
      <rc t="1" v="2992"/>
    </bk>
    <bk>
      <rc t="1" v="2993"/>
    </bk>
    <bk>
      <rc t="1" v="2994"/>
    </bk>
    <bk>
      <rc t="1" v="2995"/>
    </bk>
    <bk>
      <rc t="1" v="2996"/>
    </bk>
    <bk>
      <rc t="1" v="2997"/>
    </bk>
    <bk>
      <rc t="1" v="2998"/>
    </bk>
    <bk>
      <rc t="1" v="2999"/>
    </bk>
    <bk>
      <rc t="1" v="3000"/>
    </bk>
    <bk>
      <rc t="1" v="3001"/>
    </bk>
    <bk>
      <rc t="1" v="3002"/>
    </bk>
    <bk>
      <rc t="1" v="3003"/>
    </bk>
    <bk>
      <rc t="1" v="3004"/>
    </bk>
    <bk>
      <rc t="1" v="3005"/>
    </bk>
    <bk>
      <rc t="1" v="3006"/>
    </bk>
    <bk>
      <rc t="1" v="3007"/>
    </bk>
    <bk>
      <rc t="1" v="3008"/>
    </bk>
    <bk>
      <rc t="1" v="3009"/>
    </bk>
    <bk>
      <rc t="1" v="3010"/>
    </bk>
    <bk>
      <rc t="1" v="3011"/>
    </bk>
    <bk>
      <rc t="1" v="3012"/>
    </bk>
    <bk>
      <rc t="1" v="3013"/>
    </bk>
    <bk>
      <rc t="1" v="3014"/>
    </bk>
    <bk>
      <rc t="1" v="3015"/>
    </bk>
    <bk>
      <rc t="1" v="3016"/>
    </bk>
    <bk>
      <rc t="1" v="3017"/>
    </bk>
    <bk>
      <rc t="1" v="3018"/>
    </bk>
    <bk>
      <rc t="1" v="3019"/>
    </bk>
    <bk>
      <rc t="1" v="3020"/>
    </bk>
    <bk>
      <rc t="1" v="3021"/>
    </bk>
    <bk>
      <rc t="1" v="3022"/>
    </bk>
    <bk>
      <rc t="1" v="3023"/>
    </bk>
    <bk>
      <rc t="1" v="3024"/>
    </bk>
    <bk>
      <rc t="1" v="3025"/>
    </bk>
    <bk>
      <rc t="1" v="3026"/>
    </bk>
    <bk>
      <rc t="1" v="3027"/>
    </bk>
    <bk>
      <rc t="1" v="3028"/>
    </bk>
    <bk>
      <rc t="1" v="3029"/>
    </bk>
    <bk>
      <rc t="1" v="3030"/>
    </bk>
    <bk>
      <rc t="1" v="3031"/>
    </bk>
    <bk>
      <rc t="1" v="3032"/>
    </bk>
    <bk>
      <rc t="1" v="3033"/>
    </bk>
    <bk>
      <rc t="1" v="3034"/>
    </bk>
    <bk>
      <rc t="1" v="3035"/>
    </bk>
    <bk>
      <rc t="1" v="3036"/>
    </bk>
    <bk>
      <rc t="1" v="3037"/>
    </bk>
    <bk>
      <rc t="1" v="3038"/>
    </bk>
    <bk>
      <rc t="1" v="3039"/>
    </bk>
    <bk>
      <rc t="1" v="3040"/>
    </bk>
    <bk>
      <rc t="1" v="3041"/>
    </bk>
    <bk>
      <rc t="1" v="3042"/>
    </bk>
    <bk>
      <rc t="1" v="3043"/>
    </bk>
    <bk>
      <rc t="1" v="3044"/>
    </bk>
    <bk>
      <rc t="1" v="3045"/>
    </bk>
    <bk>
      <rc t="1" v="3046"/>
    </bk>
    <bk>
      <rc t="1" v="3047"/>
    </bk>
    <bk>
      <rc t="1" v="3048"/>
    </bk>
    <bk>
      <rc t="1" v="3049"/>
    </bk>
    <bk>
      <rc t="1" v="3050"/>
    </bk>
    <bk>
      <rc t="1" v="3051"/>
    </bk>
    <bk>
      <rc t="1" v="3052"/>
    </bk>
    <bk>
      <rc t="1" v="3053"/>
    </bk>
    <bk>
      <rc t="1" v="3054"/>
    </bk>
    <bk>
      <rc t="1" v="3055"/>
    </bk>
    <bk>
      <rc t="1" v="3056"/>
    </bk>
    <bk>
      <rc t="1" v="3057"/>
    </bk>
    <bk>
      <rc t="1" v="3058"/>
    </bk>
    <bk>
      <rc t="1" v="3059"/>
    </bk>
    <bk>
      <rc t="1" v="3060"/>
    </bk>
    <bk>
      <rc t="1" v="3061"/>
    </bk>
    <bk>
      <rc t="1" v="3062"/>
    </bk>
    <bk>
      <rc t="1" v="3063"/>
    </bk>
    <bk>
      <rc t="1" v="3064"/>
    </bk>
    <bk>
      <rc t="1" v="3065"/>
    </bk>
    <bk>
      <rc t="1" v="3066"/>
    </bk>
    <bk>
      <rc t="1" v="3067"/>
    </bk>
    <bk>
      <rc t="1" v="3068"/>
    </bk>
    <bk>
      <rc t="1" v="3069"/>
    </bk>
    <bk>
      <rc t="1" v="3070"/>
    </bk>
    <bk>
      <rc t="1" v="3071"/>
    </bk>
    <bk>
      <rc t="1" v="3072"/>
    </bk>
    <bk>
      <rc t="1" v="3073"/>
    </bk>
    <bk>
      <rc t="1" v="3074"/>
    </bk>
    <bk>
      <rc t="1" v="3075"/>
    </bk>
    <bk>
      <rc t="1" v="3076"/>
    </bk>
    <bk>
      <rc t="1" v="3077"/>
    </bk>
    <bk>
      <rc t="1" v="3078"/>
    </bk>
    <bk>
      <rc t="1" v="3079"/>
    </bk>
    <bk>
      <rc t="1" v="3080"/>
    </bk>
    <bk>
      <rc t="1" v="3081"/>
    </bk>
    <bk>
      <rc t="1" v="3082"/>
    </bk>
    <bk>
      <rc t="1" v="3083"/>
    </bk>
    <bk>
      <rc t="1" v="3084"/>
    </bk>
    <bk>
      <rc t="1" v="3085"/>
    </bk>
    <bk>
      <rc t="1" v="3086"/>
    </bk>
    <bk>
      <rc t="1" v="3087"/>
    </bk>
    <bk>
      <rc t="1" v="3088"/>
    </bk>
    <bk>
      <rc t="1" v="3089"/>
    </bk>
    <bk>
      <rc t="1" v="3090"/>
    </bk>
    <bk>
      <rc t="1" v="3091"/>
    </bk>
    <bk>
      <rc t="1" v="3092"/>
    </bk>
    <bk>
      <rc t="1" v="3093"/>
    </bk>
    <bk>
      <rc t="1" v="3094"/>
    </bk>
    <bk>
      <rc t="1" v="3095"/>
    </bk>
    <bk>
      <rc t="1" v="3096"/>
    </bk>
    <bk>
      <rc t="1" v="3097"/>
    </bk>
    <bk>
      <rc t="1" v="3098"/>
    </bk>
    <bk>
      <rc t="1" v="3099"/>
    </bk>
    <bk>
      <rc t="1" v="3100"/>
    </bk>
    <bk>
      <rc t="1" v="3101"/>
    </bk>
    <bk>
      <rc t="1" v="3102"/>
    </bk>
    <bk>
      <rc t="1" v="3103"/>
    </bk>
    <bk>
      <rc t="1" v="3104"/>
    </bk>
    <bk>
      <rc t="1" v="3105"/>
    </bk>
    <bk>
      <rc t="1" v="3106"/>
    </bk>
    <bk>
      <rc t="1" v="3107"/>
    </bk>
    <bk>
      <rc t="1" v="3108"/>
    </bk>
    <bk>
      <rc t="1" v="3109"/>
    </bk>
    <bk>
      <rc t="1" v="3110"/>
    </bk>
    <bk>
      <rc t="1" v="3111"/>
    </bk>
    <bk>
      <rc t="1" v="3112"/>
    </bk>
    <bk>
      <rc t="1" v="3113"/>
    </bk>
    <bk>
      <rc t="1" v="3114"/>
    </bk>
    <bk>
      <rc t="1" v="3115"/>
    </bk>
    <bk>
      <rc t="1" v="3116"/>
    </bk>
    <bk>
      <rc t="1" v="3117"/>
    </bk>
    <bk>
      <rc t="1" v="3118"/>
    </bk>
    <bk>
      <rc t="1" v="3119"/>
    </bk>
    <bk>
      <rc t="1" v="3120"/>
    </bk>
    <bk>
      <rc t="1" v="3121"/>
    </bk>
    <bk>
      <rc t="1" v="3122"/>
    </bk>
    <bk>
      <rc t="1" v="3123"/>
    </bk>
    <bk>
      <rc t="1" v="3124"/>
    </bk>
    <bk>
      <rc t="1" v="3125"/>
    </bk>
    <bk>
      <rc t="1" v="3126"/>
    </bk>
    <bk>
      <rc t="1" v="3127"/>
    </bk>
    <bk>
      <rc t="1" v="3128"/>
    </bk>
    <bk>
      <rc t="1" v="3129"/>
    </bk>
    <bk>
      <rc t="1" v="3130"/>
    </bk>
    <bk>
      <rc t="1" v="3131"/>
    </bk>
    <bk>
      <rc t="1" v="3132"/>
    </bk>
    <bk>
      <rc t="1" v="3133"/>
    </bk>
    <bk>
      <rc t="1" v="3134"/>
    </bk>
    <bk>
      <rc t="1" v="3135"/>
    </bk>
    <bk>
      <rc t="1" v="3136"/>
    </bk>
    <bk>
      <rc t="1" v="3137"/>
    </bk>
    <bk>
      <rc t="1" v="3138"/>
    </bk>
    <bk>
      <rc t="1" v="3139"/>
    </bk>
    <bk>
      <rc t="1" v="3140"/>
    </bk>
    <bk>
      <rc t="1" v="3141"/>
    </bk>
    <bk>
      <rc t="1" v="3142"/>
    </bk>
    <bk>
      <rc t="1" v="3143"/>
    </bk>
    <bk>
      <rc t="1" v="3144"/>
    </bk>
    <bk>
      <rc t="1" v="3145"/>
    </bk>
    <bk>
      <rc t="1" v="3146"/>
    </bk>
    <bk>
      <rc t="1" v="3147"/>
    </bk>
    <bk>
      <rc t="1" v="3148"/>
    </bk>
    <bk>
      <rc t="1" v="3149"/>
    </bk>
    <bk>
      <rc t="1" v="3150"/>
    </bk>
    <bk>
      <rc t="1" v="3151"/>
    </bk>
    <bk>
      <rc t="1" v="3152"/>
    </bk>
    <bk>
      <rc t="1" v="3153"/>
    </bk>
    <bk>
      <rc t="1" v="3154"/>
    </bk>
    <bk>
      <rc t="1" v="3155"/>
    </bk>
    <bk>
      <rc t="1" v="3156"/>
    </bk>
    <bk>
      <rc t="1" v="3157"/>
    </bk>
    <bk>
      <rc t="1" v="3158"/>
    </bk>
    <bk>
      <rc t="1" v="3159"/>
    </bk>
    <bk>
      <rc t="1" v="3160"/>
    </bk>
    <bk>
      <rc t="1" v="3161"/>
    </bk>
    <bk>
      <rc t="1" v="3162"/>
    </bk>
    <bk>
      <rc t="1" v="3163"/>
    </bk>
    <bk>
      <rc t="1" v="3164"/>
    </bk>
    <bk>
      <rc t="1" v="3165"/>
    </bk>
    <bk>
      <rc t="1" v="3166"/>
    </bk>
    <bk>
      <rc t="1" v="3167"/>
    </bk>
    <bk>
      <rc t="1" v="3168"/>
    </bk>
    <bk>
      <rc t="1" v="3169"/>
    </bk>
    <bk>
      <rc t="1" v="3170"/>
    </bk>
    <bk>
      <rc t="1" v="3171"/>
    </bk>
    <bk>
      <rc t="1" v="3172"/>
    </bk>
    <bk>
      <rc t="1" v="3173"/>
    </bk>
    <bk>
      <rc t="1" v="3174"/>
    </bk>
    <bk>
      <rc t="1" v="3175"/>
    </bk>
    <bk>
      <rc t="1" v="3176"/>
    </bk>
    <bk>
      <rc t="1" v="3177"/>
    </bk>
    <bk>
      <rc t="1" v="3178"/>
    </bk>
    <bk>
      <rc t="1" v="3179"/>
    </bk>
    <bk>
      <rc t="1" v="3180"/>
    </bk>
    <bk>
      <rc t="1" v="3181"/>
    </bk>
    <bk>
      <rc t="1" v="3182"/>
    </bk>
    <bk>
      <rc t="1" v="3183"/>
    </bk>
    <bk>
      <rc t="1" v="3184"/>
    </bk>
    <bk>
      <rc t="1" v="3185"/>
    </bk>
    <bk>
      <rc t="1" v="3186"/>
    </bk>
    <bk>
      <rc t="1" v="3187"/>
    </bk>
    <bk>
      <rc t="1" v="3188"/>
    </bk>
    <bk>
      <rc t="1" v="3189"/>
    </bk>
    <bk>
      <rc t="1" v="3190"/>
    </bk>
    <bk>
      <rc t="1" v="3191"/>
    </bk>
    <bk>
      <rc t="1" v="3192"/>
    </bk>
    <bk>
      <rc t="1" v="3193"/>
    </bk>
    <bk>
      <rc t="1" v="3194"/>
    </bk>
    <bk>
      <rc t="1" v="3195"/>
    </bk>
    <bk>
      <rc t="1" v="3196"/>
    </bk>
    <bk>
      <rc t="1" v="3197"/>
    </bk>
    <bk>
      <rc t="1" v="3198"/>
    </bk>
    <bk>
      <rc t="1" v="3199"/>
    </bk>
    <bk>
      <rc t="1" v="3200"/>
    </bk>
    <bk>
      <rc t="1" v="3201"/>
    </bk>
    <bk>
      <rc t="1" v="3202"/>
    </bk>
    <bk>
      <rc t="1" v="3203"/>
    </bk>
    <bk>
      <rc t="1" v="3204"/>
    </bk>
    <bk>
      <rc t="1" v="3205"/>
    </bk>
    <bk>
      <rc t="1" v="3206"/>
    </bk>
    <bk>
      <rc t="1" v="3207"/>
    </bk>
    <bk>
      <rc t="1" v="3208"/>
    </bk>
    <bk>
      <rc t="1" v="3209"/>
    </bk>
    <bk>
      <rc t="1" v="3210"/>
    </bk>
    <bk>
      <rc t="1" v="3211"/>
    </bk>
    <bk>
      <rc t="1" v="3212"/>
    </bk>
    <bk>
      <rc t="1" v="3213"/>
    </bk>
    <bk>
      <rc t="1" v="3214"/>
    </bk>
    <bk>
      <rc t="1" v="3215"/>
    </bk>
    <bk>
      <rc t="1" v="3216"/>
    </bk>
    <bk>
      <rc t="1" v="3217"/>
    </bk>
    <bk>
      <rc t="1" v="3218"/>
    </bk>
    <bk>
      <rc t="1" v="3219"/>
    </bk>
    <bk>
      <rc t="1" v="3220"/>
    </bk>
    <bk>
      <rc t="1" v="3221"/>
    </bk>
    <bk>
      <rc t="1" v="3222"/>
    </bk>
    <bk>
      <rc t="1" v="3223"/>
    </bk>
    <bk>
      <rc t="1" v="3224"/>
    </bk>
    <bk>
      <rc t="1" v="3225"/>
    </bk>
    <bk>
      <rc t="1" v="3226"/>
    </bk>
    <bk>
      <rc t="1" v="3227"/>
    </bk>
    <bk>
      <rc t="1" v="3228"/>
    </bk>
    <bk>
      <rc t="1" v="3229"/>
    </bk>
    <bk>
      <rc t="1" v="3230"/>
    </bk>
    <bk>
      <rc t="1" v="3231"/>
    </bk>
    <bk>
      <rc t="1" v="3232"/>
    </bk>
    <bk>
      <rc t="1" v="3233"/>
    </bk>
    <bk>
      <rc t="1" v="3234"/>
    </bk>
    <bk>
      <rc t="1" v="3235"/>
    </bk>
    <bk>
      <rc t="1" v="3236"/>
    </bk>
    <bk>
      <rc t="1" v="3237"/>
    </bk>
    <bk>
      <rc t="1" v="3238"/>
    </bk>
    <bk>
      <rc t="1" v="3239"/>
    </bk>
    <bk>
      <rc t="1" v="3240"/>
    </bk>
    <bk>
      <rc t="1" v="3241"/>
    </bk>
    <bk>
      <rc t="1" v="3242"/>
    </bk>
    <bk>
      <rc t="1" v="3243"/>
    </bk>
    <bk>
      <rc t="1" v="3244"/>
    </bk>
    <bk>
      <rc t="1" v="3245"/>
    </bk>
    <bk>
      <rc t="1" v="3246"/>
    </bk>
    <bk>
      <rc t="1" v="3247"/>
    </bk>
    <bk>
      <rc t="1" v="3248"/>
    </bk>
    <bk>
      <rc t="1" v="3249"/>
    </bk>
    <bk>
      <rc t="1" v="3250"/>
    </bk>
    <bk>
      <rc t="1" v="3251"/>
    </bk>
    <bk>
      <rc t="1" v="3252"/>
    </bk>
    <bk>
      <rc t="1" v="3253"/>
    </bk>
    <bk>
      <rc t="1" v="3254"/>
    </bk>
    <bk>
      <rc t="1" v="3255"/>
    </bk>
    <bk>
      <rc t="1" v="3256"/>
    </bk>
    <bk>
      <rc t="1" v="3257"/>
    </bk>
    <bk>
      <rc t="1" v="3258"/>
    </bk>
    <bk>
      <rc t="1" v="3259"/>
    </bk>
    <bk>
      <rc t="1" v="3260"/>
    </bk>
    <bk>
      <rc t="1" v="3261"/>
    </bk>
    <bk>
      <rc t="1" v="3262"/>
    </bk>
    <bk>
      <rc t="1" v="3263"/>
    </bk>
    <bk>
      <rc t="1" v="3264"/>
    </bk>
    <bk>
      <rc t="1" v="3265"/>
    </bk>
    <bk>
      <rc t="1" v="3266"/>
    </bk>
    <bk>
      <rc t="1" v="3267"/>
    </bk>
    <bk>
      <rc t="1" v="3268"/>
    </bk>
    <bk>
      <rc t="1" v="3269"/>
    </bk>
    <bk>
      <rc t="1" v="3270"/>
    </bk>
    <bk>
      <rc t="1" v="3271"/>
    </bk>
    <bk>
      <rc t="1" v="3272"/>
    </bk>
    <bk>
      <rc t="1" v="3273"/>
    </bk>
    <bk>
      <rc t="1" v="3274"/>
    </bk>
    <bk>
      <rc t="1" v="3275"/>
    </bk>
    <bk>
      <rc t="1" v="3276"/>
    </bk>
    <bk>
      <rc t="1" v="3277"/>
    </bk>
    <bk>
      <rc t="1" v="3278"/>
    </bk>
    <bk>
      <rc t="1" v="3279"/>
    </bk>
    <bk>
      <rc t="1" v="3280"/>
    </bk>
    <bk>
      <rc t="1" v="3281"/>
    </bk>
    <bk>
      <rc t="1" v="3282"/>
    </bk>
    <bk>
      <rc t="1" v="3283"/>
    </bk>
    <bk>
      <rc t="1" v="3284"/>
    </bk>
    <bk>
      <rc t="1" v="3285"/>
    </bk>
    <bk>
      <rc t="1" v="3286"/>
    </bk>
    <bk>
      <rc t="1" v="3287"/>
    </bk>
    <bk>
      <rc t="1" v="3288"/>
    </bk>
    <bk>
      <rc t="1" v="3289"/>
    </bk>
    <bk>
      <rc t="1" v="3290"/>
    </bk>
    <bk>
      <rc t="1" v="3291"/>
    </bk>
    <bk>
      <rc t="1" v="3292"/>
    </bk>
    <bk>
      <rc t="1" v="3293"/>
    </bk>
    <bk>
      <rc t="1" v="3294"/>
    </bk>
    <bk>
      <rc t="1" v="3295"/>
    </bk>
    <bk>
      <rc t="1" v="3296"/>
    </bk>
    <bk>
      <rc t="1" v="3297"/>
    </bk>
    <bk>
      <rc t="1" v="3298"/>
    </bk>
    <bk>
      <rc t="1" v="3299"/>
    </bk>
    <bk>
      <rc t="1" v="3300"/>
    </bk>
    <bk>
      <rc t="1" v="3301"/>
    </bk>
    <bk>
      <rc t="1" v="3302"/>
    </bk>
    <bk>
      <rc t="1" v="3303"/>
    </bk>
    <bk>
      <rc t="1" v="3304"/>
    </bk>
    <bk>
      <rc t="1" v="3305"/>
    </bk>
    <bk>
      <rc t="1" v="3306"/>
    </bk>
    <bk>
      <rc t="1" v="3307"/>
    </bk>
    <bk>
      <rc t="1" v="3308"/>
    </bk>
    <bk>
      <rc t="1" v="3309"/>
    </bk>
    <bk>
      <rc t="1" v="3310"/>
    </bk>
    <bk>
      <rc t="1" v="3311"/>
    </bk>
    <bk>
      <rc t="1" v="3312"/>
    </bk>
    <bk>
      <rc t="1" v="3313"/>
    </bk>
    <bk>
      <rc t="1" v="3314"/>
    </bk>
    <bk>
      <rc t="1" v="3315"/>
    </bk>
    <bk>
      <rc t="1" v="3316"/>
    </bk>
    <bk>
      <rc t="1" v="3317"/>
    </bk>
    <bk>
      <rc t="1" v="3318"/>
    </bk>
    <bk>
      <rc t="1" v="3319"/>
    </bk>
    <bk>
      <rc t="1" v="3320"/>
    </bk>
    <bk>
      <rc t="1" v="3321"/>
    </bk>
    <bk>
      <rc t="1" v="3322"/>
    </bk>
    <bk>
      <rc t="1" v="3323"/>
    </bk>
    <bk>
      <rc t="1" v="3324"/>
    </bk>
    <bk>
      <rc t="1" v="3325"/>
    </bk>
    <bk>
      <rc t="1" v="3326"/>
    </bk>
    <bk>
      <rc t="1" v="3327"/>
    </bk>
    <bk>
      <rc t="1" v="3328"/>
    </bk>
    <bk>
      <rc t="1" v="3329"/>
    </bk>
    <bk>
      <rc t="1" v="3330"/>
    </bk>
    <bk>
      <rc t="1" v="3331"/>
    </bk>
  </valueMetadata>
</metadata>
</file>

<file path=xl/sharedStrings.xml><?xml version="1.0" encoding="utf-8"?>
<sst xmlns="http://schemas.openxmlformats.org/spreadsheetml/2006/main" count="291" uniqueCount="75">
  <si>
    <t>4107</t>
  </si>
  <si>
    <t>4111</t>
  </si>
  <si>
    <t>4115</t>
  </si>
  <si>
    <t>4305</t>
  </si>
  <si>
    <t>4313</t>
  </si>
  <si>
    <t>4315</t>
  </si>
  <si>
    <t>4317</t>
  </si>
  <si>
    <t>4318</t>
  </si>
  <si>
    <t>4329</t>
  </si>
  <si>
    <t>4449</t>
  </si>
  <si>
    <t>4451</t>
  </si>
  <si>
    <t>4454</t>
  </si>
  <si>
    <t>4459</t>
  </si>
  <si>
    <t>4554</t>
  </si>
  <si>
    <t>4555</t>
  </si>
  <si>
    <t>4577</t>
  </si>
  <si>
    <t>4586</t>
  </si>
  <si>
    <t>8175</t>
  </si>
  <si>
    <t>9103</t>
  </si>
  <si>
    <t>9116</t>
  </si>
  <si>
    <t>9117</t>
  </si>
  <si>
    <t>9119</t>
  </si>
  <si>
    <t>9302</t>
  </si>
  <si>
    <t>9303</t>
  </si>
  <si>
    <t>9305</t>
  </si>
  <si>
    <t>9703</t>
  </si>
  <si>
    <t>9711</t>
  </si>
  <si>
    <t>9712</t>
  </si>
  <si>
    <t>9713</t>
  </si>
  <si>
    <t>9720</t>
  </si>
  <si>
    <t>KENSOL 17</t>
  </si>
  <si>
    <t>KENSOL 30</t>
  </si>
  <si>
    <t>KENSOL 48H</t>
  </si>
  <si>
    <t>KENSOL 61 UNHT</t>
  </si>
  <si>
    <t>KENDEX 0150</t>
  </si>
  <si>
    <t>KENDEX 0842</t>
  </si>
  <si>
    <t>KENDEX 0150H</t>
  </si>
  <si>
    <t>KENDEX 0846</t>
  </si>
  <si>
    <t>ARGOLD LEGACY</t>
  </si>
  <si>
    <t>KENDEX 0060HT</t>
  </si>
  <si>
    <t>KENWAX LIGHT NEUTRAL SLACK WAX</t>
  </si>
  <si>
    <t>KENWAX MED NEUTRAL SLACK WAX</t>
  </si>
  <si>
    <t>KENWAX HEAVY NEUTRAL SLACK WAX</t>
  </si>
  <si>
    <t>KENWAX 0111 PETROLATUM</t>
  </si>
  <si>
    <t>KENDEX 0834</t>
  </si>
  <si>
    <t>KENDEX 0897</t>
  </si>
  <si>
    <t>KENDEX MNE</t>
  </si>
  <si>
    <t>KENDEX 0866</t>
  </si>
  <si>
    <t>#2 NRLM DIESEL S15 DYED</t>
  </si>
  <si>
    <t>PLATFORMER CHARGE (NAPHTHA)</t>
  </si>
  <si>
    <t>KENSOL 50 UNHT</t>
  </si>
  <si>
    <t>WAXY LIGHT NEUTRAL</t>
  </si>
  <si>
    <t>WAXY MEDIUM NEUTRAL</t>
  </si>
  <si>
    <t>HEAVY WAXY DISTILLATE</t>
  </si>
  <si>
    <t>DEWAXED MED NEUTRAL</t>
  </si>
  <si>
    <t>DEWAXED HEAVY NEUTRAL</t>
  </si>
  <si>
    <t>DEWAXED BRIGHT STOCK</t>
  </si>
  <si>
    <t>KENSOL 48UNHT</t>
  </si>
  <si>
    <t>NO.2 DIESEL-HYDRO CHARGE</t>
  </si>
  <si>
    <t>DEWAXED UNEXT LN CHARGE</t>
  </si>
  <si>
    <t>ProductCode</t>
  </si>
  <si>
    <t>ProductDesc</t>
  </si>
  <si>
    <t>Sum of BeginInventory</t>
  </si>
  <si>
    <t>Sum of Receipts</t>
  </si>
  <si>
    <t>Sum of ProductionIn</t>
  </si>
  <si>
    <t>Sum of ProductionOut</t>
  </si>
  <si>
    <t>Sum of Demand</t>
  </si>
  <si>
    <t>Sum of BlendedOut</t>
  </si>
  <si>
    <t>Sum of EndingInventory</t>
  </si>
  <si>
    <t>Values</t>
  </si>
  <si>
    <t>Date</t>
  </si>
  <si>
    <t>A1</t>
  </si>
  <si>
    <t>CRUDE OIL</t>
  </si>
  <si>
    <t>Filter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</si>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</sst>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P13" s="3"/>
        <tr r="H13" s="3"/>
        <tr r="O13" s="3"/>
        <tr r="G13" s="3"/>
        <tr r="N13" s="3"/>
        <tr r="F13" s="3"/>
        <tr r="M13" s="3"/>
        <tr r="E13" s="3"/>
        <tr r="L13" s="3"/>
        <tr r="D13" s="3"/>
        <tr r="J13" s="3"/>
        <tr r="Q13" s="3"/>
        <tr r="K13" s="3"/>
        <tr r="I13" s="3"/>
        <tr r="C13" s="3"/>
        <tr r="O108" s="3"/>
        <tr r="O57" s="3"/>
        <tr r="O17" s="3"/>
        <tr r="O48" s="3"/>
        <tr r="O28" s="3"/>
        <tr r="O63" s="3"/>
        <tr r="O54" s="3"/>
        <tr r="O34" s="3"/>
        <tr r="O8" s="3"/>
        <tr r="O118" s="3"/>
        <tr r="O47" s="3"/>
        <tr r="O58" s="3"/>
        <tr r="O38" s="3"/>
        <tr r="O18" s="3"/>
        <tr r="Q74" s="3"/>
        <tr r="I74" s="3"/>
        <tr r="O74" s="3"/>
        <tr r="G74" s="3"/>
        <tr r="N74" s="3"/>
        <tr r="F74" s="3"/>
        <tr r="M74" s="3"/>
        <tr r="E74" s="3"/>
        <tr r="P74" s="3"/>
        <tr r="L74" s="3"/>
        <tr r="K74" s="3"/>
        <tr r="J74" s="3"/>
        <tr r="H74" s="3"/>
        <tr r="D74" s="3"/>
        <tr r="Q146" s="3"/>
        <tr r="I146" s="3"/>
        <tr r="O146" s="3"/>
        <tr r="G146" s="3"/>
        <tr r="N146" s="3"/>
        <tr r="F146" s="3"/>
        <tr r="M146" s="3"/>
        <tr r="E146" s="3"/>
        <tr r="L146" s="3"/>
        <tr r="D146" s="3"/>
        <tr r="J146" s="3"/>
        <tr r="H146" s="3"/>
        <tr r="P146" s="3"/>
        <tr r="K146" s="3"/>
        <tr r="J202" s="3"/>
        <tr r="P202" s="3"/>
        <tr r="H202" s="3"/>
        <tr r="O202" s="3"/>
        <tr r="G202" s="3"/>
        <tr r="N202" s="3"/>
        <tr r="F202" s="3"/>
        <tr r="M202" s="3"/>
        <tr r="E202" s="3"/>
        <tr r="Q202" s="3"/>
        <tr r="L202" s="3"/>
        <tr r="K202" s="3"/>
        <tr r="I202" s="3"/>
        <tr r="D202" s="3"/>
        <tr r="J218" s="3"/>
        <tr r="P218" s="3"/>
        <tr r="H218" s="3"/>
        <tr r="O218" s="3"/>
        <tr r="G218" s="3"/>
        <tr r="N218" s="3"/>
        <tr r="F218" s="3"/>
        <tr r="M218" s="3"/>
        <tr r="E218" s="3"/>
        <tr r="Q218" s="3"/>
        <tr r="L218" s="3"/>
        <tr r="K218" s="3"/>
        <tr r="I218" s="3"/>
        <tr r="D218" s="3"/>
        <tr r="N226" s="3"/>
        <tr r="F226" s="3"/>
        <tr r="L226" s="3"/>
        <tr r="D226" s="3"/>
        <tr r="K226" s="3"/>
        <tr r="J226" s="3"/>
        <tr r="Q226" s="3"/>
        <tr r="I226" s="3"/>
        <tr r="G226" s="3"/>
        <tr r="E226" s="3"/>
        <tr r="P226" s="3"/>
        <tr r="O226" s="3"/>
        <tr r="M226" s="3"/>
        <tr r="H226" s="3"/>
        <tr r="J250" s="3"/>
        <tr r="P250" s="3"/>
        <tr r="H250" s="3"/>
        <tr r="O250" s="3"/>
        <tr r="G250" s="3"/>
        <tr r="N250" s="3"/>
        <tr r="F250" s="3"/>
        <tr r="M250" s="3"/>
        <tr r="E250" s="3"/>
        <tr r="K250" s="3"/>
        <tr r="I250" s="3"/>
        <tr r="D250" s="3"/>
        <tr r="Q250" s="3"/>
        <tr r="L250" s="3"/>
        <tr r="N282" s="3"/>
        <tr r="F282" s="3"/>
        <tr r="L282" s="3"/>
        <tr r="D282" s="3"/>
        <tr r="K282" s="3"/>
        <tr r="J282" s="3"/>
        <tr r="Q282" s="3"/>
        <tr r="I282" s="3"/>
        <tr r="H282" s="3"/>
        <tr r="G282" s="3"/>
        <tr r="E282" s="3"/>
        <tr r="P282" s="3"/>
        <tr r="O282" s="3"/>
        <tr r="M282" s="3"/>
        <tr r="H10" s="3"/>
        <tr r="H89" s="3"/>
        <tr r="H8" s="3"/>
        <tr r="H106" s="3"/>
        <tr r="H88" s="3"/>
        <tr r="H98" s="3"/>
        <tr r="P82" s="3"/>
        <tr r="P8" s="3"/>
        <tr r="P110" s="3"/>
        <tr r="P102" s="3"/>
        <tr r="L11" s="3"/>
        <tr r="D11" s="3"/>
        <tr r="K11" s="3"/>
        <tr r="J11" s="3"/>
        <tr r="Q11" s="3"/>
        <tr r="I11" s="3"/>
        <tr r="N11" s="3"/>
        <tr r="F11" s="3"/>
        <tr r="P11" s="3"/>
        <tr r="E11" s="3"/>
        <tr r="O11" s="3"/>
        <tr r="M11" s="3"/>
        <tr r="H11" s="3"/>
        <tr r="G11" s="3"/>
        <tr r="P19" s="3"/>
        <tr r="H19" s="3"/>
        <tr r="O19" s="3"/>
        <tr r="G19" s="3"/>
        <tr r="N19" s="3"/>
        <tr r="F19" s="3"/>
        <tr r="M19" s="3"/>
        <tr r="E19" s="3"/>
        <tr r="L19" s="3"/>
        <tr r="D19" s="3"/>
        <tr r="J19" s="3"/>
        <tr r="I19" s="3"/>
        <tr r="Q19" s="3"/>
        <tr r="K19" s="3"/>
        <tr r="L27" s="3"/>
        <tr r="D27" s="3"/>
        <tr r="K27" s="3"/>
        <tr r="J27" s="3"/>
        <tr r="Q27" s="3"/>
        <tr r="I27" s="3"/>
        <tr r="P27" s="3"/>
        <tr r="H27" s="3"/>
        <tr r="N27" s="3"/>
        <tr r="F27" s="3"/>
        <tr r="G27" s="3"/>
        <tr r="E27" s="3"/>
        <tr r="O27" s="3"/>
        <tr r="P35" s="3"/>
        <tr r="H35" s="3"/>
        <tr r="O35" s="3"/>
        <tr r="G35" s="3"/>
        <tr r="N35" s="3"/>
        <tr r="F35" s="3"/>
        <tr r="M35" s="3"/>
        <tr r="E35" s="3"/>
        <tr r="L35" s="3"/>
        <tr r="D35" s="3"/>
        <tr r="J35" s="3"/>
        <tr r="Q35" s="3"/>
        <tr r="K35" s="3"/>
        <tr r="I35" s="3"/>
        <tr r="L43" s="3"/>
        <tr r="D43" s="3"/>
        <tr r="K43" s="3"/>
        <tr r="J43" s="3"/>
        <tr r="Q43" s="3"/>
        <tr r="I43" s="3"/>
        <tr r="P43" s="3"/>
        <tr r="H43" s="3"/>
        <tr r="N43" s="3"/>
        <tr r="F43" s="3"/>
        <tr r="O43" s="3"/>
        <tr r="M43" s="3"/>
        <tr r="G43" s="3"/>
        <tr r="L67" s="3"/>
        <tr r="D67" s="3"/>
        <tr r="K67" s="3"/>
        <tr r="J67" s="3"/>
        <tr r="Q67" s="3"/>
        <tr r="I67" s="3"/>
        <tr r="P67" s="3"/>
        <tr r="H67" s="3"/>
        <tr r="N67" s="3"/>
        <tr r="F67" s="3"/>
        <tr r="G67" s="3"/>
        <tr r="E67" s="3"/>
        <tr r="O67" s="3"/>
        <tr r="K75" s="3"/>
        <tr r="Q75" s="3"/>
        <tr r="I75" s="3"/>
        <tr r="P75" s="3"/>
        <tr r="H75" s="3"/>
        <tr r="O75" s="3"/>
        <tr r="G75" s="3"/>
        <tr r="N75" s="3"/>
        <tr r="M75" s="3"/>
        <tr r="L75" s="3"/>
        <tr r="J75" s="3"/>
        <tr r="E75" s="3"/>
        <tr r="D75" s="3"/>
        <tr r="F75" s="3"/>
        <tr r="O83" s="3"/>
        <tr r="G83" s="3"/>
        <tr r="M83" s="3"/>
        <tr r="E83" s="3"/>
        <tr r="L83" s="3"/>
        <tr r="D83" s="3"/>
        <tr r="K83" s="3"/>
        <tr r="N83" s="3"/>
        <tr r="J83" s="3"/>
        <tr r="I83" s="3"/>
        <tr r="H83" s="3"/>
        <tr r="F83" s="3"/>
        <tr r="Q83" s="3"/>
        <tr r="P83" s="3"/>
        <tr r="K91" s="3"/>
        <tr r="Q91" s="3"/>
        <tr r="I91" s="3"/>
        <tr r="P91" s="3"/>
        <tr r="H91" s="3"/>
        <tr r="O91" s="3"/>
        <tr r="G91" s="3"/>
        <tr r="J91" s="3"/>
        <tr r="F91" s="3"/>
        <tr r="E91" s="3"/>
        <tr r="D91" s="3"/>
        <tr r="M91" s="3"/>
        <tr r="N91" s="3"/>
        <tr r="O99" s="3"/>
        <tr r="G99" s="3"/>
        <tr r="M99" s="3"/>
        <tr r="E99" s="3"/>
        <tr r="L99" s="3"/>
        <tr r="D99" s="3"/>
        <tr r="K99" s="3"/>
        <tr r="F99" s="3"/>
        <tr r="Q99" s="3"/>
        <tr r="P99" s="3"/>
        <tr r="N99" s="3"/>
        <tr r="I99" s="3"/>
        <tr r="H99" s="3"/>
        <tr r="J99" s="3"/>
        <tr r="K107" s="3"/>
        <tr r="Q107" s="3"/>
        <tr r="I107" s="3"/>
        <tr r="P107" s="3"/>
        <tr r="H107" s="3"/>
        <tr r="O107" s="3"/>
        <tr r="G107" s="3"/>
        <tr r="N107" s="3"/>
        <tr r="F107" s="3"/>
        <tr r="E107" s="3"/>
        <tr r="D107" s="3"/>
        <tr r="L107" s="3"/>
        <tr r="M107" s="3"/>
        <tr r="J107" s="3"/>
        <tr r="O115" s="3"/>
        <tr r="G115" s="3"/>
        <tr r="M115" s="3"/>
        <tr r="E115" s="3"/>
        <tr r="L115" s="3"/>
        <tr r="D115" s="3"/>
        <tr r="K115" s="3"/>
        <tr r="J115" s="3"/>
        <tr r="H115" s="3"/>
        <tr r="F115" s="3"/>
        <tr r="Q115" s="3"/>
        <tr r="N115" s="3"/>
        <tr r="P115" s="3"/>
        <tr r="I115" s="3"/>
        <tr r="O139" s="3"/>
        <tr r="G139" s="3"/>
        <tr r="M139" s="3"/>
        <tr r="E139" s="3"/>
        <tr r="L139" s="3"/>
        <tr r="D139" s="3"/>
        <tr r="K139" s="3"/>
        <tr r="J139" s="3"/>
        <tr r="P139" s="3"/>
        <tr r="N139" s="3"/>
        <tr r="I139" s="3"/>
        <tr r="H139" s="3"/>
        <tr r="F139" s="3"/>
        <tr r="Q139" s="3"/>
        <tr r="K147" s="3"/>
        <tr r="Q147" s="3"/>
        <tr r="I147" s="3"/>
        <tr r="P147" s="3"/>
        <tr r="H147" s="3"/>
        <tr r="O147" s="3"/>
        <tr r="G147" s="3"/>
        <tr r="N147" s="3"/>
        <tr r="F147" s="3"/>
        <tr r="M147" s="3"/>
        <tr r="L147" s="3"/>
        <tr r="J147" s="3"/>
        <tr r="E147" s="3"/>
        <tr r="D147" s="3"/>
        <tr r="O155" s="3"/>
        <tr r="G155" s="3"/>
        <tr r="M155" s="3"/>
        <tr r="E155" s="3"/>
        <tr r="L155" s="3"/>
        <tr r="D155" s="3"/>
        <tr r="K155" s="3"/>
        <tr r="J155" s="3"/>
        <tr r="Q155" s="3"/>
        <tr r="P155" s="3"/>
        <tr r="N155" s="3"/>
        <tr r="I155" s="3"/>
        <tr r="H155" s="3"/>
        <tr r="F155" s="3"/>
        <tr r="K163" s="3"/>
        <tr r="Q163" s="3"/>
        <tr r="I163" s="3"/>
        <tr r="P163" s="3"/>
        <tr r="H163" s="3"/>
        <tr r="O163" s="3"/>
        <tr r="G163" s="3"/>
        <tr r="N163" s="3"/>
        <tr r="F163" s="3"/>
        <tr r="M163" s="3"/>
        <tr r="L163" s="3"/>
        <tr r="J163" s="3"/>
        <tr r="E163" s="3"/>
        <tr r="D163" s="3"/>
        <tr r="O171" s="3"/>
        <tr r="G171" s="3"/>
        <tr r="M171" s="3"/>
        <tr r="E171" s="3"/>
        <tr r="L171" s="3"/>
        <tr r="D171" s="3"/>
        <tr r="K171" s="3"/>
        <tr r="J171" s="3"/>
        <tr r="Q171" s="3"/>
        <tr r="P171" s="3"/>
        <tr r="N171" s="3"/>
        <tr r="I171" s="3"/>
        <tr r="H171" s="3"/>
        <tr r="F171" s="3"/>
        <tr r="K179" s="3"/>
        <tr r="Q179" s="3"/>
        <tr r="I179" s="3"/>
        <tr r="P179" s="3"/>
        <tr r="H179" s="3"/>
        <tr r="O179" s="3"/>
        <tr r="G179" s="3"/>
        <tr r="N179" s="3"/>
        <tr r="F179" s="3"/>
        <tr r="M179" s="3"/>
        <tr r="L179" s="3"/>
        <tr r="J179" s="3"/>
        <tr r="E179" s="3"/>
        <tr r="D179" s="3"/>
        <tr r="O187" s="3"/>
        <tr r="G187" s="3"/>
        <tr r="M187" s="3"/>
        <tr r="E187" s="3"/>
        <tr r="L187" s="3"/>
        <tr r="D187" s="3"/>
        <tr r="K187" s="3"/>
        <tr r="J187" s="3"/>
        <tr r="Q187" s="3"/>
        <tr r="P187" s="3"/>
        <tr r="N187" s="3"/>
        <tr r="I187" s="3"/>
        <tr r="H187" s="3"/>
        <tr r="F187" s="3"/>
        <tr r="P211" s="3"/>
        <tr r="H211" s="3"/>
        <tr r="N211" s="3"/>
        <tr r="F211" s="3"/>
        <tr r="M211" s="3"/>
        <tr r="E211" s="3"/>
        <tr r="L211" s="3"/>
        <tr r="D211" s="3"/>
        <tr r="K211" s="3"/>
        <tr r="I211" s="3"/>
        <tr r="Q211" s="3"/>
        <tr r="J211" s="3"/>
        <tr r="G211" s="3"/>
        <tr r="O211" s="3"/>
        <tr r="L219" s="3"/>
        <tr r="D219" s="3"/>
        <tr r="J219" s="3"/>
        <tr r="Q219" s="3"/>
        <tr r="I219" s="3"/>
        <tr r="P219" s="3"/>
        <tr r="H219" s="3"/>
        <tr r="O219" s="3"/>
        <tr r="G219" s="3"/>
        <tr r="K219" s="3"/>
        <tr r="E219" s="3"/>
        <tr r="N219" s="3"/>
        <tr r="M219" s="3"/>
        <tr r="F219" s="3"/>
        <tr r="P227" s="3"/>
        <tr r="H227" s="3"/>
        <tr r="N227" s="3"/>
        <tr r="F227" s="3"/>
        <tr r="M227" s="3"/>
        <tr r="E227" s="3"/>
        <tr r="L227" s="3"/>
        <tr r="D227" s="3"/>
        <tr r="K227" s="3"/>
        <tr r="O227" s="3"/>
        <tr r="J227" s="3"/>
        <tr r="I227" s="3"/>
        <tr r="G227" s="3"/>
        <tr r="Q227" s="3"/>
        <tr r="L235" s="3"/>
        <tr r="D235" s="3"/>
        <tr r="J235" s="3"/>
        <tr r="Q235" s="3"/>
        <tr r="I235" s="3"/>
        <tr r="P235" s="3"/>
        <tr r="H235" s="3"/>
        <tr r="O235" s="3"/>
        <tr r="G235" s="3"/>
        <tr r="N235" s="3"/>
        <tr r="M235" s="3"/>
        <tr r="K235" s="3"/>
        <tr r="F235" s="3"/>
        <tr r="E235" s="3"/>
        <tr r="P243" s="3"/>
        <tr r="H243" s="3"/>
        <tr r="N243" s="3"/>
        <tr r="F243" s="3"/>
        <tr r="M243" s="3"/>
        <tr r="E243" s="3"/>
        <tr r="L243" s="3"/>
        <tr r="D243" s="3"/>
        <tr r="K243" s="3"/>
        <tr r="Q243" s="3"/>
        <tr r="O243" s="3"/>
        <tr r="J243" s="3"/>
        <tr r="I243" s="3"/>
        <tr r="G243" s="3"/>
        <tr r="L251" s="3"/>
        <tr r="D251" s="3"/>
        <tr r="J251" s="3"/>
        <tr r="Q251" s="3"/>
        <tr r="I251" s="3"/>
        <tr r="P251" s="3"/>
        <tr r="H251" s="3"/>
        <tr r="O251" s="3"/>
        <tr r="G251" s="3"/>
        <tr r="N251" s="3"/>
        <tr r="M251" s="3"/>
        <tr r="K251" s="3"/>
        <tr r="F251" s="3"/>
        <tr r="E251" s="3"/>
        <tr r="P259" s="3"/>
        <tr r="H259" s="3"/>
        <tr r="N259" s="3"/>
        <tr r="F259" s="3"/>
        <tr r="M259" s="3"/>
        <tr r="E259" s="3"/>
        <tr r="L259" s="3"/>
        <tr r="D259" s="3"/>
        <tr r="K259" s="3"/>
        <tr r="Q259" s="3"/>
        <tr r="O259" s="3"/>
        <tr r="J259" s="3"/>
        <tr r="I259" s="3"/>
        <tr r="G259" s="3"/>
        <tr r="P283" s="3"/>
        <tr r="H283" s="3"/>
        <tr r="N283" s="3"/>
        <tr r="F283" s="3"/>
        <tr r="M283" s="3"/>
        <tr r="E283" s="3"/>
        <tr r="L283" s="3"/>
        <tr r="D283" s="3"/>
        <tr r="K283" s="3"/>
        <tr r="Q283" s="3"/>
        <tr r="O283" s="3"/>
        <tr r="J283" s="3"/>
        <tr r="I283" s="3"/>
        <tr r="G283" s="3"/>
        <tr r="J26" s="3"/>
        <tr r="Q26" s="3"/>
        <tr r="I26" s="3"/>
        <tr r="P26" s="3"/>
        <tr r="H26" s="3"/>
        <tr r="O26" s="3"/>
        <tr r="G26" s="3"/>
        <tr r="N26" s="3"/>
        <tr r="F26" s="3"/>
        <tr r="L26" s="3"/>
        <tr r="D26" s="3"/>
        <tr r="M26" s="3"/>
        <tr r="K26" s="3"/>
        <tr r="E26" s="3"/>
        <tr r="J66" s="3"/>
        <tr r="Q66" s="3"/>
        <tr r="I66" s="3"/>
        <tr r="P66" s="3"/>
        <tr r="H66" s="3"/>
        <tr r="O66" s="3"/>
        <tr r="G66" s="3"/>
        <tr r="N66" s="3"/>
        <tr r="F66" s="3"/>
        <tr r="L66" s="3"/>
        <tr r="D66" s="3"/>
        <tr r="M66" s="3"/>
        <tr r="K66" s="3"/>
        <tr r="E66" s="3"/>
        <tr r="M98" s="3"/>
        <tr r="E98" s="3"/>
        <tr r="K98" s="3"/>
        <tr r="J98" s="3"/>
        <tr r="Q98" s="3"/>
        <tr r="I98" s="3"/>
        <tr r="D98" s="3"/>
        <tr r="P98" s="3"/>
        <tr r="O98" s="3"/>
        <tr r="N98" s="3"/>
        <tr r="L98" s="3"/>
        <tr r="G98" s="3"/>
        <tr r="Q130" s="3"/>
        <tr r="I130" s="3"/>
        <tr r="O130" s="3"/>
        <tr r="G130" s="3"/>
        <tr r="F130" s="3"/>
        <tr r="P130" s="3"/>
        <tr r="E130" s="3"/>
        <tr r="N130" s="3"/>
        <tr r="D130" s="3"/>
        <tr r="M130" s="3"/>
        <tr r="L130" s="3"/>
        <tr r="K130" s="3"/>
        <tr r="J130" s="3"/>
        <tr r="H130" s="3"/>
        <tr r="Q162" s="3"/>
        <tr r="I162" s="3"/>
        <tr r="O162" s="3"/>
        <tr r="G162" s="3"/>
        <tr r="N162" s="3"/>
        <tr r="F162" s="3"/>
        <tr r="M162" s="3"/>
        <tr r="E162" s="3"/>
        <tr r="L162" s="3"/>
        <tr r="D162" s="3"/>
        <tr r="K162" s="3"/>
        <tr r="J162" s="3"/>
        <tr r="H162" s="3"/>
        <tr r="P162" s="3"/>
        <tr r="J274" s="3"/>
        <tr r="P274" s="3"/>
        <tr r="H274" s="3"/>
        <tr r="O274" s="3"/>
        <tr r="G274" s="3"/>
        <tr r="N274" s="3"/>
        <tr r="F274" s="3"/>
        <tr r="M274" s="3"/>
        <tr r="E274" s="3"/>
        <tr r="I274" s="3"/>
        <tr r="D274" s="3"/>
        <tr r="Q274" s="3"/>
        <tr r="L274" s="3"/>
        <tr r="K274" s="3"/>
        <tr r="J20" s="3"/>
        <tr r="Q20" s="3"/>
        <tr r="I20" s="3"/>
        <tr r="P20" s="3"/>
        <tr r="H20" s="3"/>
        <tr r="O20" s="3"/>
        <tr r="G20" s="3"/>
        <tr r="N20" s="3"/>
        <tr r="F20" s="3"/>
        <tr r="L20" s="3"/>
        <tr r="D20" s="3"/>
        <tr r="M20" s="3"/>
        <tr r="K20" s="3"/>
        <tr r="E20" s="3"/>
        <tr r="J52" s="3"/>
        <tr r="Q52" s="3"/>
        <tr r="I52" s="3"/>
        <tr r="P52" s="3"/>
        <tr r="H52" s="3"/>
        <tr r="O52" s="3"/>
        <tr r="G52" s="3"/>
        <tr r="N52" s="3"/>
        <tr r="F52" s="3"/>
        <tr r="L52" s="3"/>
        <tr r="D52" s="3"/>
        <tr r="K52" s="3"/>
        <tr r="M52" s="3"/>
        <tr r="M92" s="3"/>
        <tr r="E92" s="3"/>
        <tr r="K92" s="3"/>
        <tr r="J92" s="3"/>
        <tr r="Q92" s="3"/>
        <tr r="I92" s="3"/>
        <tr r="L92" s="3"/>
        <tr r="H92" s="3"/>
        <tr r="G92" s="3"/>
        <tr r="F92" s="3"/>
        <tr r="D92" s="3"/>
        <tr r="O92" s="3"/>
        <tr r="P92" s="3"/>
        <tr r="N92" s="3"/>
        <tr r="M124" s="3"/>
        <tr r="E124" s="3"/>
        <tr r="K124" s="3"/>
        <tr r="J124" s="3"/>
        <tr r="Q124" s="3"/>
        <tr r="I124" s="3"/>
        <tr r="P124" s="3"/>
        <tr r="H124" s="3"/>
        <tr r="O124" s="3"/>
        <tr r="N124" s="3"/>
        <tr r="L124" s="3"/>
        <tr r="G124" s="3"/>
        <tr r="F124" s="3"/>
        <tr r="D124" s="3"/>
        <tr r="Q172" s="3"/>
        <tr r="I172" s="3"/>
        <tr r="O172" s="3"/>
        <tr r="G172" s="3"/>
        <tr r="N172" s="3"/>
        <tr r="F172" s="3"/>
        <tr r="M172" s="3"/>
        <tr r="E172" s="3"/>
        <tr r="L172" s="3"/>
        <tr r="D172" s="3"/>
        <tr r="H172" s="3"/>
        <tr r="P172" s="3"/>
        <tr r="K172" s="3"/>
        <tr r="J172" s="3"/>
        <tr r="N196" s="3"/>
        <tr r="F196" s="3"/>
        <tr r="L196" s="3"/>
        <tr r="D196" s="3"/>
        <tr r="K196" s="3"/>
        <tr r="J196" s="3"/>
        <tr r="Q196" s="3"/>
        <tr r="I196" s="3"/>
        <tr r="O196" s="3"/>
        <tr r="M196" s="3"/>
        <tr r="H196" s="3"/>
        <tr r="G196" s="3"/>
        <tr r="P196" s="3"/>
        <tr r="E196" s="3"/>
        <tr r="J228" s="3"/>
        <tr r="P228" s="3"/>
        <tr r="H228" s="3"/>
        <tr r="O228" s="3"/>
        <tr r="G228" s="3"/>
        <tr r="N228" s="3"/>
        <tr r="F228" s="3"/>
        <tr r="M228" s="3"/>
        <tr r="E228" s="3"/>
        <tr r="Q228" s="3"/>
        <tr r="L228" s="3"/>
        <tr r="K228" s="3"/>
        <tr r="I228" s="3"/>
        <tr r="D228" s="3"/>
        <tr r="N252" s="3"/>
        <tr r="F252" s="3"/>
        <tr r="L252" s="3"/>
        <tr r="D252" s="3"/>
        <tr r="K252" s="3"/>
        <tr r="J252" s="3"/>
        <tr r="Q252" s="3"/>
        <tr r="I252" s="3"/>
        <tr r="E252" s="3"/>
        <tr r="P252" s="3"/>
        <tr r="O252" s="3"/>
        <tr r="M252" s="3"/>
        <tr r="H252" s="3"/>
        <tr r="G252" s="3"/>
        <tr r="J90" s="3"/>
        <tr r="J9" s="3"/>
        <tr r="J89" s="3"/>
        <tr r="J100" s="3"/>
        <tr r="J120" s="3"/>
        <tr r="L21" s="3"/>
        <tr r="D21" s="3"/>
        <tr r="K21" s="3"/>
        <tr r="J21" s="3"/>
        <tr r="Q21" s="3"/>
        <tr r="I21" s="3"/>
        <tr r="P21" s="3"/>
        <tr r="H21" s="3"/>
        <tr r="N21" s="3"/>
        <tr r="F21" s="3"/>
        <tr r="O21" s="3"/>
        <tr r="P29" s="3"/>
        <tr r="H29" s="3"/>
        <tr r="O29" s="3"/>
        <tr r="G29" s="3"/>
        <tr r="N29" s="3"/>
        <tr r="F29" s="3"/>
        <tr r="M29" s="3"/>
        <tr r="E29" s="3"/>
        <tr r="L29" s="3"/>
        <tr r="D29" s="3"/>
        <tr r="J29" s="3"/>
        <tr r="K29" s="3"/>
        <tr r="I29" s="3"/>
        <tr r="L37" s="3"/>
        <tr r="D37" s="3"/>
        <tr r="K37" s="3"/>
        <tr r="J37" s="3"/>
        <tr r="Q37" s="3"/>
        <tr r="I37" s="3"/>
        <tr r="P37" s="3"/>
        <tr r="H37" s="3"/>
        <tr r="N37" s="3"/>
        <tr r="F37" s="3"/>
        <tr r="O37" s="3"/>
        <tr r="E37" s="3"/>
        <tr r="M37" s="3"/>
        <tr r="G37" s="3"/>
        <tr r="P45" s="3"/>
        <tr r="H45" s="3"/>
        <tr r="O45" s="3"/>
        <tr r="G45" s="3"/>
        <tr r="N45" s="3"/>
        <tr r="F45" s="3"/>
        <tr r="M45" s="3"/>
        <tr r="E45" s="3"/>
        <tr r="L45" s="3"/>
        <tr r="D45" s="3"/>
        <tr r="J45" s="3"/>
        <tr r="Q45" s="3"/>
        <tr r="L53" s="3"/>
        <tr r="D53" s="3"/>
        <tr r="K53" s="3"/>
        <tr r="J53" s="3"/>
        <tr r="Q53" s="3"/>
        <tr r="I53" s="3"/>
        <tr r="P53" s="3"/>
        <tr r="H53" s="3"/>
        <tr r="N53" s="3"/>
        <tr r="F53" s="3"/>
        <tr r="O53" s="3"/>
        <tr r="M53" s="3"/>
        <tr r="G53" s="3"/>
        <tr r="E53" s="3"/>
        <tr r="P61" s="3"/>
        <tr r="H61" s="3"/>
        <tr r="O61" s="3"/>
        <tr r="G61" s="3"/>
        <tr r="N61" s="3"/>
        <tr r="F61" s="3"/>
        <tr r="M61" s="3"/>
        <tr r="E61" s="3"/>
        <tr r="L61" s="3"/>
        <tr r="D61" s="3"/>
        <tr r="J61" s="3"/>
        <tr r="Q61" s="3"/>
        <tr r="K61" s="3"/>
        <tr r="K85" s="3"/>
        <tr r="Q85" s="3"/>
        <tr r="I85" s="3"/>
        <tr r="P85" s="3"/>
        <tr r="H85" s="3"/>
        <tr r="O85" s="3"/>
        <tr r="G85" s="3"/>
        <tr r="N85" s="3"/>
        <tr r="M85" s="3"/>
        <tr r="L85" s="3"/>
        <tr r="J85" s="3"/>
        <tr r="E85" s="3"/>
        <tr r="O93" s="3"/>
        <tr r="G93" s="3"/>
        <tr r="M93" s="3"/>
        <tr r="E93" s="3"/>
        <tr r="L93" s="3"/>
        <tr r="D93" s="3"/>
        <tr r="K93" s="3"/>
        <tr r="N93" s="3"/>
        <tr r="J93" s="3"/>
        <tr r="I93" s="3"/>
        <tr r="H93" s="3"/>
        <tr r="F93" s="3"/>
        <tr r="Q93" s="3"/>
        <tr r="P93" s="3"/>
        <tr r="K101" s="3"/>
        <tr r="Q101" s="3"/>
        <tr r="I101" s="3"/>
        <tr r="P101" s="3"/>
        <tr r="H101" s="3"/>
        <tr r="O101" s="3"/>
        <tr r="G101" s="3"/>
        <tr r="J101" s="3"/>
        <tr r="F101" s="3"/>
        <tr r="E101" s="3"/>
        <tr r="D101" s="3"/>
        <tr r="M101" s="3"/>
        <tr r="N101" s="3"/>
        <tr r="L101" s="3"/>
        <tr r="O109" s="3"/>
        <tr r="G109" s="3"/>
        <tr r="M109" s="3"/>
        <tr r="E109" s="3"/>
        <tr r="L109" s="3"/>
        <tr r="D109" s="3"/>
        <tr r="K109" s="3"/>
        <tr r="J109" s="3"/>
        <tr r="Q109" s="3"/>
        <tr r="P109" s="3"/>
        <tr r="N109" s="3"/>
        <tr r="I109" s="3"/>
        <tr r="F109" s="3"/>
        <tr r="H109" s="3"/>
        <tr r="K117" s="3"/>
        <tr r="Q117" s="3"/>
        <tr r="I117" s="3"/>
        <tr r="P117" s="3"/>
        <tr r="H117" s="3"/>
        <tr r="O117" s="3"/>
        <tr r="G117" s="3"/>
        <tr r="N117" s="3"/>
        <tr r="F117" s="3"/>
        <tr r="M117" s="3"/>
        <tr r="L117" s="3"/>
        <tr r="E117" s="3"/>
        <tr r="J117" s="3"/>
        <tr r="D117" s="3"/>
        <tr r="O125" s="3"/>
        <tr r="G125" s="3"/>
        <tr r="M125" s="3"/>
        <tr r="E125" s="3"/>
        <tr r="L125" s="3"/>
        <tr r="D125" s="3"/>
        <tr r="K125" s="3"/>
        <tr r="J125" s="3"/>
        <tr r="Q125" s="3"/>
        <tr r="P125" s="3"/>
        <tr r="N125" s="3"/>
        <tr r="H125" s="3"/>
        <tr r="I125" s="3"/>
        <tr r="F125" s="3"/>
        <tr r="K133" s="3"/>
        <tr r="Q133" s="3"/>
        <tr r="I133" s="3"/>
        <tr r="O133" s="3"/>
        <tr r="N133" s="3"/>
        <tr r="D133" s="3"/>
        <tr r="M133" s="3"/>
        <tr r="L133" s="3"/>
        <tr r="J133" s="3"/>
        <tr r="H133" s="3"/>
        <tr r="G133" s="3"/>
        <tr r="P133" s="3"/>
        <tr r="F133" s="3"/>
        <tr r="E133" s="3"/>
        <tr r="K157" s="3"/>
        <tr r="Q157" s="3"/>
        <tr r="I157" s="3"/>
        <tr r="P157" s="3"/>
        <tr r="H157" s="3"/>
        <tr r="O157" s="3"/>
        <tr r="G157" s="3"/>
        <tr r="N157" s="3"/>
        <tr r="F157" s="3"/>
        <tr r="L157" s="3"/>
        <tr r="J157" s="3"/>
        <tr r="E157" s="3"/>
        <tr r="D157" s="3"/>
        <tr r="M157" s="3"/>
        <tr r="O165" s="3"/>
        <tr r="G165" s="3"/>
        <tr r="M165" s="3"/>
        <tr r="E165" s="3"/>
        <tr r="L165" s="3"/>
        <tr r="D165" s="3"/>
        <tr r="K165" s="3"/>
        <tr r="J165" s="3"/>
        <tr r="N165" s="3"/>
        <tr r="I165" s="3"/>
        <tr r="H165" s="3"/>
        <tr r="F165" s="3"/>
        <tr r="Q165" s="3"/>
        <tr r="P165" s="3"/>
        <tr r="K173" s="3"/>
        <tr r="Q173" s="3"/>
        <tr r="I173" s="3"/>
        <tr r="P173" s="3"/>
        <tr r="H173" s="3"/>
        <tr r="O173" s="3"/>
        <tr r="G173" s="3"/>
        <tr r="N173" s="3"/>
        <tr r="F173" s="3"/>
        <tr r="M173" s="3"/>
        <tr r="L173" s="3"/>
        <tr r="J173" s="3"/>
        <tr r="E173" s="3"/>
        <tr r="D173" s="3"/>
        <tr r="O181" s="3"/>
        <tr r="G181" s="3"/>
        <tr r="M181" s="3"/>
        <tr r="E181" s="3"/>
        <tr r="L181" s="3"/>
        <tr r="D181" s="3"/>
        <tr r="K181" s="3"/>
        <tr r="J181" s="3"/>
        <tr r="P181" s="3"/>
        <tr r="N181" s="3"/>
        <tr r="I181" s="3"/>
        <tr r="H181" s="3"/>
        <tr r="F181" s="3"/>
        <tr r="K189" s="3"/>
        <tr r="Q189" s="3"/>
        <tr r="I189" s="3"/>
        <tr r="P189" s="3"/>
        <tr r="H189" s="3"/>
        <tr r="O189" s="3"/>
        <tr r="G189" s="3"/>
        <tr r="N189" s="3"/>
        <tr r="F189" s="3"/>
        <tr r="M189" s="3"/>
        <tr r="L189" s="3"/>
        <tr r="J189" s="3"/>
        <tr r="E189" s="3"/>
        <tr r="D189" s="3"/>
        <tr r="P197" s="3"/>
        <tr r="H197" s="3"/>
        <tr r="N197" s="3"/>
        <tr r="F197" s="3"/>
        <tr r="M197" s="3"/>
        <tr r="E197" s="3"/>
        <tr r="L197" s="3"/>
        <tr r="D197" s="3"/>
        <tr r="K197" s="3"/>
        <tr r="G197" s="3"/>
        <tr r="Q197" s="3"/>
        <tr r="O197" s="3"/>
        <tr r="I197" s="3"/>
        <tr r="J197" s="3"/>
        <tr r="L205" s="3"/>
        <tr r="D205" s="3"/>
        <tr r="J205" s="3"/>
        <tr r="Q205" s="3"/>
        <tr r="I205" s="3"/>
        <tr r="P205" s="3"/>
        <tr r="H205" s="3"/>
        <tr r="O205" s="3"/>
        <tr r="G205" s="3"/>
        <tr r="F205" s="3"/>
        <tr r="N205" s="3"/>
        <tr r="M205" s="3"/>
        <tr r="K205" s="3"/>
        <tr r="E205" s="3"/>
        <tr r="L229" s="3"/>
        <tr r="D229" s="3"/>
        <tr r="J229" s="3"/>
        <tr r="Q229" s="3"/>
        <tr r="I229" s="3"/>
        <tr r="P229" s="3"/>
        <tr r="H229" s="3"/>
        <tr r="O229" s="3"/>
        <tr r="G229" s="3"/>
        <tr r="F229" s="3"/>
        <tr r="E229" s="3"/>
        <tr r="N229" s="3"/>
        <tr r="M229" s="3"/>
        <tr r="K229" s="3"/>
        <tr r="P237" s="3"/>
        <tr r="H237" s="3"/>
        <tr r="N237" s="3"/>
        <tr r="F237" s="3"/>
        <tr r="M237" s="3"/>
        <tr r="E237" s="3"/>
        <tr r="L237" s="3"/>
        <tr r="D237" s="3"/>
        <tr r="K237" s="3"/>
        <tr r="I237" s="3"/>
        <tr r="G237" s="3"/>
        <tr r="Q237" s="3"/>
        <tr r="O237" s="3"/>
        <tr r="J237" s="3"/>
        <tr r="L245" s="3"/>
        <tr r="D245" s="3"/>
        <tr r="J245" s="3"/>
        <tr r="Q245" s="3"/>
        <tr r="I245" s="3"/>
        <tr r="P245" s="3"/>
        <tr r="H245" s="3"/>
        <tr r="O245" s="3"/>
        <tr r="G245" s="3"/>
        <tr r="K245" s="3"/>
        <tr r="F245" s="3"/>
        <tr r="E245" s="3"/>
        <tr r="N245" s="3"/>
        <tr r="M245" s="3"/>
        <tr r="P253" s="3"/>
        <tr r="H253" s="3"/>
        <tr r="N253" s="3"/>
        <tr r="F253" s="3"/>
        <tr r="M253" s="3"/>
        <tr r="E253" s="3"/>
        <tr r="L253" s="3"/>
        <tr r="D253" s="3"/>
        <tr r="K253" s="3"/>
        <tr r="J253" s="3"/>
        <tr r="I253" s="3"/>
        <tr r="G253" s="3"/>
        <tr r="Q253" s="3"/>
        <tr r="O253" s="3"/>
        <tr r="L261" s="3"/>
        <tr r="D261" s="3"/>
        <tr r="J261" s="3"/>
        <tr r="Q261" s="3"/>
        <tr r="I261" s="3"/>
        <tr r="P261" s="3"/>
        <tr r="H261" s="3"/>
        <tr r="O261" s="3"/>
        <tr r="G261" s="3"/>
        <tr r="M261" s="3"/>
        <tr r="K261" s="3"/>
        <tr r="F261" s="3"/>
        <tr r="E261" s="3"/>
        <tr r="N261" s="3"/>
        <tr r="P269" s="3"/>
        <tr r="H269" s="3"/>
        <tr r="N269" s="3"/>
        <tr r="F269" s="3"/>
        <tr r="M269" s="3"/>
        <tr r="E269" s="3"/>
        <tr r="L269" s="3"/>
        <tr r="D269" s="3"/>
        <tr r="K269" s="3"/>
        <tr r="O269" s="3"/>
        <tr r="J269" s="3"/>
        <tr r="I269" s="3"/>
        <tr r="G269" s="3"/>
        <tr r="Q269" s="3"/>
        <tr r="L277" s="3"/>
        <tr r="D277" s="3"/>
        <tr r="J277" s="3"/>
        <tr r="Q277" s="3"/>
        <tr r="I277" s="3"/>
        <tr r="P277" s="3"/>
        <tr r="H277" s="3"/>
        <tr r="O277" s="3"/>
        <tr r="G277" s="3"/>
        <tr r="N277" s="3"/>
        <tr r="M277" s="3"/>
        <tr r="K277" s="3"/>
        <tr r="F277" s="3"/>
        <tr r="E277" s="3"/>
        <tr r="N22" s="3"/>
        <tr r="F22" s="3"/>
        <tr r="M22" s="3"/>
        <tr r="E22" s="3"/>
        <tr r="L22" s="3"/>
        <tr r="D22" s="3"/>
        <tr r="K22" s="3"/>
        <tr r="J22" s="3"/>
        <tr r="P22" s="3"/>
        <tr r="H22" s="3"/>
        <tr r="Q22" s="3"/>
        <tr r="O22" s="3"/>
        <tr r="I22" s="3"/>
        <tr r="G22" s="3"/>
        <tr r="J30" s="3"/>
        <tr r="Q30" s="3"/>
        <tr r="I30" s="3"/>
        <tr r="P30" s="3"/>
        <tr r="H30" s="3"/>
        <tr r="O30" s="3"/>
        <tr r="G30" s="3"/>
        <tr r="N30" s="3"/>
        <tr r="F30" s="3"/>
        <tr r="L30" s="3"/>
        <tr r="D30" s="3"/>
        <tr r="K30" s="3"/>
        <tr r="N38" s="3"/>
        <tr r="F38" s="3"/>
        <tr r="M38" s="3"/>
        <tr r="E38" s="3"/>
        <tr r="L38" s="3"/>
        <tr r="D38" s="3"/>
        <tr r="K38" s="3"/>
        <tr r="J38" s="3"/>
        <tr r="P38" s="3"/>
        <tr r="H38" s="3"/>
        <tr r="I38" s="3"/>
        <tr r="G38" s="3"/>
        <tr r="J46" s="3"/>
        <tr r="Q46" s="3"/>
        <tr r="I46" s="3"/>
        <tr r="P46" s="3"/>
        <tr r="H46" s="3"/>
        <tr r="O46" s="3"/>
        <tr r="G46" s="3"/>
        <tr r="N46" s="3"/>
        <tr r="F46" s="3"/>
        <tr r="L46" s="3"/>
        <tr r="D46" s="3"/>
        <tr r="M46" s="3"/>
        <tr r="K46" s="3"/>
        <tr r="N54" s="3"/>
        <tr r="F54" s="3"/>
        <tr r="M54" s="3"/>
        <tr r="E54" s="3"/>
        <tr r="L54" s="3"/>
        <tr r="D54" s="3"/>
        <tr r="K54" s="3"/>
        <tr r="J54" s="3"/>
        <tr r="P54" s="3"/>
        <tr r="H54" s="3"/>
        <tr r="J62" s="3"/>
        <tr r="Q62" s="3"/>
        <tr r="I62" s="3"/>
        <tr r="P62" s="3"/>
        <tr r="H62" s="3"/>
        <tr r="O62" s="3"/>
        <tr r="G62" s="3"/>
        <tr r="N62" s="3"/>
        <tr r="F62" s="3"/>
        <tr r="L62" s="3"/>
        <tr r="D62" s="3"/>
        <tr r="M62" s="3"/>
        <tr r="K62" s="3"/>
        <tr r="E62" s="3"/>
        <tr r="Q70" s="3"/>
        <tr r="I70" s="3"/>
        <tr r="O70" s="3"/>
        <tr r="G70" s="3"/>
        <tr r="N70" s="3"/>
        <tr r="F70" s="3"/>
        <tr r="M70" s="3"/>
        <tr r="H70" s="3"/>
        <tr r="E70" s="3"/>
        <tr r="D70" s="3"/>
        <tr r="P70" s="3"/>
        <tr r="K70" s="3"/>
        <tr r="Q94" s="3"/>
        <tr r="I94" s="3"/>
        <tr r="O94" s="3"/>
        <tr r="G94" s="3"/>
        <tr r="N94" s="3"/>
        <tr r="F94" s="3"/>
        <tr r="M94" s="3"/>
        <tr r="E94" s="3"/>
        <tr r="P94" s="3"/>
        <tr r="L94" s="3"/>
        <tr r="K94" s="3"/>
        <tr r="J94" s="3"/>
        <tr r="H94" s="3"/>
        <tr r="D94" s="3"/>
        <tr r="M102" s="3"/>
        <tr r="E102" s="3"/>
        <tr r="K102" s="3"/>
        <tr r="J102" s="3"/>
        <tr r="Q102" s="3"/>
        <tr r="I102" s="3"/>
        <tr r="L102" s="3"/>
        <tr r="H102" s="3"/>
        <tr r="G102" s="3"/>
        <tr r="F102" s="3"/>
        <tr r="D102" s="3"/>
        <tr r="O102" s="3"/>
        <tr r="Q110" s="3"/>
        <tr r="I110" s="3"/>
        <tr r="O110" s="3"/>
        <tr r="G110" s="3"/>
        <tr r="N110" s="3"/>
        <tr r="F110" s="3"/>
        <tr r="M110" s="3"/>
        <tr r="E110" s="3"/>
        <tr r="L110" s="3"/>
        <tr r="D110" s="3"/>
        <tr r="H110" s="3"/>
        <tr r="K110" s="3"/>
        <tr r="M118" s="3"/>
        <tr r="E118" s="3"/>
        <tr r="K118" s="3"/>
        <tr r="J118" s="3"/>
        <tr r="Q118" s="3"/>
        <tr r="I118" s="3"/>
        <tr r="P118" s="3"/>
        <tr r="H118" s="3"/>
        <tr r="G118" s="3"/>
        <tr r="F118" s="3"/>
        <tr r="D118" s="3"/>
        <tr r="N118" s="3"/>
        <tr r="Q126" s="3"/>
        <tr r="I126" s="3"/>
        <tr r="P126" s="3"/>
        <tr r="H126" s="3"/>
        <tr r="O126" s="3"/>
        <tr r="G126" s="3"/>
        <tr r="N126" s="3"/>
        <tr r="F126" s="3"/>
        <tr r="M126" s="3"/>
        <tr r="E126" s="3"/>
        <tr r="L126" s="3"/>
        <tr r="D126" s="3"/>
        <tr r="K126" s="3"/>
        <tr r="J126" s="3"/>
        <tr r="M134" s="3"/>
        <tr r="E134" s="3"/>
        <tr r="K134" s="3"/>
        <tr r="J134" s="3"/>
        <tr r="Q134" s="3"/>
        <tr r="I134" s="3"/>
        <tr r="O134" s="3"/>
        <tr r="N134" s="3"/>
        <tr r="L134" s="3"/>
        <tr r="H134" s="3"/>
        <tr r="G134" s="3"/>
        <tr r="F134" s="3"/>
        <tr r="D134" s="3"/>
        <tr r="P134" s="3"/>
        <tr r="Q142" s="3"/>
        <tr r="I142" s="3"/>
        <tr r="O142" s="3"/>
        <tr r="G142" s="3"/>
        <tr r="N142" s="3"/>
        <tr r="F142" s="3"/>
        <tr r="M142" s="3"/>
        <tr r="E142" s="3"/>
        <tr r="L142" s="3"/>
        <tr r="D142" s="3"/>
        <tr r="P142" s="3"/>
        <tr r="K142" s="3"/>
        <tr r="J142" s="3"/>
        <tr r="H142" s="3"/>
        <tr r="Q166" s="3"/>
        <tr r="I166" s="3"/>
        <tr r="O166" s="3"/>
        <tr r="G166" s="3"/>
        <tr r="N166" s="3"/>
        <tr r="F166" s="3"/>
        <tr r="M166" s="3"/>
        <tr r="E166" s="3"/>
        <tr r="L166" s="3"/>
        <tr r="D166" s="3"/>
        <tr r="P166" s="3"/>
        <tr r="K166" s="3"/>
        <tr r="J166" s="3"/>
        <tr r="H166" s="3"/>
        <tr r="M174" s="3"/>
        <tr r="E174" s="3"/>
        <tr r="K174" s="3"/>
        <tr r="J174" s="3"/>
        <tr r="Q174" s="3"/>
        <tr r="I174" s="3"/>
        <tr r="P174" s="3"/>
        <tr r="H174" s="3"/>
        <tr r="O174" s="3"/>
        <tr r="N174" s="3"/>
        <tr r="L174" s="3"/>
        <tr r="G174" s="3"/>
        <tr r="F174" s="3"/>
        <tr r="D174" s="3"/>
        <tr r="Q182" s="3"/>
        <tr r="I182" s="3"/>
        <tr r="O182" s="3"/>
        <tr r="G182" s="3"/>
        <tr r="N182" s="3"/>
        <tr r="F182" s="3"/>
        <tr r="M182" s="3"/>
        <tr r="E182" s="3"/>
        <tr r="L182" s="3"/>
        <tr r="D182" s="3"/>
        <tr r="P182" s="3"/>
        <tr r="K182" s="3"/>
        <tr r="J182" s="3"/>
        <tr r="H182" s="3"/>
        <tr r="M190" s="3"/>
        <tr r="E190" s="3"/>
        <tr r="K190" s="3"/>
        <tr r="J190" s="3"/>
        <tr r="Q190" s="3"/>
        <tr r="I190" s="3"/>
        <tr r="P190" s="3"/>
        <tr r="H190" s="3"/>
        <tr r="D190" s="3"/>
        <tr r="O190" s="3"/>
        <tr r="N190" s="3"/>
        <tr r="L190" s="3"/>
        <tr r="G190" s="3"/>
        <tr r="J198" s="3"/>
        <tr r="P198" s="3"/>
        <tr r="H198" s="3"/>
        <tr r="O198" s="3"/>
        <tr r="G198" s="3"/>
        <tr r="N198" s="3"/>
        <tr r="F198" s="3"/>
        <tr r="M198" s="3"/>
        <tr r="E198" s="3"/>
        <tr r="L198" s="3"/>
        <tr r="I198" s="3"/>
        <tr r="D198" s="3"/>
        <tr r="Q198" s="3"/>
        <tr r="K198" s="3"/>
        <tr r="N206" s="3"/>
        <tr r="F206" s="3"/>
        <tr r="L206" s="3"/>
        <tr r="D206" s="3"/>
        <tr r="K206" s="3"/>
        <tr r="J206" s="3"/>
        <tr r="Q206" s="3"/>
        <tr r="I206" s="3"/>
        <tr r="O206" s="3"/>
        <tr r="H206" s="3"/>
        <tr r="G206" s="3"/>
        <tr r="E206" s="3"/>
        <tr r="P206" s="3"/>
        <tr r="M206" s="3"/>
        <tr r="J214" s="3"/>
        <tr r="P214" s="3"/>
        <tr r="H214" s="3"/>
        <tr r="O214" s="3"/>
        <tr r="G214" s="3"/>
        <tr r="N214" s="3"/>
        <tr r="F214" s="3"/>
        <tr r="M214" s="3"/>
        <tr r="E214" s="3"/>
        <tr r="Q214" s="3"/>
        <tr r="K214" s="3"/>
        <tr r="I214" s="3"/>
        <tr r="D214" s="3"/>
        <tr r="L214" s="3"/>
        <tr r="J238" s="3"/>
        <tr r="P238" s="3"/>
        <tr r="H238" s="3"/>
        <tr r="O238" s="3"/>
        <tr r="G238" s="3"/>
        <tr r="N238" s="3"/>
        <tr r="F238" s="3"/>
        <tr r="M238" s="3"/>
        <tr r="E238" s="3"/>
        <tr r="Q238" s="3"/>
        <tr r="L238" s="3"/>
        <tr r="K238" s="3"/>
        <tr r="I238" s="3"/>
        <tr r="D238" s="3"/>
        <tr r="N246" s="3"/>
        <tr r="F246" s="3"/>
        <tr r="L246" s="3"/>
        <tr r="D246" s="3"/>
        <tr r="K246" s="3"/>
        <tr r="J246" s="3"/>
        <tr r="Q246" s="3"/>
        <tr r="I246" s="3"/>
        <tr r="P246" s="3"/>
        <tr r="O246" s="3"/>
        <tr r="M246" s="3"/>
        <tr r="H246" s="3"/>
        <tr r="G246" s="3"/>
        <tr r="E246" s="3"/>
        <tr r="J254" s="3"/>
        <tr r="P254" s="3"/>
        <tr r="H254" s="3"/>
        <tr r="O254" s="3"/>
        <tr r="G254" s="3"/>
        <tr r="N254" s="3"/>
        <tr r="F254" s="3"/>
        <tr r="M254" s="3"/>
        <tr r="E254" s="3"/>
        <tr r="Q254" s="3"/>
        <tr r="L254" s="3"/>
        <tr r="K254" s="3"/>
        <tr r="I254" s="3"/>
        <tr r="D254" s="3"/>
        <tr r="N262" s="3"/>
        <tr r="F262" s="3"/>
        <tr r="L262" s="3"/>
        <tr r="D262" s="3"/>
        <tr r="K262" s="3"/>
        <tr r="J262" s="3"/>
        <tr r="Q262" s="3"/>
        <tr r="I262" s="3"/>
        <tr r="P262" s="3"/>
        <tr r="O262" s="3"/>
        <tr r="M262" s="3"/>
        <tr r="H262" s="3"/>
        <tr r="G262" s="3"/>
        <tr r="E262" s="3"/>
        <tr r="J270" s="3"/>
        <tr r="P270" s="3"/>
        <tr r="H270" s="3"/>
        <tr r="O270" s="3"/>
        <tr r="G270" s="3"/>
        <tr r="N270" s="3"/>
        <tr r="F270" s="3"/>
        <tr r="M270" s="3"/>
        <tr r="E270" s="3"/>
        <tr r="Q270" s="3"/>
        <tr r="L270" s="3"/>
        <tr r="K270" s="3"/>
        <tr r="I270" s="3"/>
        <tr r="D270" s="3"/>
        <tr r="N278" s="3"/>
        <tr r="F278" s="3"/>
        <tr r="L278" s="3"/>
        <tr r="D278" s="3"/>
        <tr r="K278" s="3"/>
        <tr r="J278" s="3"/>
        <tr r="Q278" s="3"/>
        <tr r="I278" s="3"/>
        <tr r="P278" s="3"/>
        <tr r="O278" s="3"/>
        <tr r="M278" s="3"/>
        <tr r="H278" s="3"/>
        <tr r="G278" s="3"/>
        <tr r="E278" s="3"/>
        <tr r="N18" s="3"/>
        <tr r="F18" s="3"/>
        <tr r="M18" s="3"/>
        <tr r="E18" s="3"/>
        <tr r="L18" s="3"/>
        <tr r="D18" s="3"/>
        <tr r="K18" s="3"/>
        <tr r="J18" s="3"/>
        <tr r="P18" s="3"/>
        <tr r="H18" s="3"/>
        <tr r="I18" s="3"/>
        <tr r="G18" s="3"/>
        <tr r="N58" s="3"/>
        <tr r="F58" s="3"/>
        <tr r="M58" s="3"/>
        <tr r="E58" s="3"/>
        <tr r="L58" s="3"/>
        <tr r="D58" s="3"/>
        <tr r="K58" s="3"/>
        <tr r="J58" s="3"/>
        <tr r="P58" s="3"/>
        <tr r="H58" s="3"/>
        <tr r="I58" s="3"/>
        <tr r="G58" s="3"/>
        <tr r="Q106" s="3"/>
        <tr r="I106" s="3"/>
        <tr r="O106" s="3"/>
        <tr r="G106" s="3"/>
        <tr r="N106" s="3"/>
        <tr r="F106" s="3"/>
        <tr r="M106" s="3"/>
        <tr r="E106" s="3"/>
        <tr r="L106" s="3"/>
        <tr r="D106" s="3"/>
        <tr r="P106" s="3"/>
        <tr r="K106" s="3"/>
        <tr r="J106" s="3"/>
        <tr r="M170" s="3"/>
        <tr r="E170" s="3"/>
        <tr r="K170" s="3"/>
        <tr r="J170" s="3"/>
        <tr r="Q170" s="3"/>
        <tr r="I170" s="3"/>
        <tr r="P170" s="3"/>
        <tr r="H170" s="3"/>
        <tr r="N170" s="3"/>
        <tr r="L170" s="3"/>
        <tr r="G170" s="3"/>
        <tr r="F170" s="3"/>
        <tr r="D170" s="3"/>
        <tr r="O170" s="3"/>
        <tr r="N242" s="3"/>
        <tr r="F242" s="3"/>
        <tr r="L242" s="3"/>
        <tr r="D242" s="3"/>
        <tr r="K242" s="3"/>
        <tr r="J242" s="3"/>
        <tr r="Q242" s="3"/>
        <tr r="I242" s="3"/>
        <tr r="H242" s="3"/>
        <tr r="G242" s="3"/>
        <tr r="E242" s="3"/>
        <tr r="P242" s="3"/>
        <tr r="O242" s="3"/>
        <tr r="M242" s="3"/>
        <tr r="N12" s="3"/>
        <tr r="F12" s="3"/>
        <tr r="M12" s="3"/>
        <tr r="E12" s="3"/>
        <tr r="L12" s="3"/>
        <tr r="D12" s="3"/>
        <tr r="K12" s="3"/>
        <tr r="J12" s="3"/>
        <tr r="P12" s="3"/>
        <tr r="H12" s="3"/>
        <tr r="O12" s="3"/>
        <tr r="N44" s="3"/>
        <tr r="F44" s="3"/>
        <tr r="M44" s="3"/>
        <tr r="E44" s="3"/>
        <tr r="L44" s="3"/>
        <tr r="D44" s="3"/>
        <tr r="K44" s="3"/>
        <tr r="J44" s="3"/>
        <tr r="P44" s="3"/>
        <tr r="H44" s="3"/>
        <tr r="Q44" s="3"/>
        <tr r="O44" s="3"/>
        <tr r="I44" s="3"/>
        <tr r="M76" s="3"/>
        <tr r="E76" s="3"/>
        <tr r="K76" s="3"/>
        <tr r="J76" s="3"/>
        <tr r="Q76" s="3"/>
        <tr r="I76" s="3"/>
        <tr r="D76" s="3"/>
        <tr r="P76" s="3"/>
        <tr r="O76" s="3"/>
        <tr r="N76" s="3"/>
        <tr r="L76" s="3"/>
        <tr r="G76" s="3"/>
        <tr r="H76" s="3"/>
        <tr r="Q116" s="3"/>
        <tr r="I116" s="3"/>
        <tr r="O116" s="3"/>
        <tr r="G116" s="3"/>
        <tr r="N116" s="3"/>
        <tr r="F116" s="3"/>
        <tr r="M116" s="3"/>
        <tr r="E116" s="3"/>
        <tr r="L116" s="3"/>
        <tr r="D116" s="3"/>
        <tr r="P116" s="3"/>
        <tr r="K116" s="3"/>
        <tr r="J116" s="3"/>
        <tr r="H116" s="3"/>
        <tr r="Q156" s="3"/>
        <tr r="I156" s="3"/>
        <tr r="O156" s="3"/>
        <tr r="G156" s="3"/>
        <tr r="N156" s="3"/>
        <tr r="F156" s="3"/>
        <tr r="M156" s="3"/>
        <tr r="E156" s="3"/>
        <tr r="L156" s="3"/>
        <tr r="D156" s="3"/>
        <tr r="P156" s="3"/>
        <tr r="K156" s="3"/>
        <tr r="J156" s="3"/>
        <tr r="H156" s="3"/>
        <tr r="Q188" s="3"/>
        <tr r="I188" s="3"/>
        <tr r="O188" s="3"/>
        <tr r="G188" s="3"/>
        <tr r="N188" s="3"/>
        <tr r="F188" s="3"/>
        <tr r="M188" s="3"/>
        <tr r="E188" s="3"/>
        <tr r="L188" s="3"/>
        <tr r="D188" s="3"/>
        <tr r="J188" s="3"/>
        <tr r="H188" s="3"/>
        <tr r="P188" s="3"/>
        <tr r="N220" s="3"/>
        <tr r="F220" s="3"/>
        <tr r="L220" s="3"/>
        <tr r="D220" s="3"/>
        <tr r="K220" s="3"/>
        <tr r="J220" s="3"/>
        <tr r="Q220" s="3"/>
        <tr r="I220" s="3"/>
        <tr r="P220" s="3"/>
        <tr r="M220" s="3"/>
        <tr r="H220" s="3"/>
        <tr r="G220" s="3"/>
        <tr r="E220" s="3"/>
        <tr r="O220" s="3"/>
        <tr r="J260" s="3"/>
        <tr r="P260" s="3"/>
        <tr r="H260" s="3"/>
        <tr r="O260" s="3"/>
        <tr r="G260" s="3"/>
        <tr r="N260" s="3"/>
        <tr r="F260" s="3"/>
        <tr r="M260" s="3"/>
        <tr r="E260" s="3"/>
        <tr r="D260" s="3"/>
        <tr r="Q260" s="3"/>
        <tr r="L260" s="3"/>
        <tr r="K260" s="3"/>
        <tr r="I260" s="3"/>
        <tr r="D97" s="3"/>
        <tr r="D208" s="3"/>
        <tr r="D136" s="3"/>
        <tr r="D9" s="3"/>
        <tr r="Q7" s="3"/>
        <tr r="I7" s="3"/>
        <tr r="P7" s="3"/>
        <tr r="H7" s="3"/>
        <tr r="O7" s="3"/>
        <tr r="G7" s="3"/>
        <tr r="L31" s="3"/>
        <tr r="D31" s="3"/>
        <tr r="K31" s="3"/>
        <tr r="J31" s="3"/>
        <tr r="Q31" s="3"/>
        <tr r="I31" s="3"/>
        <tr r="P31" s="3"/>
        <tr r="H31" s="3"/>
        <tr r="N31" s="3"/>
        <tr r="F31" s="3"/>
        <tr r="O31" s="3"/>
        <tr r="M31" s="3"/>
        <tr r="G31" s="3"/>
        <tr r="P39" s="3"/>
        <tr r="H39" s="3"/>
        <tr r="O39" s="3"/>
        <tr r="G39" s="3"/>
        <tr r="N39" s="3"/>
        <tr r="F39" s="3"/>
        <tr r="M39" s="3"/>
        <tr r="E39" s="3"/>
        <tr r="L39" s="3"/>
        <tr r="D39" s="3"/>
        <tr r="J39" s="3"/>
        <tr r="I39" s="3"/>
        <tr r="L47" s="3"/>
        <tr r="D47" s="3"/>
        <tr r="K47" s="3"/>
        <tr r="J47" s="3"/>
        <tr r="Q47" s="3"/>
        <tr r="I47" s="3"/>
        <tr r="P47" s="3"/>
        <tr r="H47" s="3"/>
        <tr r="N47" s="3"/>
        <tr r="F47" s="3"/>
        <tr r="G47" s="3"/>
        <tr r="E47" s="3"/>
        <tr r="P55" s="3"/>
        <tr r="H55" s="3"/>
        <tr r="O55" s="3"/>
        <tr r="G55" s="3"/>
        <tr r="N55" s="3"/>
        <tr r="F55" s="3"/>
        <tr r="M55" s="3"/>
        <tr r="E55" s="3"/>
        <tr r="L55" s="3"/>
        <tr r="D55" s="3"/>
        <tr r="J55" s="3"/>
        <tr r="Q55" s="3"/>
        <tr r="K55" s="3"/>
        <tr r="L63" s="3"/>
        <tr r="D63" s="3"/>
        <tr r="K63" s="3"/>
        <tr r="J63" s="3"/>
        <tr r="Q63" s="3"/>
        <tr r="I63" s="3"/>
        <tr r="P63" s="3"/>
        <tr r="H63" s="3"/>
        <tr r="N63" s="3"/>
        <tr r="F63" s="3"/>
        <tr r="K71" s="3"/>
        <tr r="Q71" s="3"/>
        <tr r="I71" s="3"/>
        <tr r="P71" s="3"/>
        <tr r="H71" s="3"/>
        <tr r="O71" s="3"/>
        <tr r="G71" s="3"/>
        <tr r="J71" s="3"/>
        <tr r="F71" s="3"/>
        <tr r="E71" s="3"/>
        <tr r="D71" s="3"/>
        <tr r="M71" s="3"/>
        <tr r="N71" s="3"/>
        <tr r="O79" s="3"/>
        <tr r="G79" s="3"/>
        <tr r="M79" s="3"/>
        <tr r="E79" s="3"/>
        <tr r="L79" s="3"/>
        <tr r="D79" s="3"/>
        <tr r="K79" s="3"/>
        <tr r="F79" s="3"/>
        <tr r="Q79" s="3"/>
        <tr r="P79" s="3"/>
        <tr r="N79" s="3"/>
        <tr r="I79" s="3"/>
        <tr r="J79" s="3"/>
        <tr r="H79" s="3"/>
        <tr r="O103" s="3"/>
        <tr r="G103" s="3"/>
        <tr r="M103" s="3"/>
        <tr r="E103" s="3"/>
        <tr r="L103" s="3"/>
        <tr r="D103" s="3"/>
        <tr r="K103" s="3"/>
        <tr r="N103" s="3"/>
        <tr r="J103" s="3"/>
        <tr r="I103" s="3"/>
        <tr r="H103" s="3"/>
        <tr r="F103" s="3"/>
        <tr r="Q103" s="3"/>
        <tr r="P103" s="3"/>
        <tr r="K111" s="3"/>
        <tr r="Q111" s="3"/>
        <tr r="I111" s="3"/>
        <tr r="P111" s="3"/>
        <tr r="H111" s="3"/>
        <tr r="O111" s="3"/>
        <tr r="G111" s="3"/>
        <tr r="N111" s="3"/>
        <tr r="F111" s="3"/>
        <tr r="M111" s="3"/>
        <tr r="L111" s="3"/>
        <tr r="J111" s="3"/>
        <tr r="E111" s="3"/>
        <tr r="D111" s="3"/>
        <tr r="O119" s="3"/>
        <tr r="G119" s="3"/>
        <tr r="M119" s="3"/>
        <tr r="E119" s="3"/>
        <tr r="L119" s="3"/>
        <tr r="D119" s="3"/>
        <tr r="K119" s="3"/>
        <tr r="J119" s="3"/>
        <tr r="P119" s="3"/>
        <tr r="N119" s="3"/>
        <tr r="I119" s="3"/>
        <tr r="H119" s="3"/>
        <tr r="F119" s="3"/>
        <tr r="Q119" s="3"/>
        <tr r="K127" s="3"/>
        <tr r="J127" s="3"/>
        <tr r="Q127" s="3"/>
        <tr r="I127" s="3"/>
        <tr r="P127" s="3"/>
        <tr r="H127" s="3"/>
        <tr r="O127" s="3"/>
        <tr r="G127" s="3"/>
        <tr r="N127" s="3"/>
        <tr r="F127" s="3"/>
        <tr r="M127" s="3"/>
        <tr r="E127" s="3"/>
        <tr r="O135" s="3"/>
        <tr r="G135" s="3"/>
        <tr r="M135" s="3"/>
        <tr r="E135" s="3"/>
        <tr r="L135" s="3"/>
        <tr r="D135" s="3"/>
        <tr r="K135" s="3"/>
        <tr r="Q135" s="3"/>
        <tr r="P135" s="3"/>
        <tr r="N135" s="3"/>
        <tr r="J135" s="3"/>
        <tr r="I135" s="3"/>
        <tr r="H135" s="3"/>
        <tr r="F135" s="3"/>
        <tr r="K143" s="3"/>
        <tr r="Q143" s="3"/>
        <tr r="I143" s="3"/>
        <tr r="P143" s="3"/>
        <tr r="H143" s="3"/>
        <tr r="O143" s="3"/>
        <tr r="G143" s="3"/>
        <tr r="N143" s="3"/>
        <tr r="F143" s="3"/>
        <tr r="J143" s="3"/>
        <tr r="E143" s="3"/>
        <tr r="D143" s="3"/>
        <tr r="M143" s="3"/>
        <tr r="L143" s="3"/>
        <tr r="O151" s="3"/>
        <tr r="G151" s="3"/>
        <tr r="M151" s="3"/>
        <tr r="E151" s="3"/>
        <tr r="L151" s="3"/>
        <tr r="D151" s="3"/>
        <tr r="K151" s="3"/>
        <tr r="J151" s="3"/>
        <tr r="I151" s="3"/>
        <tr r="H151" s="3"/>
        <tr r="F151" s="3"/>
        <tr r="Q151" s="3"/>
        <tr r="P151" s="3"/>
        <tr r="O175" s="3"/>
        <tr r="G175" s="3"/>
        <tr r="M175" s="3"/>
        <tr r="E175" s="3"/>
        <tr r="L175" s="3"/>
        <tr r="D175" s="3"/>
        <tr r="K175" s="3"/>
        <tr r="J175" s="3"/>
        <tr r="H175" s="3"/>
        <tr r="F175" s="3"/>
        <tr r="Q175" s="3"/>
        <tr r="P175" s="3"/>
        <tr r="N175" s="3"/>
        <tr r="I175" s="3"/>
        <tr r="K183" s="3"/>
        <tr r="Q183" s="3"/>
        <tr r="I183" s="3"/>
        <tr r="P183" s="3"/>
        <tr r="H183" s="3"/>
        <tr r="O183" s="3"/>
        <tr r="G183" s="3"/>
        <tr r="N183" s="3"/>
        <tr r="F183" s="3"/>
        <tr r="J183" s="3"/>
        <tr r="E183" s="3"/>
        <tr r="D183" s="3"/>
        <tr r="M183" s="3"/>
        <tr r="L183" s="3"/>
        <tr r="P191" s="3"/>
        <tr r="N191" s="3"/>
        <tr r="L191" s="3"/>
        <tr r="G191" s="3"/>
        <tr r="O191" s="3"/>
        <tr r="E191" s="3"/>
        <tr r="M191" s="3"/>
        <tr r="D191" s="3"/>
        <tr r="K191" s="3"/>
        <tr r="J191" s="3"/>
        <tr r="I191" s="3"/>
        <tr r="H191" s="3"/>
        <tr r="F191" s="3"/>
        <tr r="Q191" s="3"/>
        <tr r="L199" s="3"/>
        <tr r="D199" s="3"/>
        <tr r="J199" s="3"/>
        <tr r="Q199" s="3"/>
        <tr r="I199" s="3"/>
        <tr r="P199" s="3"/>
        <tr r="H199" s="3"/>
        <tr r="O199" s="3"/>
        <tr r="G199" s="3"/>
        <tr r="N199" s="3"/>
        <tr r="M199" s="3"/>
        <tr r="K199" s="3"/>
        <tr r="F199" s="3"/>
        <tr r="E199" s="3"/>
        <tr r="P207" s="3"/>
        <tr r="H207" s="3"/>
        <tr r="N207" s="3"/>
        <tr r="F207" s="3"/>
        <tr r="M207" s="3"/>
        <tr r="E207" s="3"/>
        <tr r="L207" s="3"/>
        <tr r="D207" s="3"/>
        <tr r="K207" s="3"/>
        <tr r="Q207" s="3"/>
        <tr r="O207" s="3"/>
        <tr r="J207" s="3"/>
        <tr r="I207" s="3"/>
        <tr r="G207" s="3"/>
        <tr r="L215" s="3"/>
        <tr r="D215" s="3"/>
        <tr r="J215" s="3"/>
        <tr r="Q215" s="3"/>
        <tr r="I215" s="3"/>
        <tr r="P215" s="3"/>
        <tr r="H215" s="3"/>
        <tr r="O215" s="3"/>
        <tr r="G215" s="3"/>
        <tr r="N215" s="3"/>
        <tr r="M215" s="3"/>
        <tr r="K215" s="3"/>
        <tr r="F215" s="3"/>
        <tr r="E215" s="3"/>
        <tr r="P223" s="3"/>
        <tr r="H223" s="3"/>
        <tr r="N223" s="3"/>
        <tr r="F223" s="3"/>
        <tr r="M223" s="3"/>
        <tr r="E223" s="3"/>
        <tr r="L223" s="3"/>
        <tr r="D223" s="3"/>
        <tr r="K223" s="3"/>
        <tr r="Q223" s="3"/>
        <tr r="O223" s="3"/>
        <tr r="J223" s="3"/>
        <tr r="I223" s="3"/>
        <tr r="G223" s="3"/>
        <tr r="P247" s="3"/>
        <tr r="H247" s="3"/>
        <tr r="N247" s="3"/>
        <tr r="F247" s="3"/>
        <tr r="M247" s="3"/>
        <tr r="E247" s="3"/>
        <tr r="L247" s="3"/>
        <tr r="D247" s="3"/>
        <tr r="K247" s="3"/>
        <tr r="Q247" s="3"/>
        <tr r="O247" s="3"/>
        <tr r="J247" s="3"/>
        <tr r="I247" s="3"/>
        <tr r="G247" s="3"/>
        <tr r="L255" s="3"/>
        <tr r="D255" s="3"/>
        <tr r="J255" s="3"/>
        <tr r="Q255" s="3"/>
        <tr r="I255" s="3"/>
        <tr r="P255" s="3"/>
        <tr r="H255" s="3"/>
        <tr r="O255" s="3"/>
        <tr r="G255" s="3"/>
        <tr r="E255" s="3"/>
        <tr r="N255" s="3"/>
        <tr r="M255" s="3"/>
        <tr r="K255" s="3"/>
        <tr r="F255" s="3"/>
        <tr r="P263" s="3"/>
        <tr r="H263" s="3"/>
        <tr r="N263" s="3"/>
        <tr r="F263" s="3"/>
        <tr r="M263" s="3"/>
        <tr r="E263" s="3"/>
        <tr r="L263" s="3"/>
        <tr r="D263" s="3"/>
        <tr r="K263" s="3"/>
        <tr r="G263" s="3"/>
        <tr r="Q263" s="3"/>
        <tr r="O263" s="3"/>
        <tr r="J263" s="3"/>
        <tr r="I263" s="3"/>
        <tr r="L271" s="3"/>
        <tr r="D271" s="3"/>
        <tr r="J271" s="3"/>
        <tr r="Q271" s="3"/>
        <tr r="I271" s="3"/>
        <tr r="P271" s="3"/>
        <tr r="H271" s="3"/>
        <tr r="O271" s="3"/>
        <tr r="G271" s="3"/>
        <tr r="F271" s="3"/>
        <tr r="E271" s="3"/>
        <tr r="N271" s="3"/>
        <tr r="M271" s="3"/>
        <tr r="K271" s="3"/>
        <tr r="P279" s="3"/>
        <tr r="H279" s="3"/>
        <tr r="N279" s="3"/>
        <tr r="F279" s="3"/>
        <tr r="M279" s="3"/>
        <tr r="E279" s="3"/>
        <tr r="L279" s="3"/>
        <tr r="D279" s="3"/>
        <tr r="K279" s="3"/>
        <tr r="I279" s="3"/>
        <tr r="G279" s="3"/>
        <tr r="Q279" s="3"/>
        <tr r="O279" s="3"/>
        <tr r="J279" s="3"/>
        <tr r="N34" s="3"/>
        <tr r="F34" s="3"/>
        <tr r="M34" s="3"/>
        <tr r="E34" s="3"/>
        <tr r="L34" s="3"/>
        <tr r="D34" s="3"/>
        <tr r="K34" s="3"/>
        <tr r="J34" s="3"/>
        <tr r="P34" s="3"/>
        <tr r="H34" s="3"/>
        <tr r="M82" s="3"/>
        <tr r="E82" s="3"/>
        <tr r="K82" s="3"/>
        <tr r="J82" s="3"/>
        <tr r="Q82" s="3"/>
        <tr r="I82" s="3"/>
        <tr r="L82" s="3"/>
        <tr r="H82" s="3"/>
        <tr r="G82" s="3"/>
        <tr r="F82" s="3"/>
        <tr r="D82" s="3"/>
        <tr r="O82" s="3"/>
        <tr r="M154" s="3"/>
        <tr r="E154" s="3"/>
        <tr r="K154" s="3"/>
        <tr r="J154" s="3"/>
        <tr r="Q154" s="3"/>
        <tr r="I154" s="3"/>
        <tr r="P154" s="3"/>
        <tr r="H154" s="3"/>
        <tr r="L154" s="3"/>
        <tr r="G154" s="3"/>
        <tr r="F154" s="3"/>
        <tr r="D154" s="3"/>
        <tr r="O154" s="3"/>
        <tr r="N154" s="3"/>
        <tr r="N210" s="3"/>
        <tr r="F210" s="3"/>
        <tr r="L210" s="3"/>
        <tr r="D210" s="3"/>
        <tr r="K210" s="3"/>
        <tr r="J210" s="3"/>
        <tr r="Q210" s="3"/>
        <tr r="I210" s="3"/>
        <tr r="P210" s="3"/>
        <tr r="O210" s="3"/>
        <tr r="M210" s="3"/>
        <tr r="H210" s="3"/>
        <tr r="G210" s="3"/>
        <tr r="E210" s="3"/>
        <tr r="Q65" s="3"/>
        <tr r="Q25" s="3"/>
        <tr r="N28" s="3"/>
        <tr r="F28" s="3"/>
        <tr r="M28" s="3"/>
        <tr r="E28" s="3"/>
        <tr r="L28" s="3"/>
        <tr r="D28" s="3"/>
        <tr r="K28" s="3"/>
        <tr r="J28" s="3"/>
        <tr r="P28" s="3"/>
        <tr r="H28" s="3"/>
        <tr r="G28" s="3"/>
        <tr r="Q84" s="3"/>
        <tr r="I84" s="3"/>
        <tr r="O84" s="3"/>
        <tr r="G84" s="3"/>
        <tr r="N84" s="3"/>
        <tr r="F84" s="3"/>
        <tr r="M84" s="3"/>
        <tr r="E84" s="3"/>
        <tr r="P84" s="3"/>
        <tr r="L84" s="3"/>
        <tr r="K84" s="3"/>
        <tr r="J84" s="3"/>
        <tr r="H84" s="3"/>
        <tr r="D84" s="3"/>
        <tr r="Q100" s="3"/>
        <tr r="I100" s="3"/>
        <tr r="O100" s="3"/>
        <tr r="G100" s="3"/>
        <tr r="N100" s="3"/>
        <tr r="F100" s="3"/>
        <tr r="M100" s="3"/>
        <tr r="E100" s="3"/>
        <tr r="H100" s="3"/>
        <tr r="D100" s="3"/>
        <tr r="P100" s="3"/>
        <tr r="K100" s="3"/>
        <tr r="M164" s="3"/>
        <tr r="E164" s="3"/>
        <tr r="K164" s="3"/>
        <tr r="J164" s="3"/>
        <tr r="Q164" s="3"/>
        <tr r="I164" s="3"/>
        <tr r="P164" s="3"/>
        <tr r="H164" s="3"/>
        <tr r="F164" s="3"/>
        <tr r="D164" s="3"/>
        <tr r="O164" s="3"/>
        <tr r="N164" s="3"/>
        <tr r="L164" s="3"/>
        <tr r="N236" s="3"/>
        <tr r="F236" s="3"/>
        <tr r="L236" s="3"/>
        <tr r="D236" s="3"/>
        <tr r="K236" s="3"/>
        <tr r="J236" s="3"/>
        <tr r="Q236" s="3"/>
        <tr r="I236" s="3"/>
        <tr r="P236" s="3"/>
        <tr r="O236" s="3"/>
        <tr r="M236" s="3"/>
        <tr r="H236" s="3"/>
        <tr r="G236" s="3"/>
        <tr r="E236" s="3"/>
        <tr r="N268" s="3"/>
        <tr r="F268" s="3"/>
        <tr r="L268" s="3"/>
        <tr r="D268" s="3"/>
        <tr r="K268" s="3"/>
        <tr r="J268" s="3"/>
        <tr r="Q268" s="3"/>
        <tr r="I268" s="3"/>
        <tr r="G268" s="3"/>
        <tr r="E268" s="3"/>
        <tr r="P268" s="3"/>
        <tr r="O268" s="3"/>
        <tr r="M268" s="3"/>
        <tr r="H268" s="3"/>
        <tr r="E57" s="3"/>
        <tr r="E9" s="3"/>
        <tr r="N8" s="3"/>
        <tr r="K8" s="3"/>
        <tr r="F8" s="3"/>
        <tr r="J8" s="3"/>
        <tr r="J16" s="3"/>
        <tr r="Q16" s="3"/>
        <tr r="I16" s="3"/>
        <tr r="P16" s="3"/>
        <tr r="H16" s="3"/>
        <tr r="O16" s="3"/>
        <tr r="G16" s="3"/>
        <tr r="N16" s="3"/>
        <tr r="F16" s="3"/>
        <tr r="L16" s="3"/>
        <tr r="D16" s="3"/>
        <tr r="E16" s="3"/>
        <tr r="J40" s="3"/>
        <tr r="Q40" s="3"/>
        <tr r="I40" s="3"/>
        <tr r="P40" s="3"/>
        <tr r="H40" s="3"/>
        <tr r="O40" s="3"/>
        <tr r="G40" s="3"/>
        <tr r="N40" s="3"/>
        <tr r="F40" s="3"/>
        <tr r="L40" s="3"/>
        <tr r="D40" s="3"/>
        <tr r="M40" s="3"/>
        <tr r="K40" s="3"/>
        <tr r="N48" s="3"/>
        <tr r="F48" s="3"/>
        <tr r="M48" s="3"/>
        <tr r="E48" s="3"/>
        <tr r="L48" s="3"/>
        <tr r="D48" s="3"/>
        <tr r="K48" s="3"/>
        <tr r="J48" s="3"/>
        <tr r="P48" s="3"/>
        <tr r="H48" s="3"/>
        <tr r="J56" s="3"/>
        <tr r="Q56" s="3"/>
        <tr r="I56" s="3"/>
        <tr r="P56" s="3"/>
        <tr r="H56" s="3"/>
        <tr r="O56" s="3"/>
        <tr r="G56" s="3"/>
        <tr r="N56" s="3"/>
        <tr r="F56" s="3"/>
        <tr r="L56" s="3"/>
        <tr r="D56" s="3"/>
        <tr r="E56" s="3"/>
        <tr r="N64" s="3"/>
        <tr r="F64" s="3"/>
        <tr r="M64" s="3"/>
        <tr r="E64" s="3"/>
        <tr r="L64" s="3"/>
        <tr r="D64" s="3"/>
        <tr r="K64" s="3"/>
        <tr r="J64" s="3"/>
        <tr r="P64" s="3"/>
        <tr r="H64" s="3"/>
        <tr r="Q64" s="3"/>
        <tr r="O64" s="3"/>
        <tr r="M72" s="3"/>
        <tr r="E72" s="3"/>
        <tr r="K72" s="3"/>
        <tr r="J72" s="3"/>
        <tr r="Q72" s="3"/>
        <tr r="I72" s="3"/>
        <tr r="L72" s="3"/>
        <tr r="H72" s="3"/>
        <tr r="G72" s="3"/>
        <tr r="F72" s="3"/>
        <tr r="D72" s="3"/>
        <tr r="O72" s="3"/>
        <tr r="P72" s="3"/>
        <tr r="N72" s="3"/>
        <tr r="Q80" s="3"/>
        <tr r="I80" s="3"/>
        <tr r="O80" s="3"/>
        <tr r="G80" s="3"/>
        <tr r="N80" s="3"/>
        <tr r="F80" s="3"/>
        <tr r="M80" s="3"/>
        <tr r="E80" s="3"/>
        <tr r="H80" s="3"/>
        <tr r="D80" s="3"/>
        <tr r="P80" s="3"/>
        <tr r="K80" s="3"/>
        <tr r="M88" s="3"/>
        <tr r="E88" s="3"/>
        <tr r="K88" s="3"/>
        <tr r="J88" s="3"/>
        <tr r="Q88" s="3"/>
        <tr r="I88" s="3"/>
        <tr r="D88" s="3"/>
        <tr r="P88" s="3"/>
        <tr r="O88" s="3"/>
        <tr r="N88" s="3"/>
        <tr r="L88" s="3"/>
        <tr r="G88" s="3"/>
        <tr r="F88" s="3"/>
        <tr r="M112" s="3"/>
        <tr r="E112" s="3"/>
        <tr r="K112" s="3"/>
        <tr r="J112" s="3"/>
        <tr r="Q112" s="3"/>
        <tr r="I112" s="3"/>
        <tr r="P112" s="3"/>
        <tr r="H112" s="3"/>
        <tr r="O112" s="3"/>
        <tr r="N112" s="3"/>
        <tr r="L112" s="3"/>
        <tr r="F112" s="3"/>
        <tr r="Q120" s="3"/>
        <tr r="I120" s="3"/>
        <tr r="O120" s="3"/>
        <tr r="G120" s="3"/>
        <tr r="N120" s="3"/>
        <tr r="F120" s="3"/>
        <tr r="M120" s="3"/>
        <tr r="E120" s="3"/>
        <tr r="L120" s="3"/>
        <tr r="D120" s="3"/>
        <tr r="P120" s="3"/>
        <tr r="K120" s="3"/>
        <tr r="H120" s="3"/>
        <tr r="K128" s="3"/>
        <tr r="N128" s="3"/>
        <tr r="E128" s="3"/>
        <tr r="M128" s="3"/>
        <tr r="D128" s="3"/>
        <tr r="L128" s="3"/>
        <tr r="J128" s="3"/>
        <tr r="I128" s="3"/>
        <tr r="Q128" s="3"/>
        <tr r="H128" s="3"/>
        <tr r="P128" s="3"/>
        <tr r="O128" s="3"/>
        <tr r="G128" s="3"/>
        <tr r="F128" s="3"/>
        <tr r="Q136" s="3"/>
        <tr r="I136" s="3"/>
        <tr r="O136" s="3"/>
        <tr r="G136" s="3"/>
        <tr r="N136" s="3"/>
        <tr r="F136" s="3"/>
        <tr r="M136" s="3"/>
        <tr r="E136" s="3"/>
        <tr r="P136" s="3"/>
        <tr r="L136" s="3"/>
        <tr r="K136" s="3"/>
        <tr r="J136" s="3"/>
        <tr r="H136" s="3"/>
        <tr r="M144" s="3"/>
        <tr r="E144" s="3"/>
        <tr r="K144" s="3"/>
        <tr r="J144" s="3"/>
        <tr r="Q144" s="3"/>
        <tr r="I144" s="3"/>
        <tr r="P144" s="3"/>
        <tr r="H144" s="3"/>
        <tr r="O144" s="3"/>
        <tr r="N144" s="3"/>
        <tr r="L144" s="3"/>
        <tr r="G144" s="3"/>
        <tr r="F144" s="3"/>
        <tr r="D144" s="3"/>
        <tr r="Q152" s="3"/>
        <tr r="I152" s="3"/>
        <tr r="O152" s="3"/>
        <tr r="G152" s="3"/>
        <tr r="N152" s="3"/>
        <tr r="F152" s="3"/>
        <tr r="M152" s="3"/>
        <tr r="E152" s="3"/>
        <tr r="L152" s="3"/>
        <tr r="D152" s="3"/>
        <tr r="P152" s="3"/>
        <tr r="K152" s="3"/>
        <tr r="J152" s="3"/>
        <tr r="H152" s="3"/>
        <tr r="M160" s="3"/>
        <tr r="E160" s="3"/>
        <tr r="K160" s="3"/>
        <tr r="J160" s="3"/>
        <tr r="Q160" s="3"/>
        <tr r="I160" s="3"/>
        <tr r="P160" s="3"/>
        <tr r="H160" s="3"/>
        <tr r="O160" s="3"/>
        <tr r="N160" s="3"/>
        <tr r="L160" s="3"/>
        <tr r="G160" s="3"/>
        <tr r="F160" s="3"/>
        <tr r="D160" s="3"/>
        <tr r="M184" s="3"/>
        <tr r="E184" s="3"/>
        <tr r="K184" s="3"/>
        <tr r="J184" s="3"/>
        <tr r="Q184" s="3"/>
        <tr r="I184" s="3"/>
        <tr r="P184" s="3"/>
        <tr r="H184" s="3"/>
        <tr r="O184" s="3"/>
        <tr r="N184" s="3"/>
        <tr r="L184" s="3"/>
        <tr r="G184" s="3"/>
        <tr r="F184" s="3"/>
        <tr r="D184" s="3"/>
        <tr r="J192" s="3"/>
        <tr r="P192" s="3"/>
        <tr r="H192" s="3"/>
        <tr r="O192" s="3"/>
        <tr r="G192" s="3"/>
        <tr r="N192" s="3"/>
        <tr r="F192" s="3"/>
        <tr r="M192" s="3"/>
        <tr r="E192" s="3"/>
        <tr r="D192" s="3"/>
        <tr r="Q192" s="3"/>
        <tr r="L192" s="3"/>
        <tr r="K192" s="3"/>
        <tr r="I192" s="3"/>
        <tr r="N200" s="3"/>
        <tr r="F200" s="3"/>
        <tr r="L200" s="3"/>
        <tr r="D200" s="3"/>
        <tr r="K200" s="3"/>
        <tr r="J200" s="3"/>
        <tr r="Q200" s="3"/>
        <tr r="I200" s="3"/>
        <tr r="G200" s="3"/>
        <tr r="P200" s="3"/>
        <tr r="O200" s="3"/>
        <tr r="M200" s="3"/>
        <tr r="H200" s="3"/>
        <tr r="E200" s="3"/>
        <tr r="J208" s="3"/>
        <tr r="P208" s="3"/>
        <tr r="H208" s="3"/>
        <tr r="O208" s="3"/>
        <tr r="G208" s="3"/>
        <tr r="N208" s="3"/>
        <tr r="F208" s="3"/>
        <tr r="M208" s="3"/>
        <tr r="E208" s="3"/>
        <tr r="I208" s="3"/>
        <tr r="Q208" s="3"/>
        <tr r="L208" s="3"/>
        <tr r="K208" s="3"/>
        <tr r="N216" s="3"/>
        <tr r="F216" s="3"/>
        <tr r="L216" s="3"/>
        <tr r="D216" s="3"/>
        <tr r="K216" s="3"/>
        <tr r="J216" s="3"/>
        <tr r="Q216" s="3"/>
        <tr r="I216" s="3"/>
        <tr r="H216" s="3"/>
        <tr r="E216" s="3"/>
        <tr r="P216" s="3"/>
        <tr r="O216" s="3"/>
        <tr r="M216" s="3"/>
        <tr r="G216" s="3"/>
        <tr r="J224" s="3"/>
        <tr r="P224" s="3"/>
        <tr r="H224" s="3"/>
        <tr r="O224" s="3"/>
        <tr r="G224" s="3"/>
        <tr r="N224" s="3"/>
        <tr r="F224" s="3"/>
        <tr r="M224" s="3"/>
        <tr r="E224" s="3"/>
        <tr r="L224" s="3"/>
        <tr r="K224" s="3"/>
        <tr r="D224" s="3"/>
        <tr r="Q224" s="3"/>
        <tr r="I224" s="3"/>
        <tr r="N232" s="3"/>
        <tr r="F232" s="3"/>
        <tr r="L232" s="3"/>
        <tr r="D232" s="3"/>
        <tr r="K232" s="3"/>
        <tr r="J232" s="3"/>
        <tr r="Q232" s="3"/>
        <tr r="I232" s="3"/>
        <tr r="O232" s="3"/>
        <tr r="M232" s="3"/>
        <tr r="H232" s="3"/>
        <tr r="G232" s="3"/>
        <tr r="E232" s="3"/>
        <tr r="P232" s="3"/>
        <tr r="N256" s="3"/>
        <tr r="F256" s="3"/>
        <tr r="L256" s="3"/>
        <tr r="D256" s="3"/>
        <tr r="K256" s="3"/>
        <tr r="J256" s="3"/>
        <tr r="Q256" s="3"/>
        <tr r="I256" s="3"/>
        <tr r="M256" s="3"/>
        <tr r="H256" s="3"/>
        <tr r="G256" s="3"/>
        <tr r="E256" s="3"/>
        <tr r="P256" s="3"/>
        <tr r="O256" s="3"/>
        <tr r="J264" s="3"/>
        <tr r="P264" s="3"/>
        <tr r="H264" s="3"/>
        <tr r="O264" s="3"/>
        <tr r="G264" s="3"/>
        <tr r="N264" s="3"/>
        <tr r="F264" s="3"/>
        <tr r="M264" s="3"/>
        <tr r="E264" s="3"/>
        <tr r="L264" s="3"/>
        <tr r="K264" s="3"/>
        <tr r="I264" s="3"/>
        <tr r="D264" s="3"/>
        <tr r="Q264" s="3"/>
        <tr r="N272" s="3"/>
        <tr r="F272" s="3"/>
        <tr r="L272" s="3"/>
        <tr r="D272" s="3"/>
        <tr r="K272" s="3"/>
        <tr r="J272" s="3"/>
        <tr r="Q272" s="3"/>
        <tr r="I272" s="3"/>
        <tr r="O272" s="3"/>
        <tr r="M272" s="3"/>
        <tr r="H272" s="3"/>
        <tr r="G272" s="3"/>
        <tr r="E272" s="3"/>
        <tr r="P272" s="3"/>
        <tr r="J280" s="3"/>
        <tr r="P280" s="3"/>
        <tr r="H280" s="3"/>
        <tr r="O280" s="3"/>
        <tr r="G280" s="3"/>
        <tr r="N280" s="3"/>
        <tr r="F280" s="3"/>
        <tr r="M280" s="3"/>
        <tr r="E280" s="3"/>
        <tr r="Q280" s="3"/>
        <tr r="L280" s="3"/>
        <tr r="K280" s="3"/>
        <tr r="I280" s="3"/>
        <tr r="D280" s="3"/>
        <tr r="J10" s="3"/>
        <tr r="Q10" s="3"/>
        <tr r="P10" s="3"/>
        <tr r="O10" s="3"/>
        <tr r="L10" s="3"/>
        <tr r="K10" s="3"/>
        <tr r="Q90" s="3"/>
        <tr r="I90" s="3"/>
        <tr r="O90" s="3"/>
        <tr r="G90" s="3"/>
        <tr r="N90" s="3"/>
        <tr r="F90" s="3"/>
        <tr r="M90" s="3"/>
        <tr r="E90" s="3"/>
        <tr r="H90" s="3"/>
        <tr r="D90" s="3"/>
        <tr r="P90" s="3"/>
        <tr r="K90" s="3"/>
        <tr r="L90" s="3"/>
        <tr r="M138" s="3"/>
        <tr r="E138" s="3"/>
        <tr r="K138" s="3"/>
        <tr r="J138" s="3"/>
        <tr r="Q138" s="3"/>
        <tr r="I138" s="3"/>
        <tr r="P138" s="3"/>
        <tr r="H138" s="3"/>
        <tr r="G138" s="3"/>
        <tr r="F138" s="3"/>
        <tr r="D138" s="3"/>
        <tr r="O138" s="3"/>
        <tr r="N138" s="3"/>
        <tr r="L138" s="3"/>
        <tr r="Q178" s="3"/>
        <tr r="I178" s="3"/>
        <tr r="O178" s="3"/>
        <tr r="G178" s="3"/>
        <tr r="N178" s="3"/>
        <tr r="F178" s="3"/>
        <tr r="M178" s="3"/>
        <tr r="E178" s="3"/>
        <tr r="L178" s="3"/>
        <tr r="D178" s="3"/>
        <tr r="P178" s="3"/>
        <tr r="K178" s="3"/>
        <tr r="J178" s="3"/>
        <tr r="H178" s="3"/>
        <tr r="J234" s="3"/>
        <tr r="P234" s="3"/>
        <tr r="H234" s="3"/>
        <tr r="O234" s="3"/>
        <tr r="G234" s="3"/>
        <tr r="N234" s="3"/>
        <tr r="F234" s="3"/>
        <tr r="M234" s="3"/>
        <tr r="E234" s="3"/>
        <tr r="I234" s="3"/>
        <tr r="D234" s="3"/>
        <tr r="Q234" s="3"/>
        <tr r="L234" s="3"/>
        <tr r="K234" s="3"/>
        <tr r="J36" s="3"/>
        <tr r="Q36" s="3"/>
        <tr r="I36" s="3"/>
        <tr r="P36" s="3"/>
        <tr r="H36" s="3"/>
        <tr r="O36" s="3"/>
        <tr r="G36" s="3"/>
        <tr r="N36" s="3"/>
        <tr r="F36" s="3"/>
        <tr r="L36" s="3"/>
        <tr r="D36" s="3"/>
        <tr r="E36" s="3"/>
        <tr r="M108" s="3"/>
        <tr r="E108" s="3"/>
        <tr r="K108" s="3"/>
        <tr r="J108" s="3"/>
        <tr r="Q108" s="3"/>
        <tr r="I108" s="3"/>
        <tr r="P108" s="3"/>
        <tr r="H108" s="3"/>
        <tr r="N108" s="3"/>
        <tr r="L108" s="3"/>
        <tr r="G108" s="3"/>
        <tr r="F108" s="3"/>
        <tr r="D108" s="3"/>
        <tr r="M148" s="3"/>
        <tr r="E148" s="3"/>
        <tr r="K148" s="3"/>
        <tr r="J148" s="3"/>
        <tr r="Q148" s="3"/>
        <tr r="I148" s="3"/>
        <tr r="P148" s="3"/>
        <tr r="H148" s="3"/>
        <tr r="D148" s="3"/>
        <tr r="O148" s="3"/>
        <tr r="N148" s="3"/>
        <tr r="L148" s="3"/>
        <tr r="G148" s="3"/>
        <tr r="M180" s="3"/>
        <tr r="E180" s="3"/>
        <tr r="K180" s="3"/>
        <tr r="J180" s="3"/>
        <tr r="Q180" s="3"/>
        <tr r="I180" s="3"/>
        <tr r="P180" s="3"/>
        <tr r="H180" s="3"/>
        <tr r="G180" s="3"/>
        <tr r="F180" s="3"/>
        <tr r="D180" s="3"/>
        <tr r="O180" s="3"/>
        <tr r="N180" s="3"/>
        <tr r="J244" s="3"/>
        <tr r="P244" s="3"/>
        <tr r="H244" s="3"/>
        <tr r="O244" s="3"/>
        <tr r="G244" s="3"/>
        <tr r="N244" s="3"/>
        <tr r="F244" s="3"/>
        <tr r="M244" s="3"/>
        <tr r="E244" s="3"/>
        <tr r="Q244" s="3"/>
        <tr r="L244" s="3"/>
        <tr r="K244" s="3"/>
        <tr r="I244" s="3"/>
        <tr r="D244" s="3"/>
        <tr r="P9" s="3"/>
        <tr r="H9" s="3"/>
        <tr r="O9" s="3"/>
        <tr r="F9" s="3"/>
        <tr r="L17" s="3"/>
        <tr r="D17" s="3"/>
        <tr r="K17" s="3"/>
        <tr r="J17" s="3"/>
        <tr r="Q17" s="3"/>
        <tr r="I17" s="3"/>
        <tr r="P17" s="3"/>
        <tr r="H17" s="3"/>
        <tr r="N17" s="3"/>
        <tr r="F17" s="3"/>
        <tr r="P25" s="3"/>
        <tr r="H25" s="3"/>
        <tr r="O25" s="3"/>
        <tr r="G25" s="3"/>
        <tr r="N25" s="3"/>
        <tr r="F25" s="3"/>
        <tr r="M25" s="3"/>
        <tr r="E25" s="3"/>
        <tr r="L25" s="3"/>
        <tr r="D25" s="3"/>
        <tr r="J25" s="3"/>
        <tr r="P49" s="3"/>
        <tr r="H49" s="3"/>
        <tr r="O49" s="3"/>
        <tr r="G49" s="3"/>
        <tr r="N49" s="3"/>
        <tr r="F49" s="3"/>
        <tr r="M49" s="3"/>
        <tr r="E49" s="3"/>
        <tr r="L49" s="3"/>
        <tr r="D49" s="3"/>
        <tr r="J49" s="3"/>
        <tr r="K49" s="3"/>
        <tr r="L57" s="3"/>
        <tr r="D57" s="3"/>
        <tr r="K57" s="3"/>
        <tr r="J57" s="3"/>
        <tr r="Q57" s="3"/>
        <tr r="I57" s="3"/>
        <tr r="P57" s="3"/>
        <tr r="H57" s="3"/>
        <tr r="N57" s="3"/>
        <tr r="F57" s="3"/>
        <tr r="P65" s="3"/>
        <tr r="H65" s="3"/>
        <tr r="O65" s="3"/>
        <tr r="G65" s="3"/>
        <tr r="N65" s="3"/>
        <tr r="F65" s="3"/>
        <tr r="M65" s="3"/>
        <tr r="E65" s="3"/>
        <tr r="L65" s="3"/>
        <tr r="D65" s="3"/>
        <tr r="J65" s="3"/>
        <tr r="O73" s="3"/>
        <tr r="G73" s="3"/>
        <tr r="M73" s="3"/>
        <tr r="E73" s="3"/>
        <tr r="L73" s="3"/>
        <tr r="D73" s="3"/>
        <tr r="K73" s="3"/>
        <tr r="N73" s="3"/>
        <tr r="J73" s="3"/>
        <tr r="I73" s="3"/>
        <tr r="H73" s="3"/>
        <tr r="F73" s="3"/>
        <tr r="Q73" s="3"/>
        <tr r="K81" s="3"/>
        <tr r="Q81" s="3"/>
        <tr r="I81" s="3"/>
        <tr r="P81" s="3"/>
        <tr r="H81" s="3"/>
        <tr r="O81" s="3"/>
        <tr r="G81" s="3"/>
        <tr r="J81" s="3"/>
        <tr r="F81" s="3"/>
        <tr r="E81" s="3"/>
        <tr r="D81" s="3"/>
        <tr r="M81" s="3"/>
        <tr r="O89" s="3"/>
        <tr r="G89" s="3"/>
        <tr r="M89" s="3"/>
        <tr r="E89" s="3"/>
        <tr r="L89" s="3"/>
        <tr r="D89" s="3"/>
        <tr r="K89" s="3"/>
        <tr r="F89" s="3"/>
        <tr r="Q89" s="3"/>
        <tr r="P89" s="3"/>
        <tr r="N89" s="3"/>
        <tr r="I89" s="3"/>
        <tr r="K97" s="3"/>
        <tr r="Q97" s="3"/>
        <tr r="I97" s="3"/>
        <tr r="P97" s="3"/>
        <tr r="H97" s="3"/>
        <tr r="O97" s="3"/>
        <tr r="G97" s="3"/>
        <tr r="N97" s="3"/>
        <tr r="M97" s="3"/>
        <tr r="L97" s="3"/>
        <tr r="J97" s="3"/>
        <tr r="E97" s="3"/>
        <tr r="F97" s="3"/>
        <tr r="K121" s="3"/>
        <tr r="Q121" s="3"/>
        <tr r="I121" s="3"/>
        <tr r="P121" s="3"/>
        <tr r="H121" s="3"/>
        <tr r="O121" s="3"/>
        <tr r="G121" s="3"/>
        <tr r="N121" s="3"/>
        <tr r="F121" s="3"/>
        <tr r="J121" s="3"/>
        <tr r="E121" s="3"/>
        <tr r="D121" s="3"/>
        <tr r="M121" s="3"/>
        <tr r="O129" s="3"/>
        <tr r="G129" s="3"/>
        <tr r="M129" s="3"/>
        <tr r="E129" s="3"/>
        <tr r="J129" s="3"/>
        <tr r="I129" s="3"/>
        <tr r="H129" s="3"/>
        <tr r="Q129" s="3"/>
        <tr r="F129" s="3"/>
        <tr r="P129" s="3"/>
        <tr r="D129" s="3"/>
        <tr r="N129" s="3"/>
        <tr r="L129" s="3"/>
        <tr r="K137" s="3"/>
        <tr r="Q137" s="3"/>
        <tr r="I137" s="3"/>
        <tr r="P137" s="3"/>
        <tr r="H137" s="3"/>
        <tr r="O137" s="3"/>
        <tr r="G137" s="3"/>
        <tr r="E137" s="3"/>
        <tr r="D137" s="3"/>
        <tr r="N137" s="3"/>
        <tr r="M137" s="3"/>
        <tr r="L137" s="3"/>
        <tr r="J137" s="3"/>
        <tr r="F137" s="3"/>
        <tr r="O145" s="3"/>
        <tr r="G145" s="3"/>
        <tr r="M145" s="3"/>
        <tr r="E145" s="3"/>
        <tr r="L145" s="3"/>
        <tr r="D145" s="3"/>
        <tr r="K145" s="3"/>
        <tr r="J145" s="3"/>
        <tr r="Q145" s="3"/>
        <tr r="P145" s="3"/>
        <tr r="N145" s="3"/>
        <tr r="I145" s="3"/>
        <tr r="H145" s="3"/>
        <tr r="F145" s="3"/>
        <tr r="K153" s="3"/>
        <tr r="Q153" s="3"/>
        <tr r="I153" s="3"/>
        <tr r="P153" s="3"/>
        <tr r="H153" s="3"/>
        <tr r="O153" s="3"/>
        <tr r="G153" s="3"/>
        <tr r="N153" s="3"/>
        <tr r="F153" s="3"/>
        <tr r="D153" s="3"/>
        <tr r="M153" s="3"/>
        <tr r="L153" s="3"/>
        <tr r="J153" s="3"/>
        <tr r="E153" s="3"/>
        <tr r="O161" s="3"/>
        <tr r="G161" s="3"/>
        <tr r="M161" s="3"/>
        <tr r="E161" s="3"/>
        <tr r="L161" s="3"/>
        <tr r="D161" s="3"/>
        <tr r="K161" s="3"/>
        <tr r="J161" s="3"/>
        <tr r="F161" s="3"/>
        <tr r="Q161" s="3"/>
        <tr r="P161" s="3"/>
        <tr r="N161" s="3"/>
        <tr r="I161" s="3"/>
        <tr r="H161" s="3"/>
        <tr r="K169" s="3"/>
        <tr r="Q169" s="3"/>
        <tr r="I169" s="3"/>
        <tr r="P169" s="3"/>
        <tr r="H169" s="3"/>
        <tr r="O169" s="3"/>
        <tr r="G169" s="3"/>
        <tr r="N169" s="3"/>
        <tr r="F169" s="3"/>
        <tr r="E169" s="3"/>
        <tr r="D169" s="3"/>
        <tr r="M169" s="3"/>
        <tr r="L169" s="3"/>
        <tr r="J169" s="3"/>
        <tr r="L193" s="3"/>
        <tr r="D193" s="3"/>
        <tr r="J193" s="3"/>
        <tr r="Q193" s="3"/>
        <tr r="I193" s="3"/>
        <tr r="P193" s="3"/>
        <tr r="H193" s="3"/>
        <tr r="O193" s="3"/>
        <tr r="G193" s="3"/>
        <tr r="M193" s="3"/>
        <tr r="F193" s="3"/>
        <tr r="E193" s="3"/>
        <tr r="N193" s="3"/>
        <tr r="K193" s="3"/>
        <tr r="P201" s="3"/>
        <tr r="H201" s="3"/>
        <tr r="N201" s="3"/>
        <tr r="F201" s="3"/>
        <tr r="M201" s="3"/>
        <tr r="E201" s="3"/>
        <tr r="L201" s="3"/>
        <tr r="D201" s="3"/>
        <tr r="K201" s="3"/>
        <tr r="O201" s="3"/>
        <tr r="I201" s="3"/>
        <tr r="G201" s="3"/>
        <tr r="J201" s="3"/>
        <tr r="L209" s="3"/>
        <tr r="D209" s="3"/>
        <tr r="J209" s="3"/>
        <tr r="Q209" s="3"/>
        <tr r="I209" s="3"/>
        <tr r="P209" s="3"/>
        <tr r="H209" s="3"/>
        <tr r="O209" s="3"/>
        <tr r="G209" s="3"/>
        <tr r="N209" s="3"/>
        <tr r="K209" s="3"/>
        <tr r="F209" s="3"/>
        <tr r="E209" s="3"/>
        <tr r="M209" s="3"/>
        <tr r="P217" s="3"/>
        <tr r="H217" s="3"/>
        <tr r="N217" s="3"/>
        <tr r="F217" s="3"/>
        <tr r="M217" s="3"/>
        <tr r="E217" s="3"/>
        <tr r="L217" s="3"/>
        <tr r="D217" s="3"/>
        <tr r="K217" s="3"/>
        <tr r="Q217" s="3"/>
        <tr r="J217" s="3"/>
        <tr r="I217" s="3"/>
        <tr r="G217" s="3"/>
        <tr r="O217" s="3"/>
        <tr r="L225" s="3"/>
        <tr r="D225" s="3"/>
        <tr r="J225" s="3"/>
        <tr r="Q225" s="3"/>
        <tr r="I225" s="3"/>
        <tr r="P225" s="3"/>
        <tr r="H225" s="3"/>
        <tr r="O225" s="3"/>
        <tr r="G225" s="3"/>
        <tr r="N225" s="3"/>
        <tr r="M225" s="3"/>
        <tr r="K225" s="3"/>
        <tr r="F225" s="3"/>
        <tr r="E225" s="3"/>
        <tr r="P233" s="3"/>
        <tr r="H233" s="3"/>
        <tr r="N233" s="3"/>
        <tr r="F233" s="3"/>
        <tr r="M233" s="3"/>
        <tr r="E233" s="3"/>
        <tr r="L233" s="3"/>
        <tr r="D233" s="3"/>
        <tr r="K233" s="3"/>
        <tr r="Q233" s="3"/>
        <tr r="O233" s="3"/>
        <tr r="J233" s="3"/>
        <tr r="I233" s="3"/>
        <tr r="G233" s="3"/>
        <tr r="L241" s="3"/>
        <tr r="D241" s="3"/>
        <tr r="J241" s="3"/>
        <tr r="Q241" s="3"/>
        <tr r="I241" s="3"/>
        <tr r="P241" s="3"/>
        <tr r="H241" s="3"/>
        <tr r="O241" s="3"/>
        <tr r="G241" s="3"/>
        <tr r="N241" s="3"/>
        <tr r="M241" s="3"/>
        <tr r="K241" s="3"/>
        <tr r="F241" s="3"/>
        <tr r="E241" s="3"/>
        <tr r="L265" s="3"/>
        <tr r="D265" s="3"/>
        <tr r="J265" s="3"/>
        <tr r="Q265" s="3"/>
        <tr r="I265" s="3"/>
        <tr r="P265" s="3"/>
        <tr r="H265" s="3"/>
        <tr r="O265" s="3"/>
        <tr r="G265" s="3"/>
        <tr r="N265" s="3"/>
        <tr r="M265" s="3"/>
        <tr r="K265" s="3"/>
        <tr r="F265" s="3"/>
        <tr r="E265" s="3"/>
        <tr r="P273" s="3"/>
        <tr r="H273" s="3"/>
        <tr r="N273" s="3"/>
        <tr r="F273" s="3"/>
        <tr r="M273" s="3"/>
        <tr r="E273" s="3"/>
        <tr r="L273" s="3"/>
        <tr r="D273" s="3"/>
        <tr r="K273" s="3"/>
        <tr r="Q273" s="3"/>
        <tr r="O273" s="3"/>
        <tr r="J273" s="3"/>
        <tr r="I273" s="3"/>
        <tr r="G273" s="3"/>
        <tr r="L281" s="3"/>
        <tr r="D281" s="3"/>
        <tr r="J281" s="3"/>
        <tr r="Q281" s="3"/>
        <tr r="I281" s="3"/>
        <tr r="P281" s="3"/>
        <tr r="H281" s="3"/>
        <tr r="O281" s="3"/>
        <tr r="G281" s="3"/>
        <tr r="N281" s="3"/>
        <tr r="M281" s="3"/>
        <tr r="K281" s="3"/>
        <tr r="F281" s="3"/>
        <tr r="E281" s="3"/>
        <tr r="J7" s="3"/>
        <tr r="D8" s="3"/>
        <tr r="L8" s="3"/>
        <tr r="G9" s="3"/>
        <tr r="Q9" s="3"/>
        <tr r="M10" s="3"/>
        <tr r="G12" s="3"/>
        <tr r="K16" s="3"/>
        <tr r="E21" s="3"/>
        <tr r="I25" s="3"/>
        <tr r="M27" s="3"/>
        <tr r="Q29" s="3"/>
        <tr r="G34" s="3"/>
        <tr r="K36" s="3"/>
        <tr r="E43" s="3"/>
        <tr r="I45" s="3"/>
        <tr r="M47" s="3"/>
        <tr r="Q49" s="3"/>
        <tr r="G54" s="3"/>
        <tr r="K56" s="3"/>
        <tr r="E63" s="3"/>
        <tr r="I65" s="3"/>
        <tr r="M67" s="3"/>
        <tr r="P73" s="3"/>
        <tr r="J80" s="3"/>
        <tr r="D85" s="3"/>
        <tr r="L91" s="3"/>
        <tr r="F98" s="3"/>
        <tr r="N102" s="3"/>
        <tr r="J110" s="3"/>
        <tr r="L118" s="3"/>
        <tr r="D127" s="3"/>
        <tr r="F148" s="3"/>
        <tr r="L180" s="3"/>
        <tr r="K7" s="3"/>
        <tr r="E8" s="3"/>
        <tr r="M8" s="3"/>
        <tr r="I9" s="3"/>
        <tr r="D10" s="3"/>
        <tr r="N10" s="3"/>
        <tr r="I12" s="3"/>
        <tr r="M16" s="3"/>
        <tr r="Q18" s="3"/>
        <tr r="G21" s="3"/>
        <tr r="K25" s="3"/>
        <tr r="E30" s="3"/>
        <tr r="I34" s="3"/>
        <tr r="M36" s="3"/>
        <tr r="Q38" s="3"/>
        <tr r="K45" s="3"/>
        <tr r="E52" s="3"/>
        <tr r="I54" s="3"/>
        <tr r="M56" s="3"/>
        <tr r="Q58" s="3"/>
        <tr r="G63" s="3"/>
        <tr r="K65" s="3"/>
        <tr r="L80" s="3"/>
        <tr r="F85" s="3"/>
        <tr r="L127" s="3"/>
        <tr r="N151" s="3"/>
        <tr r="Q181" s="3"/>
        <tr r="D7" s="3"/>
        <tr r="E10" s="3"/>
        <tr r="E17" s="3"/>
        <tr r="M21" s="3"/>
        <tr r="G48" s="3"/>
        <tr r="I61" s="3"/>
        <tr r="M63" s="3"/>
        <tr r="J70" s="3"/>
        <tr r="L81" s="3"/>
        <tr r="D112" s="3"/>
        <tr r="K188" s="3"/>
        <tr r="E7" s="3"/>
        <tr r="M7" s="3"/>
        <tr r="G8" s="3"/>
        <tr r="K9" s="3"/>
        <tr r="F10" s="3"/>
        <tr r="Q12" s="3"/>
        <tr r="G17" s="3"/>
        <tr r="I28" s="3"/>
        <tr r="M30" s="3"/>
        <tr r="Q34" s="3"/>
        <tr r="K39" s="3"/>
        <tr r="E46" s="3"/>
        <tr r="I48" s="3"/>
        <tr r="Q54" s="3"/>
        <tr r="G57" s="3"/>
        <tr r="L70" s="3"/>
        <tr r="N81" s="3"/>
        <tr r="G112" s="3"/>
        <tr r="F190" s="3"/>
        <tr r="K129" s="3"/>
        <tr r="F7" s="3"/>
        <tr r="N7" s="3"/>
        <tr r="Q8" s="3"/>
        <tr r="L9" s="3"/>
        <tr r="G10" s="3"/>
        <tr r="M17" s="3"/>
        <tr r="E31" s="3"/>
        <tr r="Q39" s="3"/>
        <tr r="G44" s="3"/>
        <tr r="I55" s="3"/>
        <tr r="M57" s="3"/>
        <tr r="G64" s="3"/>
        <tr r="L71" s="3"/>
        <tr r="F76" s="3"/>
        <tr r="N82" s="3"/>
        <tr r="L121" s="3"/>
        <tr r="G164" s="3"/>
        <tr r="Q201" s="3"/>
        <tr r="L7" s="3"/>
        <tr r="L100" s="3"/>
        <tr r="I8" s="3"/>
        <tr r="M9" s="3"/>
        <tr r="Q28" s="3"/>
        <tr r="E40" s="3"/>
        <tr r="Q48" s="3"/>
        <tr r="I64" s="3"/>
        <tr r="N9" s="3"/>
        <tr r="I10" s="3"/>
        <tr r="I49" s="3"/>
        <tr r="O4" s="3"/>
        <tr r="B42" s="3"/>
        <tr r="C74" s="3"/>
        <tr r="B114" s="3"/>
        <tr r="C146" s="3"/>
        <tr r="B186" s="3"/>
        <tr r="C202" s="3"/>
        <tr r="C218" s="3"/>
        <tr r="C226" s="3"/>
        <tr r="C250" s="3"/>
        <tr r="B258" s="3"/>
        <tr r="C282" s="3"/>
        <tr r="H4" s="3"/>
        <tr r="P4" s="3"/>
        <tr r="C11" s="3"/>
        <tr r="C19" s="3"/>
        <tr r="C27" s="3"/>
        <tr r="C35" s="3"/>
        <tr r="C43" s="3"/>
        <tr r="B51" s="3"/>
        <tr r="A59" s="3"/>
        <tr r="C67" s="3"/>
        <tr r="C75" s="3"/>
        <tr r="C83" s="3"/>
        <tr r="C91" s="3"/>
        <tr r="C99" s="3"/>
        <tr r="C107" s="3"/>
        <tr r="C115" s="3"/>
        <tr r="B123" s="3"/>
        <tr r="A131" s="3"/>
        <tr r="C139" s="3"/>
        <tr r="C147" s="3"/>
        <tr r="C155" s="3"/>
        <tr r="C163" s="3"/>
        <tr r="C171" s="3"/>
        <tr r="C179" s="3"/>
        <tr r="C187" s="3"/>
        <tr r="B195" s="3"/>
        <tr r="A203" s="3"/>
        <tr r="C211" s="3"/>
        <tr r="C219" s="3"/>
        <tr r="C227" s="3"/>
        <tr r="C235" s="3"/>
        <tr r="C243" s="3"/>
        <tr r="C251" s="3"/>
        <tr r="C259" s="3"/>
        <tr r="B267" s="3"/>
        <tr r="A275" s="3"/>
        <tr r="C283" s="3"/>
        <tr r="C26" s="3"/>
        <tr r="C66" s="3"/>
        <tr r="C98" s="3"/>
        <tr r="C130" s="3"/>
        <tr r="C162" s="3"/>
        <tr r="A194" s="3"/>
        <tr r="C274" s="3"/>
        <tr r="C20" s="3"/>
        <tr r="C52" s="3"/>
        <tr r="C92" s="3"/>
        <tr r="C124" s="3"/>
        <tr r="A140" s="3"/>
        <tr r="C172" s="3"/>
        <tr r="C196" s="3"/>
        <tr r="C228" s="3"/>
        <tr r="C252" s="3"/>
        <tr r="J4" s="3"/>
        <tr r="A5" s="3"/>
        <tr r="C21" s="3"/>
        <tr r="C29" s="3"/>
        <tr r="C37" s="3"/>
        <tr r="C45" s="3"/>
        <tr r="C53" s="3"/>
        <tr r="C61" s="3"/>
        <tr r="B69" s="3"/>
        <tr r="A77" s="3"/>
        <tr r="C85" s="3"/>
        <tr r="C93" s="3"/>
        <tr r="C101" s="3"/>
        <tr r="C109" s="3"/>
        <tr r="C117" s="3"/>
        <tr r="C125" s="3"/>
        <tr r="C133" s="3"/>
        <tr r="B141" s="3"/>
        <tr r="A149" s="3"/>
        <tr r="C157" s="3"/>
        <tr r="C165" s="3"/>
        <tr r="C173" s="3"/>
        <tr r="C181" s="3"/>
        <tr r="C189" s="3"/>
        <tr r="C197" s="3"/>
        <tr r="C205" s="3"/>
        <tr r="B213" s="3"/>
        <tr r="A221" s="3"/>
        <tr r="C229" s="3"/>
        <tr r="C237" s="3"/>
        <tr r="C245" s="3"/>
        <tr r="C253" s="3"/>
        <tr r="C261" s="3"/>
        <tr r="C269" s="3"/>
        <tr r="C277" s="3"/>
        <tr r="K4" s="3"/>
        <tr r="B6" s="3"/>
        <tr r="A14" s="3"/>
        <tr r="C22" s="3"/>
        <tr r="C30" s="3"/>
        <tr r="C38" s="3"/>
        <tr r="C46" s="3"/>
        <tr r="C54" s="3"/>
        <tr r="C62" s="3"/>
        <tr r="C70" s="3"/>
        <tr r="B78" s="3"/>
        <tr r="A86" s="3"/>
        <tr r="C94" s="3"/>
        <tr r="C102" s="3"/>
        <tr r="C110" s="3"/>
        <tr r="C118" s="3"/>
        <tr r="C126" s="3"/>
        <tr r="C134" s="3"/>
        <tr r="C142" s="3"/>
        <tr r="B150" s="3"/>
        <tr r="A158" s="3"/>
        <tr r="C166" s="3"/>
        <tr r="C174" s="3"/>
        <tr r="C182" s="3"/>
        <tr r="C190" s="3"/>
        <tr r="C198" s="3"/>
        <tr r="C206" s="3"/>
        <tr r="C214" s="3"/>
        <tr r="B222" s="3"/>
        <tr r="A230" s="3"/>
        <tr r="C238" s="3"/>
        <tr r="C246" s="3"/>
        <tr r="C254" s="3"/>
        <tr r="C262" s="3"/>
        <tr r="C270" s="3"/>
        <tr r="C278" s="3"/>
        <tr r="C18" s="3"/>
        <tr r="C58" s="3"/>
        <tr r="C106" s="3"/>
        <tr r="C170" s="3"/>
        <tr r="C242" s="3"/>
        <tr r="C12" s="3"/>
        <tr r="C44" s="3"/>
        <tr r="C76" s="3"/>
        <tr r="C116" s="3"/>
        <tr r="C156" s="3"/>
        <tr r="C188" s="3"/>
        <tr r="C220" s="3"/>
        <tr r="C260" s="3"/>
        <tr r="D4" s="3"/>
        <tr r="L4" s="3"/>
        <tr r="C7" s="3"/>
        <tr r="B15" s="3"/>
        <tr r="A23" s="3"/>
        <tr r="C31" s="3"/>
        <tr r="C39" s="3"/>
        <tr r="C47" s="3"/>
        <tr r="C55" s="3"/>
        <tr r="C63" s="3"/>
        <tr r="C71" s="3"/>
        <tr r="C79" s="3"/>
        <tr r="B87" s="3"/>
        <tr r="A95" s="3"/>
        <tr r="C103" s="3"/>
        <tr r="C111" s="3"/>
        <tr r="C119" s="3"/>
        <tr r="C127" s="3"/>
        <tr r="C135" s="3"/>
        <tr r="C143" s="3"/>
        <tr r="C151" s="3"/>
        <tr r="B159" s="3"/>
        <tr r="A167" s="3"/>
        <tr r="C175" s="3"/>
        <tr r="C183" s="3"/>
        <tr r="C191" s="3"/>
        <tr r="C199" s="3"/>
        <tr r="C207" s="3"/>
        <tr r="C215" s="3"/>
        <tr r="C223" s="3"/>
        <tr r="B231" s="3"/>
        <tr r="A239" s="3"/>
        <tr r="C247" s="3"/>
        <tr r="C255" s="3"/>
        <tr r="C263" s="3"/>
        <tr r="C271" s="3"/>
        <tr r="C279" s="3"/>
        <tr r="G4" s="3"/>
        <tr r="C34" s="3"/>
        <tr r="C82" s="3"/>
        <tr r="A122" s="3"/>
        <tr r="C154" s="3"/>
        <tr r="C210" s="3"/>
        <tr r="A266" s="3"/>
        <tr r="Q4" s="3"/>
        <tr r="C28" s="3"/>
        <tr r="B60" s="3"/>
        <tr r="C84" s="3"/>
        <tr r="C100" s="3"/>
        <tr r="B132" s="3"/>
        <tr r="C164" s="3"/>
        <tr r="B204" s="3"/>
        <tr r="C236" s="3"/>
        <tr r="C268" s="3"/>
        <tr r="E4" s="3"/>
        <tr r="M4" s="3"/>
        <tr r="C8" s="3"/>
        <tr r="C16" s="3"/>
        <tr r="B24" s="3"/>
        <tr r="A32" s="3"/>
        <tr r="C40" s="3"/>
        <tr r="C48" s="3"/>
        <tr r="C56" s="3"/>
        <tr r="C64" s="3"/>
        <tr r="C72" s="3"/>
        <tr r="C80" s="3"/>
        <tr r="C88" s="3"/>
        <tr r="B96" s="3"/>
        <tr r="A104" s="3"/>
        <tr r="C112" s="3"/>
        <tr r="C120" s="3"/>
        <tr r="C128" s="3"/>
        <tr r="C136" s="3"/>
        <tr r="C144" s="3"/>
        <tr r="C152" s="3"/>
        <tr r="C160" s="3"/>
        <tr r="B168" s="3"/>
        <tr r="A176" s="3"/>
        <tr r="C184" s="3"/>
        <tr r="C192" s="3"/>
        <tr r="C200" s="3"/>
        <tr r="C208" s="3"/>
        <tr r="C216" s="3"/>
        <tr r="C224" s="3"/>
        <tr r="C232" s="3"/>
        <tr r="B240" s="3"/>
        <tr r="A248" s="3"/>
        <tr r="C256" s="3"/>
        <tr r="C264" s="3"/>
        <tr r="C272" s="3"/>
        <tr r="C280" s="3"/>
        <tr r="C10" s="3"/>
        <tr r="A50" s="3"/>
        <tr r="C90" s="3"/>
        <tr r="C138" s="3"/>
        <tr r="C178" s="3"/>
        <tr r="C234" s="3"/>
        <tr r="I4" s="3"/>
        <tr r="C36" s="3"/>
        <tr r="A68" s="3"/>
        <tr r="C108" s="3"/>
        <tr r="C148" s="3"/>
        <tr r="C180" s="3"/>
        <tr r="A212" s="3"/>
        <tr r="C244" s="3"/>
        <tr r="B276" s="3"/>
        <tr r="F4" s="3"/>
        <tr r="N4" s="3"/>
        <tr r="C9" s="3"/>
        <tr r="C17" s="3"/>
        <tr r="C25" s="3"/>
        <tr r="B33" s="3"/>
        <tr r="A41" s="3"/>
        <tr r="C49" s="3"/>
        <tr r="C57" s="3"/>
        <tr r="C65" s="3"/>
        <tr r="C73" s="3"/>
        <tr r="C81" s="3"/>
        <tr r="C89" s="3"/>
        <tr r="C97" s="3"/>
        <tr r="B105" s="3"/>
        <tr r="A113" s="3"/>
        <tr r="C121" s="3"/>
        <tr r="C129" s="3"/>
        <tr r="C137" s="3"/>
        <tr r="C145" s="3"/>
        <tr r="C153" s="3"/>
        <tr r="C161" s="3"/>
        <tr r="C169" s="3"/>
        <tr r="B177" s="3"/>
        <tr r="A185" s="3"/>
        <tr r="C193" s="3"/>
        <tr r="C201" s="3"/>
        <tr r="C209" s="3"/>
        <tr r="C217" s="3"/>
        <tr r="C225" s="3"/>
        <tr r="C233" s="3"/>
        <tr r="C241" s="3"/>
        <tr r="B249" s="3"/>
        <tr r="A257" s="3"/>
        <tr r="C265" s="3"/>
        <tr r="C273" s="3"/>
        <tr r="C281" s="3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(2)'!$C$13</c:f>
              <c:strCache>
                <c:ptCount val="1"/>
                <c:pt idx="0">
                  <c:v>Sum of EndingInventory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(2)'!$D$4:$Q$4</c:f>
              <c:strCache>
                <c:ptCount val="14"/>
                <c:pt idx="0">
                  <c:v>1/12/2024</c:v>
                </c:pt>
                <c:pt idx="1">
                  <c:v>1/13/2024</c:v>
                </c:pt>
                <c:pt idx="2">
                  <c:v>1/14/2024</c:v>
                </c:pt>
                <c:pt idx="3">
                  <c:v>1/15/2024</c:v>
                </c:pt>
                <c:pt idx="4">
                  <c:v>1/16/2024</c:v>
                </c:pt>
                <c:pt idx="5">
                  <c:v>1/17/2024</c:v>
                </c:pt>
                <c:pt idx="6">
                  <c:v>1/18/2024</c:v>
                </c:pt>
                <c:pt idx="7">
                  <c:v>1/19/2024</c:v>
                </c:pt>
                <c:pt idx="8">
                  <c:v>1/20/2024</c:v>
                </c:pt>
                <c:pt idx="9">
                  <c:v>1/21/2024</c:v>
                </c:pt>
                <c:pt idx="10">
                  <c:v>1/22/2024</c:v>
                </c:pt>
                <c:pt idx="11">
                  <c:v>1/23/2024</c:v>
                </c:pt>
                <c:pt idx="12">
                  <c:v>1/24/2024</c:v>
                </c:pt>
                <c:pt idx="13">
                  <c:v>1/25/2024</c:v>
                </c:pt>
              </c:strCache>
            </c:strRef>
          </c:cat>
          <c:val>
            <c:numRef>
              <c:f>'Sheet2 (2)'!$D$13:$Q$13</c:f>
              <c:numCache>
                <c:formatCode>General</c:formatCode>
                <c:ptCount val="14"/>
                <c:pt idx="0">
                  <c:v>224790.21934499999</c:v>
                </c:pt>
                <c:pt idx="1">
                  <c:v>313731.43868999998</c:v>
                </c:pt>
                <c:pt idx="2">
                  <c:v>402672.65803499997</c:v>
                </c:pt>
                <c:pt idx="3">
                  <c:v>491613.87737999996</c:v>
                </c:pt>
                <c:pt idx="4">
                  <c:v>580555.09672499995</c:v>
                </c:pt>
                <c:pt idx="5">
                  <c:v>669496.31606999994</c:v>
                </c:pt>
                <c:pt idx="6">
                  <c:v>758437.53541499993</c:v>
                </c:pt>
                <c:pt idx="7">
                  <c:v>847378.75475999992</c:v>
                </c:pt>
                <c:pt idx="8">
                  <c:v>936319.97410499991</c:v>
                </c:pt>
                <c:pt idx="9">
                  <c:v>1025261.1934499999</c:v>
                </c:pt>
                <c:pt idx="10">
                  <c:v>1114202.412795</c:v>
                </c:pt>
                <c:pt idx="11">
                  <c:v>1203143.6321400001</c:v>
                </c:pt>
                <c:pt idx="12">
                  <c:v>1292084.8514850002</c:v>
                </c:pt>
                <c:pt idx="13">
                  <c:v>1381026.0708300003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4-420D-A210-91B08982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702991"/>
        <c:axId val="460765951"/>
      </c:barChart>
      <c:catAx>
        <c:axId val="113770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65951"/>
        <c:crosses val="autoZero"/>
        <c:auto val="1"/>
        <c:lblAlgn val="ctr"/>
        <c:lblOffset val="100"/>
        <c:noMultiLvlLbl val="0"/>
      </c:catAx>
      <c:valAx>
        <c:axId val="46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(2)'!$C$22</c:f>
              <c:strCache>
                <c:ptCount val="1"/>
                <c:pt idx="0">
                  <c:v>Sum of EndingInventory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(2)'!$D$4:$Q$4</c:f>
              <c:strCache>
                <c:ptCount val="14"/>
                <c:pt idx="0">
                  <c:v>1/12/2024</c:v>
                </c:pt>
                <c:pt idx="1">
                  <c:v>1/13/2024</c:v>
                </c:pt>
                <c:pt idx="2">
                  <c:v>1/14/2024</c:v>
                </c:pt>
                <c:pt idx="3">
                  <c:v>1/15/2024</c:v>
                </c:pt>
                <c:pt idx="4">
                  <c:v>1/16/2024</c:v>
                </c:pt>
                <c:pt idx="5">
                  <c:v>1/17/2024</c:v>
                </c:pt>
                <c:pt idx="6">
                  <c:v>1/18/2024</c:v>
                </c:pt>
                <c:pt idx="7">
                  <c:v>1/19/2024</c:v>
                </c:pt>
                <c:pt idx="8">
                  <c:v>1/20/2024</c:v>
                </c:pt>
                <c:pt idx="9">
                  <c:v>1/21/2024</c:v>
                </c:pt>
                <c:pt idx="10">
                  <c:v>1/22/2024</c:v>
                </c:pt>
                <c:pt idx="11">
                  <c:v>1/23/2024</c:v>
                </c:pt>
                <c:pt idx="12">
                  <c:v>1/24/2024</c:v>
                </c:pt>
                <c:pt idx="13">
                  <c:v>1/25/2024</c:v>
                </c:pt>
              </c:strCache>
            </c:strRef>
          </c:cat>
          <c:val>
            <c:numRef>
              <c:f>'Sheet2 (2)'!$D$22:$Q$22</c:f>
              <c:numCache>
                <c:formatCode>General</c:formatCode>
                <c:ptCount val="14"/>
                <c:pt idx="0">
                  <c:v>988714.1871000001</c:v>
                </c:pt>
                <c:pt idx="1">
                  <c:v>1014367.3742000002</c:v>
                </c:pt>
                <c:pt idx="2">
                  <c:v>1040020.5613000003</c:v>
                </c:pt>
                <c:pt idx="3">
                  <c:v>1065673.7484000002</c:v>
                </c:pt>
                <c:pt idx="4">
                  <c:v>1091326.9355000001</c:v>
                </c:pt>
                <c:pt idx="5">
                  <c:v>1116980.1226000001</c:v>
                </c:pt>
                <c:pt idx="6">
                  <c:v>1142633.3097000001</c:v>
                </c:pt>
                <c:pt idx="7">
                  <c:v>1168286.4968000001</c:v>
                </c:pt>
                <c:pt idx="8">
                  <c:v>1193939.6839000001</c:v>
                </c:pt>
                <c:pt idx="9">
                  <c:v>1219592.871</c:v>
                </c:pt>
                <c:pt idx="10">
                  <c:v>1245246.0581</c:v>
                </c:pt>
                <c:pt idx="11">
                  <c:v>1270899.2452</c:v>
                </c:pt>
                <c:pt idx="12">
                  <c:v>1296552.4323</c:v>
                </c:pt>
                <c:pt idx="13">
                  <c:v>1322205.6194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410D-AF87-3F6DF161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702991"/>
        <c:axId val="460765951"/>
      </c:barChart>
      <c:catAx>
        <c:axId val="113770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65951"/>
        <c:crosses val="autoZero"/>
        <c:auto val="1"/>
        <c:lblAlgn val="ctr"/>
        <c:lblOffset val="100"/>
        <c:noMultiLvlLbl val="0"/>
      </c:catAx>
      <c:valAx>
        <c:axId val="46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607219</xdr:colOff>
      <xdr:row>5</xdr:row>
      <xdr:rowOff>182165</xdr:rowOff>
    </xdr:from>
    <xdr:to>
      <xdr:col>29</xdr:col>
      <xdr:colOff>29766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5B1E2-1367-6103-AC48-70DFDBAD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595312</xdr:colOff>
      <xdr:row>15</xdr:row>
      <xdr:rowOff>107157</xdr:rowOff>
    </xdr:from>
    <xdr:to>
      <xdr:col>29</xdr:col>
      <xdr:colOff>17859</xdr:colOff>
      <xdr:row>24</xdr:row>
      <xdr:rowOff>44054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8E85B-79B0-44AD-9CFD-FBB7A3169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ke Spagnolo" refreshedDate="45312.583972800923" backgroundQuery="1" createdVersion="8" refreshedVersion="8" minRefreshableVersion="3" recordCount="0" supportSubquery="1" supportAdvancedDrill="1" xr:uid="{224C3961-CD85-4C44-905B-8C24046592AA}">
  <cacheSource type="external" connectionId="3"/>
  <cacheFields count="11">
    <cacheField name="[EndingInventory].[ProductCode].[ProductCode]" caption="ProductCode" numFmtId="0" hierarchy="1" level="1">
      <sharedItems count="31">
        <s v="4107"/>
        <s v="4111"/>
        <s v="4115"/>
        <s v="4305"/>
        <s v="4313"/>
        <s v="4315"/>
        <s v="4317"/>
        <s v="4318"/>
        <s v="4329"/>
        <s v="4449"/>
        <s v="4451"/>
        <s v="4454"/>
        <s v="4459"/>
        <s v="4554"/>
        <s v="4555"/>
        <s v="4577"/>
        <s v="4586"/>
        <s v="8175"/>
        <s v="9103"/>
        <s v="9116"/>
        <s v="9117"/>
        <s v="9119"/>
        <s v="9302"/>
        <s v="9303"/>
        <s v="9305"/>
        <s v="9703"/>
        <s v="9711"/>
        <s v="9712"/>
        <s v="9713"/>
        <s v="9720"/>
        <s v="A1"/>
      </sharedItems>
    </cacheField>
    <cacheField name="[EndingInventory].[ProductDesc].[ProductDesc]" caption="ProductDesc" numFmtId="0" hierarchy="2" level="1">
      <sharedItems count="31">
        <s v="KENSOL 17"/>
        <s v="KENSOL 30"/>
        <s v="KENSOL 48H"/>
        <s v="KENDEX 0150"/>
        <s v="KENDEX 0842"/>
        <s v="KENDEX 0150H"/>
        <s v="KENDEX 0846"/>
        <s v="ARGOLD LEGACY"/>
        <s v="KENDEX 0060HT"/>
        <s v="KENWAX LIGHT NEUTRAL SLACK WAX"/>
        <s v="KENWAX MED NEUTRAL SLACK WAX"/>
        <s v="KENWAX HEAVY NEUTRAL SLACK WAX"/>
        <s v="KENWAX 0111 PETROLATUM"/>
        <s v="KENDEX 0834"/>
        <s v="KENDEX 0897"/>
        <s v="KENDEX MNE"/>
        <s v="KENDEX 0866"/>
        <s v="#2 NRLM DIESEL S15 DYED"/>
        <s v="PLATFORMER CHARGE (NAPHTHA)"/>
        <s v="WAXY LIGHT NEUTRAL"/>
        <s v="WAXY MEDIUM NEUTRAL"/>
        <s v="HEAVY WAXY DISTILLATE"/>
        <s v="DEWAXED MED NEUTRAL"/>
        <s v="DEWAXED HEAVY NEUTRAL"/>
        <s v="DEWAXED BRIGHT STOCK"/>
        <s v="KENSOL 61 UNHT"/>
        <s v="KENSOL 48UNHT"/>
        <s v="KENSOL 50 UNHT"/>
        <s v="NO.2 DIESEL-HYDRO CHARGE"/>
        <s v="DEWAXED UNEXT LN CHARGE"/>
        <s v="CRUDE OIL"/>
      </sharedItems>
    </cacheField>
    <cacheField name="[Measures].[Sum of BeginInventory]" caption="Sum of BeginInventory" numFmtId="0" hierarchy="15" level="32767"/>
    <cacheField name="[Measures].[Sum of Receipts]" caption="Sum of Receipts" numFmtId="0" hierarchy="16" level="32767"/>
    <cacheField name="[Measures].[Sum of ProductionIn]" caption="Sum of ProductionIn" numFmtId="0" hierarchy="17" level="32767"/>
    <cacheField name="[Measures].[Sum of ProductionOut]" caption="Sum of ProductionOut" numFmtId="0" hierarchy="18" level="32767"/>
    <cacheField name="[Measures].[Sum of Demand]" caption="Sum of Demand" numFmtId="0" hierarchy="19" level="32767"/>
    <cacheField name="[Measures].[Sum of BlendedOut]" caption="Sum of BlendedOut" numFmtId="0" hierarchy="20" level="32767"/>
    <cacheField name="[Measures].[Sum of EndingInventory]" caption="Sum of EndingInventory" numFmtId="0" hierarchy="21" level="32767"/>
    <cacheField name="[EndingInventory].[Date].[Date]" caption="Date" numFmtId="0" level="1">
      <sharedItems containsSemiMixedTypes="0" containsNonDate="0" containsDate="1" containsString="0" minDate="2024-01-12T00:00:00" maxDate="2024-01-26T00:00:00" count="14"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</sharedItems>
    </cacheField>
    <cacheField name="[EndingInventory].[Filter].[Filter]" caption="Filter" numFmtId="0" hierarchy="10" level="1">
      <sharedItems containsSemiMixedTypes="0" containsNonDate="0" containsString="0"/>
    </cacheField>
  </cacheFields>
  <cacheHierarchies count="22">
    <cacheHierarchy uniqueName="[EndingInventory].[Date]" caption="Date" attribute="1" time="1" defaultMemberUniqueName="[EndingInventory].[Date].[All]" allUniqueName="[EndingInventory].[Date].[All]" dimensionUniqueName="[EndingInventory]" displayFolder="" count="2" memberValueDatatype="7" unbalanced="0">
      <fieldsUsage count="2">
        <fieldUsage x="-1"/>
        <fieldUsage x="9"/>
      </fieldsUsage>
    </cacheHierarchy>
    <cacheHierarchy uniqueName="[EndingInventory].[ProductCode]" caption="ProductCode" attribute="1" defaultMemberUniqueName="[EndingInventory].[ProductCode].[All]" allUniqueName="[EndingInventory].[ProductCode].[All]" dimensionUniqueName="[EndingInventory]" displayFolder="" count="2" memberValueDatatype="130" unbalanced="0">
      <fieldsUsage count="2">
        <fieldUsage x="-1"/>
        <fieldUsage x="0"/>
      </fieldsUsage>
    </cacheHierarchy>
    <cacheHierarchy uniqueName="[EndingInventory].[ProductDesc]" caption="ProductDesc" attribute="1" defaultMemberUniqueName="[EndingInventory].[ProductDesc].[All]" allUniqueName="[EndingInventory].[ProductDesc].[All]" dimensionUniqueName="[EndingInventory]" displayFolder="" count="2" memberValueDatatype="130" unbalanced="0">
      <fieldsUsage count="2">
        <fieldUsage x="-1"/>
        <fieldUsage x="1"/>
      </fieldsUsage>
    </cacheHierarchy>
    <cacheHierarchy uniqueName="[EndingInventory].[BeginInventory]" caption="BeginInventory" attribute="1" defaultMemberUniqueName="[EndingInventory].[BeginInventory].[All]" allUniqueName="[EndingInventory].[BeginInventory].[All]" dimensionUniqueName="[EndingInventory]" displayFolder="" count="0" memberValueDatatype="5" unbalanced="0"/>
    <cacheHierarchy uniqueName="[EndingInventory].[Receipts]" caption="Receipts" attribute="1" defaultMemberUniqueName="[EndingInventory].[Receipts].[All]" allUniqueName="[EndingInventory].[Receipts].[All]" dimensionUniqueName="[EndingInventory]" displayFolder="" count="0" memberValueDatatype="5" unbalanced="0"/>
    <cacheHierarchy uniqueName="[EndingInventory].[ProductionIn]" caption="ProductionIn" attribute="1" defaultMemberUniqueName="[EndingInventory].[ProductionIn].[All]" allUniqueName="[EndingInventory].[ProductionIn].[All]" dimensionUniqueName="[EndingInventory]" displayFolder="" count="0" memberValueDatatype="5" unbalanced="0"/>
    <cacheHierarchy uniqueName="[EndingInventory].[ProductionOut]" caption="ProductionOut" attribute="1" defaultMemberUniqueName="[EndingInventory].[ProductionOut].[All]" allUniqueName="[EndingInventory].[ProductionOut].[All]" dimensionUniqueName="[EndingInventory]" displayFolder="" count="0" memberValueDatatype="5" unbalanced="0"/>
    <cacheHierarchy uniqueName="[EndingInventory].[Demand]" caption="Demand" attribute="1" defaultMemberUniqueName="[EndingInventory].[Demand].[All]" allUniqueName="[EndingInventory].[Demand].[All]" dimensionUniqueName="[EndingInventory]" displayFolder="" count="0" memberValueDatatype="5" unbalanced="0"/>
    <cacheHierarchy uniqueName="[EndingInventory].[BlendedOut]" caption="BlendedOut" attribute="1" defaultMemberUniqueName="[EndingInventory].[BlendedOut].[All]" allUniqueName="[EndingInventory].[BlendedOut].[All]" dimensionUniqueName="[EndingInventory]" displayFolder="" count="0" memberValueDatatype="5" unbalanced="0"/>
    <cacheHierarchy uniqueName="[EndingInventory].[EndingInventory]" caption="EndingInventory" attribute="1" defaultMemberUniqueName="[EndingInventory].[EndingInventory].[All]" allUniqueName="[EndingInventory].[EndingInventory].[All]" dimensionUniqueName="[EndingInventory]" displayFolder="" count="0" memberValueDatatype="5" unbalanced="0"/>
    <cacheHierarchy uniqueName="[EndingInventory].[Filter]" caption="Filter" attribute="1" defaultMemberUniqueName="[EndingInventory].[Filter].[All]" allUniqueName="[EndingInventory].[Filter].[All]" dimensionUniqueName="[EndingInventory]" displayFolder="" count="2" memberValueDatatype="11" unbalanced="0">
      <fieldsUsage count="2">
        <fieldUsage x="-1"/>
        <fieldUsage x="10"/>
      </fieldsUsage>
    </cacheHierarchy>
    <cacheHierarchy uniqueName="[EndingInventory  2].[PRODUCTCODE]" caption="PRODUCTCODE" attribute="1" defaultMemberUniqueName="[EndingInventory  2].[PRODUCTCODE].[All]" allUniqueName="[EndingInventory  2].[PRODUCTCODE].[All]" dimensionUniqueName="[EndingInventory  2]" displayFolder="" count="0" memberValueDatatype="130" unbalanced="0"/>
    <cacheHierarchy uniqueName="[Measures].[__XL_Count EndingInventory]" caption="__XL_Count EndingInventory" measure="1" displayFolder="" measureGroup="EndingInventory" count="0" hidden="1"/>
    <cacheHierarchy uniqueName="[Measures].[__XL_Count EndingInventory  2]" caption="__XL_Count EndingInventory  2" measure="1" displayFolder="" measureGroup="EndingInventory  2" count="0" hidden="1"/>
    <cacheHierarchy uniqueName="[Measures].[__No measures defined]" caption="__No measures defined" measure="1" displayFolder="" count="0" hidden="1"/>
    <cacheHierarchy uniqueName="[Measures].[Sum of BeginInventory]" caption="Sum of BeginInventory" measure="1" displayFolder="" measureGroup="EndingInvento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ceipts]" caption="Sum of Receipts" measure="1" displayFolder="" measureGroup="EndingInvento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ionIn]" caption="Sum of ProductionIn" measure="1" displayFolder="" measureGroup="EndingInvento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ductionOut]" caption="Sum of ProductionOut" measure="1" displayFolder="" measureGroup="EndingInvento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mand]" caption="Sum of Demand" measure="1" displayFolder="" measureGroup="EndingInventory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BlendedOut]" caption="Sum of BlendedOut" measure="1" displayFolder="" measureGroup="EndingInventory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ndingInventory]" caption="Sum of EndingInventory" measure="1" displayFolder="" measureGroup="EndingInventory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EndingInventory" uniqueName="[EndingInventory]" caption="EndingInventory"/>
    <dimension name="EndingInventory  2" uniqueName="[EndingInventory  2]" caption="EndingInventory  2"/>
    <dimension measure="1" name="Measures" uniqueName="[Measures]" caption="Measures"/>
  </dimensions>
  <measureGroups count="2">
    <measureGroup name="EndingInventory" caption="EndingInventory"/>
    <measureGroup name="EndingInventory  2" caption="EndingInventory  2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Mike Spagnolo" refreshedDate="45312.585464236108" backgroundQuery="1" createdVersion="3" refreshedVersion="8" minRefreshableVersion="3" recordCount="0" tupleCache="1" supportSubquery="1" supportAdvancedDrill="1" xr:uid="{19334BDF-1497-458F-A5D8-F1DBCDC193B4}">
  <cacheSource type="external" connectionId="3"/>
  <cacheFields count="5">
    <cacheField name="[EndingInventory].[Filter].[Filter]" caption="Filter" numFmtId="0" hierarchy="10" level="1">
      <sharedItems count="1">
        <s v="[EndingInventory].[Filter].&amp;[False]" c="FALSE"/>
      </sharedItems>
    </cacheField>
    <cacheField name="[EndingInventory].[Date].[Date]" caption="Date" numFmtId="0" level="1">
      <sharedItems count="14">
        <s v="[EndingInventory].[Date].&amp;[2024-01-12T00:00:00]" c="1/12/2024"/>
        <s v="[EndingInventory].[Date].&amp;[2024-01-13T00:00:00]" c="1/13/2024"/>
        <s v="[EndingInventory].[Date].&amp;[2024-01-14T00:00:00]" c="1/14/2024"/>
        <s v="[EndingInventory].[Date].&amp;[2024-01-15T00:00:00]" c="1/15/2024"/>
        <s v="[EndingInventory].[Date].&amp;[2024-01-16T00:00:00]" c="1/16/2024"/>
        <s v="[EndingInventory].[Date].&amp;[2024-01-17T00:00:00]" c="1/17/2024"/>
        <s v="[EndingInventory].[Date].&amp;[2024-01-18T00:00:00]" c="1/18/2024"/>
        <s v="[EndingInventory].[Date].&amp;[2024-01-19T00:00:00]" c="1/19/2024"/>
        <s v="[EndingInventory].[Date].&amp;[2024-01-20T00:00:00]" c="1/20/2024"/>
        <s v="[EndingInventory].[Date].&amp;[2024-01-21T00:00:00]" c="1/21/2024"/>
        <s v="[EndingInventory].[Date].&amp;[2024-01-22T00:00:00]" c="1/22/2024"/>
        <s v="[EndingInventory].[Date].&amp;[2024-01-23T00:00:00]" c="1/23/2024"/>
        <s v="[EndingInventory].[Date].&amp;[2024-01-24T00:00:00]" c="1/24/2024"/>
        <s v="[EndingInventory].[Date].&amp;[2024-01-25T00:00:00]" c="1/25/2024"/>
      </sharedItems>
    </cacheField>
    <cacheField name="[EndingInventory].[ProductCode].[ProductCode]" caption="ProductCode" numFmtId="0" hierarchy="1" level="1">
      <sharedItems count="31">
        <s v="[EndingInventory].[ProductCode].&amp;[4107]" c="4107"/>
        <s v="[EndingInventory].[ProductCode].&amp;[4111]" c="4111"/>
        <s v="[EndingInventory].[ProductCode].&amp;[4115]" c="4115"/>
        <s v="[EndingInventory].[ProductCode].&amp;[4305]" c="4305"/>
        <s v="[EndingInventory].[ProductCode].&amp;[4313]" c="4313"/>
        <s v="[EndingInventory].[ProductCode].&amp;[4315]" c="4315"/>
        <s v="[EndingInventory].[ProductCode].&amp;[4317]" c="4317"/>
        <s v="[EndingInventory].[ProductCode].&amp;[4318]" c="4318"/>
        <s v="[EndingInventory].[ProductCode].&amp;[4329]" c="4329"/>
        <s v="[EndingInventory].[ProductCode].&amp;[4449]" c="4449"/>
        <s v="[EndingInventory].[ProductCode].&amp;[4451]" c="4451"/>
        <s v="[EndingInventory].[ProductCode].&amp;[4454]" c="4454"/>
        <s v="[EndingInventory].[ProductCode].&amp;[4459]" c="4459"/>
        <s v="[EndingInventory].[ProductCode].&amp;[4554]" c="4554"/>
        <s v="[EndingInventory].[ProductCode].&amp;[4555]" c="4555"/>
        <s v="[EndingInventory].[ProductCode].&amp;[4577]" c="4577"/>
        <s v="[EndingInventory].[ProductCode].&amp;[4586]" c="4586"/>
        <s v="[EndingInventory].[ProductCode].&amp;[8175]" c="8175"/>
        <s v="[EndingInventory].[ProductCode].&amp;[9103]" c="9103"/>
        <s v="[EndingInventory].[ProductCode].&amp;[9116]" c="9116"/>
        <s v="[EndingInventory].[ProductCode].&amp;[9117]" c="9117"/>
        <s v="[EndingInventory].[ProductCode].&amp;[9119]" c="9119"/>
        <s v="[EndingInventory].[ProductCode].&amp;[9302]" c="9302"/>
        <s v="[EndingInventory].[ProductCode].&amp;[9303]" c="9303"/>
        <s v="[EndingInventory].[ProductCode].&amp;[9305]" c="9305"/>
        <s v="[EndingInventory].[ProductCode].&amp;[9703]" c="9703"/>
        <s v="[EndingInventory].[ProductCode].&amp;[9711]" c="9711"/>
        <s v="[EndingInventory].[ProductCode].&amp;[9712]" c="9712"/>
        <s v="[EndingInventory].[ProductCode].&amp;[9713]" c="9713"/>
        <s v="[EndingInventory].[ProductCode].&amp;[9720]" c="9720"/>
        <s v="[EndingInventory].[ProductCode].&amp;[A1]" c="A1"/>
      </sharedItems>
    </cacheField>
    <cacheField name="[EndingInventory].[ProductDesc].[ProductDesc]" caption="ProductDesc" numFmtId="0" hierarchy="2" level="1">
      <sharedItems count="31">
        <s v="[EndingInventory].[ProductDesc].&amp;[KENSOL 17]" c="KENSOL 17"/>
        <s v="[EndingInventory].[ProductDesc].&amp;[KENSOL 30]" c="KENSOL 30"/>
        <s v="[EndingInventory].[ProductDesc].&amp;[KENSOL 48H]" c="KENSOL 48H"/>
        <s v="[EndingInventory].[ProductDesc].&amp;[KENDEX 0150]" c="KENDEX 0150"/>
        <s v="[EndingInventory].[ProductDesc].&amp;[KENDEX 0842]" c="KENDEX 0842"/>
        <s v="[EndingInventory].[ProductDesc].&amp;[KENDEX 0150H]" c="KENDEX 0150H"/>
        <s v="[EndingInventory].[ProductDesc].&amp;[KENDEX 0846]" c="KENDEX 0846"/>
        <s v="[EndingInventory].[ProductDesc].&amp;[ARGOLD LEGACY]" c="ARGOLD LEGACY"/>
        <s v="[EndingInventory].[ProductDesc].&amp;[KENDEX 0060HT]" c="KENDEX 0060HT"/>
        <s v="[EndingInventory].[ProductDesc].&amp;[KENWAX LIGHT NEUTRAL SLACK WAX]" c="KENWAX LIGHT NEUTRAL SLACK WAX"/>
        <s v="[EndingInventory].[ProductDesc].&amp;[KENWAX MED NEUTRAL SLACK WAX]" c="KENWAX MED NEUTRAL SLACK WAX"/>
        <s v="[EndingInventory].[ProductDesc].&amp;[KENWAX HEAVY NEUTRAL SLACK WAX]" c="KENWAX HEAVY NEUTRAL SLACK WAX"/>
        <s v="[EndingInventory].[ProductDesc].&amp;[KENWAX 0111 PETROLATUM]" c="KENWAX 0111 PETROLATUM"/>
        <s v="[EndingInventory].[ProductDesc].&amp;[KENDEX 0834]" c="KENDEX 0834"/>
        <s v="[EndingInventory].[ProductDesc].&amp;[KENDEX 0897]" c="KENDEX 0897"/>
        <s v="[EndingInventory].[ProductDesc].&amp;[KENDEX MNE]" c="KENDEX MNE"/>
        <s v="[EndingInventory].[ProductDesc].&amp;[KENDEX 0866]" c="KENDEX 0866"/>
        <s v="[EndingInventory].[ProductDesc].&amp;[#2 NRLM DIESEL S15 DYED]" c="#2 NRLM DIESEL S15 DYED"/>
        <s v="[EndingInventory].[ProductDesc].&amp;[PLATFORMER CHARGE (NAPHTHA)]" c="PLATFORMER CHARGE (NAPHTHA)"/>
        <s v="[EndingInventory].[ProductDesc].&amp;[WAXY LIGHT NEUTRAL]" c="WAXY LIGHT NEUTRAL"/>
        <s v="[EndingInventory].[ProductDesc].&amp;[WAXY MEDIUM NEUTRAL]" c="WAXY MEDIUM NEUTRAL"/>
        <s v="[EndingInventory].[ProductDesc].&amp;[HEAVY WAXY DISTILLATE]" c="HEAVY WAXY DISTILLATE"/>
        <s v="[EndingInventory].[ProductDesc].&amp;[DEWAXED MED NEUTRAL]" c="DEWAXED MED NEUTRAL"/>
        <s v="[EndingInventory].[ProductDesc].&amp;[DEWAXED HEAVY NEUTRAL]" c="DEWAXED HEAVY NEUTRAL"/>
        <s v="[EndingInventory].[ProductDesc].&amp;[DEWAXED BRIGHT STOCK]" c="DEWAXED BRIGHT STOCK"/>
        <s v="[EndingInventory].[ProductDesc].&amp;[KENSOL 61 UNHT]" c="KENSOL 61 UNHT"/>
        <s v="[EndingInventory].[ProductDesc].&amp;[KENSOL 48UNHT]" c="KENSOL 48UNHT"/>
        <s v="[EndingInventory].[ProductDesc].&amp;[KENSOL 50 UNHT]" c="KENSOL 50 UNHT"/>
        <s v="[EndingInventory].[ProductDesc].&amp;[NO.2 DIESEL-HYDRO CHARGE]" c="NO.2 DIESEL-HYDRO CHARGE"/>
        <s v="[EndingInventory].[ProductDesc].&amp;[DEWAXED UNEXT LN CHARGE]" c="DEWAXED UNEXT LN CHARGE"/>
        <s v="[EndingInventory].[ProductDesc].&amp;[CRUDE OIL]" c="CRUDE OIL"/>
      </sharedItems>
    </cacheField>
    <cacheField name="[Measures].[MeasuresLevel]" caption="MeasuresLevel" numFmtId="0" hierarchy="12">
      <sharedItems count="7">
        <s v="[Measures].[Sum of BeginInventory]" c="Sum of BeginInventory"/>
        <s v="[Measures].[Sum of Receipts]" c="Sum of Receipts"/>
        <s v="[Measures].[Sum of ProductionIn]" c="Sum of ProductionIn"/>
        <s v="[Measures].[Sum of ProductionOut]" c="Sum of ProductionOut"/>
        <s v="[Measures].[Sum of Demand]" c="Sum of Demand"/>
        <s v="[Measures].[Sum of BlendedOut]" c="Sum of BlendedOut"/>
        <s v="[Measures].[Sum of EndingInventory]" c="Sum of EndingInventory"/>
      </sharedItems>
    </cacheField>
  </cacheFields>
  <cacheHierarchies count="23">
    <cacheHierarchy uniqueName="[EndingInventory].[Date]" caption="Date" attribute="1" time="1" defaultMemberUniqueName="[EndingInventory].[Date].[All]" allUniqueName="[EndingInventory].[Date].[All]" dimensionUniqueName="[EndingInventory]" displayFolder="" count="2" memberValueDatatype="7" unbalanced="0">
      <fieldsUsage count="2">
        <fieldUsage x="-1"/>
        <fieldUsage x="1"/>
      </fieldsUsage>
    </cacheHierarchy>
    <cacheHierarchy uniqueName="[EndingInventory].[ProductCode]" caption="ProductCode" attribute="1" defaultMemberUniqueName="[EndingInventory].[ProductCode].[All]" allUniqueName="[EndingInventory].[ProductCode].[All]" dimensionUniqueName="[EndingInventory]" displayFolder="" count="2" memberValueDatatype="130" unbalanced="0">
      <fieldsUsage count="2">
        <fieldUsage x="-1"/>
        <fieldUsage x="2"/>
      </fieldsUsage>
    </cacheHierarchy>
    <cacheHierarchy uniqueName="[EndingInventory].[ProductDesc]" caption="ProductDesc" attribute="1" defaultMemberUniqueName="[EndingInventory].[ProductDesc].[All]" allUniqueName="[EndingInventory].[ProductDesc].[All]" dimensionUniqueName="[EndingInventory]" displayFolder="" count="2" memberValueDatatype="130" unbalanced="0">
      <fieldsUsage count="2">
        <fieldUsage x="-1"/>
        <fieldUsage x="3"/>
      </fieldsUsage>
    </cacheHierarchy>
    <cacheHierarchy uniqueName="[EndingInventory].[BeginInventory]" caption="BeginInventory" attribute="1" defaultMemberUniqueName="[EndingInventory].[BeginInventory].[All]" allUniqueName="[EndingInventory].[BeginInventory].[All]" dimensionUniqueName="[EndingInventory]" displayFolder="" count="2" memberValueDatatype="5" unbalanced="0"/>
    <cacheHierarchy uniqueName="[EndingInventory].[Receipts]" caption="Receipts" attribute="1" defaultMemberUniqueName="[EndingInventory].[Receipts].[All]" allUniqueName="[EndingInventory].[Receipts].[All]" dimensionUniqueName="[EndingInventory]" displayFolder="" count="2" memberValueDatatype="5" unbalanced="0"/>
    <cacheHierarchy uniqueName="[EndingInventory].[ProductionIn]" caption="ProductionIn" attribute="1" defaultMemberUniqueName="[EndingInventory].[ProductionIn].[All]" allUniqueName="[EndingInventory].[ProductionIn].[All]" dimensionUniqueName="[EndingInventory]" displayFolder="" count="2" memberValueDatatype="5" unbalanced="0"/>
    <cacheHierarchy uniqueName="[EndingInventory].[ProductionOut]" caption="ProductionOut" attribute="1" defaultMemberUniqueName="[EndingInventory].[ProductionOut].[All]" allUniqueName="[EndingInventory].[ProductionOut].[All]" dimensionUniqueName="[EndingInventory]" displayFolder="" count="2" memberValueDatatype="5" unbalanced="0"/>
    <cacheHierarchy uniqueName="[EndingInventory].[Demand]" caption="Demand" attribute="1" defaultMemberUniqueName="[EndingInventory].[Demand].[All]" allUniqueName="[EndingInventory].[Demand].[All]" dimensionUniqueName="[EndingInventory]" displayFolder="" count="2" memberValueDatatype="5" unbalanced="0"/>
    <cacheHierarchy uniqueName="[EndingInventory].[BlendedOut]" caption="BlendedOut" attribute="1" defaultMemberUniqueName="[EndingInventory].[BlendedOut].[All]" allUniqueName="[EndingInventory].[BlendedOut].[All]" dimensionUniqueName="[EndingInventory]" displayFolder="" count="2" memberValueDatatype="5" unbalanced="0"/>
    <cacheHierarchy uniqueName="[EndingInventory].[EndingInventory]" caption="EndingInventory" attribute="1" defaultMemberUniqueName="[EndingInventory].[EndingInventory].[All]" allUniqueName="[EndingInventory].[EndingInventory].[All]" dimensionUniqueName="[EndingInventory]" displayFolder="" count="2" memberValueDatatype="5" unbalanced="0"/>
    <cacheHierarchy uniqueName="[EndingInventory].[Filter]" caption="Filter" attribute="1" defaultMemberUniqueName="[EndingInventory].[Filter].[All]" allUniqueName="[EndingInventory].[Filter].[All]" dimensionUniqueName="[EndingInventory]" displayFolder="" count="2" memberValueDatatype="11" unbalanced="0">
      <fieldsUsage count="2">
        <fieldUsage x="-1"/>
        <fieldUsage x="0"/>
      </fieldsUsage>
    </cacheHierarchy>
    <cacheHierarchy uniqueName="[EndingInventory  2].[PRODUCTCODE]" caption="PRODUCTCODE" attribute="1" defaultMemberUniqueName="[EndingInventory  2].[PRODUCTCODE].[All]" allUniqueName="[EndingInventory  2].[PRODUCTCODE].[All]" dimensionUniqueName="[EndingInventory  2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4"/>
      </fieldsUsage>
    </cacheHierarchy>
    <cacheHierarchy uniqueName="[Measures].[__XL_Count EndingInventory]" caption="__XL_Count EndingInventory" measure="1" displayFolder="" measureGroup="EndingInventory" count="0" hidden="1"/>
    <cacheHierarchy uniqueName="[Measures].[__XL_Count EndingInventory  2]" caption="__XL_Count EndingInventory  2" measure="1" displayFolder="" measureGroup="EndingInventory  2" count="0" hidden="1"/>
    <cacheHierarchy uniqueName="[Measures].[__No measures defined]" caption="__No measures defined" measure="1" displayFolder="" count="0" hidden="1"/>
    <cacheHierarchy uniqueName="[Measures].[Sum of BeginInventory]" caption="Sum of BeginInventory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ceipts]" caption="Sum of Receipts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ionIn]" caption="Sum of ProductionIn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ductionOut]" caption="Sum of ProductionOut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mand]" caption="Sum of Demand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BlendedOut]" caption="Sum of BlendedOut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ndingInventory]" caption="Sum of EndingInventory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tupleCache>
    <entries count="3052">
      <n v="80840.638543999972">
        <tpls c="5">
          <tpl fld="1" item="5"/>
          <tpl fld="2" item="4"/>
          <tpl fld="3" item="4"/>
          <tpl hier="10" item="0"/>
          <tpl fld="4" item="6"/>
        </tpls>
      </n>
      <n v="0">
        <tpls c="5">
          <tpl fld="1" item="5"/>
          <tpl fld="2" item="0"/>
          <tpl fld="3" item="0"/>
          <tpl hier="10" item="0"/>
          <tpl fld="4" item="3"/>
        </tpls>
      </n>
      <n v="90253.8">
        <tpls c="5">
          <tpl fld="1" item="10"/>
          <tpl fld="2" item="0"/>
          <tpl fld="3" item="0"/>
          <tpl hier="10" item="0"/>
          <tpl fld="4" item="2"/>
        </tpls>
      </n>
      <n v="0">
        <tpls c="5">
          <tpl fld="1" item="5"/>
          <tpl fld="2" item="6"/>
          <tpl fld="3" item="6"/>
          <tpl hier="10" item="0"/>
          <tpl fld="4" item="3"/>
        </tpls>
      </n>
      <n v="15.483875999999999">
        <tpls c="5">
          <tpl fld="1" item="13"/>
          <tpl fld="2" item="4"/>
          <tpl fld="3" item="4"/>
          <tpl hier="10" item="0"/>
          <tpl fld="4" item="5"/>
        </tpls>
      </n>
      <n v="121157.2580405">
        <tpls c="5">
          <tpl fld="1" item="1"/>
          <tpl fld="2" item="3"/>
          <tpl fld="3" item="3"/>
          <tpl hier="10" item="0"/>
          <tpl fld="4" item="6"/>
        </tpls>
      </n>
      <n v="0">
        <tpls c="5">
          <tpl fld="1" item="13"/>
          <tpl fld="2" item="2"/>
          <tpl fld="3" item="2"/>
          <tpl hier="10" item="0"/>
          <tpl fld="4" item="3"/>
        </tpls>
      </n>
      <n v="90253.8">
        <tpls c="5">
          <tpl fld="1" item="9"/>
          <tpl fld="2" item="0"/>
          <tpl fld="3" item="0"/>
          <tpl hier="10" item="0"/>
          <tpl fld="4" item="2"/>
        </tpls>
      </n>
      <n v="0">
        <tpls c="5">
          <tpl fld="1" item="5"/>
          <tpl fld="2" item="0"/>
          <tpl fld="3" item="0"/>
          <tpl hier="10" item="0"/>
          <tpl fld="4" item="1"/>
        </tpls>
      </n>
      <n v="0">
        <tpls c="5">
          <tpl fld="1" item="8"/>
          <tpl fld="2" item="10"/>
          <tpl fld="3" item="10"/>
          <tpl hier="10" item="0"/>
          <tpl fld="4" item="3"/>
        </tpls>
      </n>
      <n v="847378.75475999992">
        <tpls c="5">
          <tpl fld="1" item="8"/>
          <tpl fld="2" item="0"/>
          <tpl fld="3" item="0"/>
          <tpl hier="10" item="0"/>
          <tpl fld="4" item="0"/>
        </tpls>
      </n>
      <n v="0">
        <tpls c="5">
          <tpl fld="1" item="13"/>
          <tpl fld="2" item="21"/>
          <tpl fld="3" item="21"/>
          <tpl hier="10" item="0"/>
          <tpl fld="4" item="5"/>
        </tpls>
      </n>
      <n v="96774.193499999994">
        <tpls c="5">
          <tpl fld="1" item="3"/>
          <tpl fld="2" item="17"/>
          <tpl fld="3" item="17"/>
          <tpl hier="10" item="0"/>
          <tpl fld="4" item="4"/>
        </tpls>
      </n>
      <n v="210273.12880000001">
        <tpls c="5">
          <tpl fld="1" item="8"/>
          <tpl fld="2" item="12"/>
          <tpl fld="3" item="12"/>
          <tpl hier="10" item="0"/>
          <tpl fld="4" item="6"/>
        </tpls>
      </n>
      <n v="0">
        <tpls c="5">
          <tpl fld="1" item="10"/>
          <tpl fld="2" item="8"/>
          <tpl fld="3" item="8"/>
          <tpl hier="10" item="0"/>
          <tpl fld="4" item="3"/>
        </tpls>
      </n>
      <n v="897994.09671489988">
        <tpls c="5">
          <tpl fld="1" item="2"/>
          <tpl fld="2" item="7"/>
          <tpl fld="3" item="7"/>
          <tpl hier="10" item="0"/>
          <tpl fld="4" item="6"/>
        </tpls>
      </n>
      <n v="0">
        <tpls c="5">
          <tpl fld="1" item="8"/>
          <tpl fld="2" item="7"/>
          <tpl fld="3" item="7"/>
          <tpl hier="10" item="0"/>
          <tpl fld="4" item="1"/>
        </tpls>
      </n>
      <n v="0">
        <tpls c="5">
          <tpl fld="1" item="3"/>
          <tpl fld="2" item="6"/>
          <tpl fld="3" item="6"/>
          <tpl hier="10" item="0"/>
          <tpl fld="4" item="3"/>
        </tpls>
      </n>
      <n v="3071.3709687499995">
        <tpls c="5">
          <tpl fld="1" item="9"/>
          <tpl fld="2" item="5"/>
          <tpl fld="3" item="5"/>
          <tpl hier="10" item="0"/>
          <tpl fld="4" item="5"/>
        </tpls>
      </n>
      <n v="0">
        <tpls c="5">
          <tpl fld="1" item="5"/>
          <tpl fld="2" item="5"/>
          <tpl fld="3" item="5"/>
          <tpl hier="10" item="0"/>
          <tpl fld="4" item="3"/>
        </tpls>
      </n>
      <n v="0">
        <tpls c="5">
          <tpl fld="1" item="3"/>
          <tpl fld="2" item="4"/>
          <tpl fld="3" item="4"/>
          <tpl hier="10" item="0"/>
          <tpl fld="4" item="1"/>
        </tpls>
      </n>
      <n v="7.9838797499999998">
        <tpls c="5">
          <tpl fld="1" item="13"/>
          <tpl fld="2" item="3"/>
          <tpl fld="3" item="3"/>
          <tpl hier="10" item="0"/>
          <tpl fld="4" item="5"/>
        </tpls>
      </n>
      <n v="636087.29029999999">
        <tpls c="5">
          <tpl fld="1" item="1"/>
          <tpl fld="2" item="2"/>
          <tpl fld="3" item="2"/>
          <tpl hier="10" item="0"/>
          <tpl fld="4" item="6"/>
        </tpls>
      </n>
      <n v="0">
        <tpls c="5">
          <tpl fld="1" item="9"/>
          <tpl fld="2" item="1"/>
          <tpl fld="3" item="1"/>
          <tpl hier="10" item="0"/>
          <tpl fld="4" item="1"/>
        </tpls>
      </n>
      <n v="0">
        <tpls c="5">
          <tpl fld="1" item="3"/>
          <tpl fld="2" item="0"/>
          <tpl fld="3" item="0"/>
          <tpl hier="10" item="0"/>
          <tpl fld="4" item="3"/>
        </tpls>
      </n>
      <n v="90253.8">
        <tpls c="5">
          <tpl fld="1" item="8"/>
          <tpl fld="2" item="0"/>
          <tpl fld="3" item="0"/>
          <tpl hier="10" item="0"/>
          <tpl fld="4" item="2"/>
        </tpls>
      </n>
      <n v="0">
        <tpls c="5">
          <tpl fld="1" item="13"/>
          <tpl fld="2" item="0"/>
          <tpl fld="3" item="0"/>
          <tpl hier="10" item="0"/>
          <tpl fld="4" item="1"/>
        </tpls>
      </n>
      <n v="1025261.1934499999">
        <tpls c="5">
          <tpl fld="1" item="10"/>
          <tpl fld="2" item="0"/>
          <tpl fld="3" item="0"/>
          <tpl hier="10" item="0"/>
          <tpl fld="4" item="0"/>
        </tpls>
      </n>
      <n v="313731.43868999998">
        <tpls c="5">
          <tpl fld="1" item="2"/>
          <tpl fld="2" item="0"/>
          <tpl fld="3" item="0"/>
          <tpl hier="10" item="0"/>
          <tpl fld="4" item="0"/>
        </tpls>
      </n>
      <n v="1693.3548593999999">
        <tpls c="5">
          <tpl fld="1" item="7"/>
          <tpl fld="2" item="13"/>
          <tpl fld="3" item="13"/>
          <tpl hier="10" item="0"/>
          <tpl fld="4" item="5"/>
        </tpls>
      </n>
      <n v="0">
        <tpls c="5">
          <tpl fld="1" item="2"/>
          <tpl fld="2" item="20"/>
          <tpl fld="3" item="20"/>
          <tpl hier="10" item="0"/>
          <tpl fld="4" item="3"/>
        </tpls>
      </n>
      <n v="211690.25815999997">
        <tpls c="5">
          <tpl fld="1" item="3"/>
          <tpl fld="2" item="11"/>
          <tpl fld="3" item="11"/>
          <tpl hier="10" item="0"/>
          <tpl fld="4" item="6"/>
        </tpls>
      </n>
      <n v="0">
        <tpls c="5">
          <tpl fld="1" item="10"/>
          <tpl fld="2" item="8"/>
          <tpl fld="3" item="8"/>
          <tpl hier="10" item="0"/>
          <tpl fld="4" item="2"/>
        </tpls>
      </n>
      <n v="857104.25790639967">
        <tpls c="5">
          <tpl fld="1" item="8"/>
          <tpl fld="2" item="7"/>
          <tpl fld="3" item="7"/>
          <tpl hier="10" item="0"/>
          <tpl fld="4" item="0"/>
        </tpls>
      </n>
      <n v="3071.3709687499995">
        <tpls c="5">
          <tpl fld="1" item="3"/>
          <tpl fld="2" item="5"/>
          <tpl fld="3" item="5"/>
          <tpl hier="10" item="0"/>
          <tpl fld="4" item="5"/>
        </tpls>
      </n>
      <n v="0">
        <tpls c="5">
          <tpl fld="1" item="13"/>
          <tpl fld="2" item="5"/>
          <tpl fld="3" item="5"/>
          <tpl hier="10" item="0"/>
          <tpl fld="4" item="2"/>
        </tpls>
      </n>
      <n v="15.483875999999999">
        <tpls c="5">
          <tpl fld="1" item="5"/>
          <tpl fld="2" item="4"/>
          <tpl fld="3" item="4"/>
          <tpl hier="10" item="0"/>
          <tpl fld="4" item="5"/>
        </tpls>
      </n>
      <n v="42000">
        <tpls c="5">
          <tpl fld="1" item="1"/>
          <tpl fld="2" item="4"/>
          <tpl fld="3" item="4"/>
          <tpl hier="10" item="0"/>
          <tpl fld="4" item="3"/>
        </tpls>
      </n>
      <n v="7.9838797499999998">
        <tpls c="5">
          <tpl fld="1" item="7"/>
          <tpl fld="2" item="3"/>
          <tpl fld="3" item="3"/>
          <tpl hier="10" item="0"/>
          <tpl fld="4" item="5"/>
        </tpls>
      </n>
      <n v="131637.17726324999">
        <tpls c="5">
          <tpl fld="1" item="13"/>
          <tpl fld="2" item="3"/>
          <tpl fld="3" item="3"/>
          <tpl hier="10" item="0"/>
          <tpl fld="4" item="0"/>
        </tpls>
      </n>
      <n v="11451.612949999999">
        <tpls c="5">
          <tpl fld="1" item="9"/>
          <tpl fld="2" item="2"/>
          <tpl fld="3" item="2"/>
          <tpl hier="10" item="0"/>
          <tpl fld="4" item="5"/>
        </tpls>
      </n>
      <n v="0">
        <tpls c="5">
          <tpl fld="1" item="5"/>
          <tpl fld="2" item="2"/>
          <tpl fld="3" item="2"/>
          <tpl hier="10" item="0"/>
          <tpl fld="4" item="3"/>
        </tpls>
      </n>
      <n v="0">
        <tpls c="5">
          <tpl fld="1" item="3"/>
          <tpl fld="2" item="1"/>
          <tpl fld="3" item="1"/>
          <tpl hier="10" item="0"/>
          <tpl fld="4" item="1"/>
        </tpls>
      </n>
      <n v="667.419355">
        <tpls c="5">
          <tpl fld="1" item="13"/>
          <tpl fld="2" item="0"/>
          <tpl fld="3" item="0"/>
          <tpl hier="10" item="0"/>
          <tpl fld="4" item="5"/>
        </tpls>
      </n>
      <n v="0">
        <tpls c="5">
          <tpl fld="1" item="2"/>
          <tpl fld="2" item="0"/>
          <tpl fld="3" item="0"/>
          <tpl hier="10" item="0"/>
          <tpl fld="4" item="3"/>
        </tpls>
      </n>
      <n v="90253.8">
        <tpls c="5">
          <tpl fld="1" item="7"/>
          <tpl fld="2" item="0"/>
          <tpl fld="3" item="0"/>
          <tpl hier="10" item="0"/>
          <tpl fld="4" item="2"/>
        </tpls>
      </n>
      <n v="0">
        <tpls c="5">
          <tpl fld="1" item="3"/>
          <tpl fld="2" item="0"/>
          <tpl fld="3" item="0"/>
          <tpl hier="10" item="0"/>
          <tpl fld="4" item="1"/>
        </tpls>
      </n>
      <n v="936319.97410499991">
        <tpls c="5">
          <tpl fld="1" item="9"/>
          <tpl fld="2" item="0"/>
          <tpl fld="3" item="0"/>
          <tpl hier="10" item="0"/>
          <tpl fld="4" item="0"/>
        </tpls>
      </n>
      <n v="224790.21934499999">
        <tpls c="5">
          <tpl fld="1" item="1"/>
          <tpl fld="2" item="0"/>
          <tpl fld="3" item="0"/>
          <tpl hier="10" item="0"/>
          <tpl fld="4" item="0"/>
        </tpls>
      </n>
      <n v="0">
        <tpls c="5">
          <tpl fld="1" item="7"/>
          <tpl fld="2" item="20"/>
          <tpl fld="3" item="20"/>
          <tpl hier="10" item="0"/>
          <tpl fld="4" item="1"/>
        </tpls>
      </n>
      <n v="201496.06453999999">
        <tpls c="5">
          <tpl fld="1" item="0"/>
          <tpl fld="2" item="11"/>
          <tpl fld="3" item="11"/>
          <tpl hier="10" item="0"/>
          <tpl fld="4" item="6"/>
        </tpls>
      </n>
      <n v="0">
        <tpls c="5">
          <tpl fld="1" item="8"/>
          <tpl fld="2" item="8"/>
          <tpl fld="3" item="8"/>
          <tpl hier="10" item="0"/>
          <tpl fld="4" item="2"/>
        </tpls>
      </n>
      <n v="873460.19342979975">
        <tpls c="5">
          <tpl fld="1" item="6"/>
          <tpl fld="2" item="7"/>
          <tpl fld="3" item="7"/>
          <tpl hier="10" item="0"/>
          <tpl fld="4" item="0"/>
        </tpls>
      </n>
      <n v="30240">
        <tpls c="5">
          <tpl fld="1" item="9"/>
          <tpl fld="2" item="6"/>
          <tpl fld="3" item="6"/>
          <tpl hier="10" item="0"/>
          <tpl fld="4" item="2"/>
        </tpls>
      </n>
      <n v="257472.61300000007">
        <tpls c="5">
          <tpl fld="1" item="5"/>
          <tpl fld="2" item="6"/>
          <tpl fld="3" item="6"/>
          <tpl hier="10" item="0"/>
          <tpl fld="4" item="0"/>
        </tpls>
      </n>
      <n v="15.483875999999999">
        <tpls c="5">
          <tpl fld="1" item="3"/>
          <tpl fld="2" item="4"/>
          <tpl fld="3" item="4"/>
          <tpl hier="10" item="0"/>
          <tpl fld="4" item="5"/>
        </tpls>
      </n>
      <n v="0">
        <tpls c="5">
          <tpl fld="1" item="9"/>
          <tpl fld="2" item="1"/>
          <tpl fld="3" item="1"/>
          <tpl hier="10" item="0"/>
          <tpl fld="4" item="5"/>
        </tpls>
      </n>
      <n v="0">
        <tpls c="5">
          <tpl fld="1" item="1"/>
          <tpl fld="2" item="1"/>
          <tpl fld="3" item="1"/>
          <tpl hier="10" item="0"/>
          <tpl fld="4" item="1"/>
        </tpls>
      </n>
      <n v="0">
        <tpls c="5">
          <tpl fld="1" item="1"/>
          <tpl fld="2" item="0"/>
          <tpl fld="3" item="0"/>
          <tpl hier="10" item="0"/>
          <tpl fld="4" item="3"/>
        </tpls>
      </n>
      <n v="135849">
        <tpls c="5">
          <tpl fld="1" item="0"/>
          <tpl fld="2" item="0"/>
          <tpl fld="3" item="0"/>
          <tpl hier="10" item="0"/>
          <tpl fld="4" item="0"/>
        </tpls>
      </n>
      <n v="0">
        <tpls c="5">
          <tpl fld="1" item="13"/>
          <tpl fld="2" item="19"/>
          <tpl fld="3" item="19"/>
          <tpl hier="10" item="0"/>
          <tpl fld="4" item="3"/>
        </tpls>
      </n>
      <n v="54515.354000000021">
        <tpls c="5">
          <tpl fld="1" item="10"/>
          <tpl fld="2" item="16"/>
          <tpl fld="3" item="16"/>
          <tpl hier="10" item="0"/>
          <tpl fld="4" item="0"/>
        </tpls>
      </n>
      <n v="0">
        <tpls c="5">
          <tpl fld="1" item="8"/>
          <tpl fld="2" item="13"/>
          <tpl fld="3" item="13"/>
          <tpl hier="10" item="0"/>
          <tpl fld="4" item="3"/>
        </tpls>
      </n>
      <n v="206160.85484275006">
        <tpls c="5">
          <tpl fld="1" item="2"/>
          <tpl fld="2" item="8"/>
          <tpl fld="3" item="8"/>
          <tpl hier="10" item="0"/>
          <tpl fld="4" item="6"/>
        </tpls>
      </n>
      <n v="0">
        <tpls c="5">
          <tpl fld="1" item="8"/>
          <tpl fld="2" item="8"/>
          <tpl fld="3" item="8"/>
          <tpl hier="10" item="0"/>
          <tpl fld="4" item="1"/>
        </tpls>
      </n>
      <n v="8709.6774000000005">
        <tpls c="5">
          <tpl fld="1" item="7"/>
          <tpl fld="2" item="6"/>
          <tpl fld="3" item="6"/>
          <tpl hier="10" item="0"/>
          <tpl fld="4" item="4"/>
        </tpls>
      </n>
      <n v="30240">
        <tpls c="5">
          <tpl fld="1" item="3"/>
          <tpl fld="2" item="6"/>
          <tpl fld="3" item="6"/>
          <tpl hier="10" item="0"/>
          <tpl fld="4" item="2"/>
        </tpls>
      </n>
      <n v="819309.41983749997">
        <tpls c="5">
          <tpl fld="1" item="13"/>
          <tpl fld="2" item="5"/>
          <tpl fld="3" item="5"/>
          <tpl hier="10" item="0"/>
          <tpl fld="4" item="6"/>
        </tpls>
      </n>
      <n v="10967.741900000001">
        <tpls c="5">
          <tpl fld="1" item="9"/>
          <tpl fld="2" item="5"/>
          <tpl fld="3" item="5"/>
          <tpl hier="10" item="0"/>
          <tpl fld="4" item="4"/>
        </tpls>
      </n>
      <n v="0">
        <tpls c="5">
          <tpl fld="1" item="5"/>
          <tpl fld="2" item="5"/>
          <tpl fld="3" item="5"/>
          <tpl hier="10" item="0"/>
          <tpl fld="4" item="2"/>
        </tpls>
      </n>
      <n v="422217.88713125">
        <tpls c="5">
          <tpl fld="1" item="1"/>
          <tpl fld="2" item="5"/>
          <tpl fld="3" item="5"/>
          <tpl hier="10" item="0"/>
          <tpl fld="4" item="0"/>
        </tpls>
      </n>
      <n v="40231.799999999996">
        <tpls c="5">
          <tpl fld="1" item="7"/>
          <tpl fld="2" item="4"/>
          <tpl fld="3" item="4"/>
          <tpl hier="10" item="0"/>
          <tpl fld="4" item="2"/>
        </tpls>
      </n>
      <n v="13548.3871">
        <tpls c="5">
          <tpl fld="1" item="13"/>
          <tpl fld="2" item="3"/>
          <tpl fld="3" item="3"/>
          <tpl hier="10" item="0"/>
          <tpl fld="4" item="4"/>
        </tpls>
      </n>
      <n v="78960">
        <tpls c="5">
          <tpl fld="1" item="9"/>
          <tpl fld="2" item="3"/>
          <tpl fld="3" item="3"/>
          <tpl hier="10" item="0"/>
          <tpl fld="4" item="2"/>
        </tpls>
      </n>
      <n v="238408.14510124997">
        <tpls c="5">
          <tpl fld="1" item="5"/>
          <tpl fld="2" item="3"/>
          <tpl fld="3" item="3"/>
          <tpl hier="10" item="0"/>
          <tpl fld="4" item="0"/>
        </tpls>
      </n>
      <n v="11451.612949999999">
        <tpls c="5">
          <tpl fld="1" item="1"/>
          <tpl fld="2" item="2"/>
          <tpl fld="3" item="2"/>
          <tpl hier="10" item="0"/>
          <tpl fld="4" item="5"/>
        </tpls>
      </n>
      <n v="573990.51604999998">
        <tpls c="5">
          <tpl fld="1" item="7"/>
          <tpl fld="2" item="2"/>
          <tpl fld="3" item="2"/>
          <tpl hier="10" item="0"/>
          <tpl fld="4" item="0"/>
        </tpls>
      </n>
      <n v="0">
        <tpls c="5">
          <tpl fld="1" item="3"/>
          <tpl fld="2" item="1"/>
          <tpl fld="3" item="1"/>
          <tpl hier="10" item="0"/>
          <tpl fld="4" item="5"/>
        </tpls>
      </n>
      <n v="32104.800000000003">
        <tpls c="5">
          <tpl fld="1" item="13"/>
          <tpl fld="2" item="1"/>
          <tpl fld="3" item="1"/>
          <tpl hier="10" item="0"/>
          <tpl fld="4" item="2"/>
        </tpls>
      </n>
      <n v="1193939.6839000001">
        <tpls c="5">
          <tpl fld="1" item="9"/>
          <tpl fld="2" item="1"/>
          <tpl fld="3" item="1"/>
          <tpl hier="10" item="0"/>
          <tpl fld="4" item="0"/>
        </tpls>
      </n>
      <n v="667.419355">
        <tpls c="5">
          <tpl fld="1" item="5"/>
          <tpl fld="2" item="0"/>
          <tpl fld="3" item="0"/>
          <tpl hier="10" item="0"/>
          <tpl fld="4" item="5"/>
        </tpls>
      </n>
      <n v="0">
        <tpls c="5">
          <tpl fld="1" item="10"/>
          <tpl fld="2" item="0"/>
          <tpl fld="3" item="0"/>
          <tpl hier="10" item="0"/>
          <tpl fld="4" item="3"/>
        </tpls>
      </n>
      <n v="0">
        <tpls c="5">
          <tpl fld="1" item="0"/>
          <tpl fld="2" item="0"/>
          <tpl fld="3" item="0"/>
          <tpl hier="10" item="0"/>
          <tpl fld="4" item="3"/>
        </tpls>
      </n>
      <n v="90253.8">
        <tpls c="5">
          <tpl fld="1" item="5"/>
          <tpl fld="2" item="0"/>
          <tpl fld="3" item="0"/>
          <tpl hier="10" item="0"/>
          <tpl fld="4" item="2"/>
        </tpls>
      </n>
      <n v="0">
        <tpls c="5">
          <tpl fld="1" item="9"/>
          <tpl fld="2" item="0"/>
          <tpl fld="3" item="0"/>
          <tpl hier="10" item="0"/>
          <tpl fld="4" item="1"/>
        </tpls>
      </n>
      <n v="0">
        <tpls c="5">
          <tpl fld="1" item="1"/>
          <tpl fld="2" item="0"/>
          <tpl fld="3" item="0"/>
          <tpl hier="10" item="0"/>
          <tpl fld="4" item="1"/>
        </tpls>
      </n>
      <n v="758437.53541499993">
        <tpls c="5">
          <tpl fld="1" item="7"/>
          <tpl fld="2" item="0"/>
          <tpl fld="3" item="0"/>
          <tpl hier="10" item="0"/>
          <tpl fld="4" item="0"/>
        </tpls>
      </n>
      <n v="15624">
        <tpls c="5">
          <tpl fld="1" item="8"/>
          <tpl fld="2" item="19"/>
          <tpl fld="3" item="19"/>
          <tpl hier="10" item="0"/>
          <tpl fld="4" item="2"/>
        </tpls>
      </n>
      <n v="107914.2582">
        <tpls c="5">
          <tpl fld="1" item="2"/>
          <tpl fld="2" item="15"/>
          <tpl fld="3" item="15"/>
          <tpl hier="10" item="0"/>
          <tpl fld="4" item="6"/>
        </tpls>
      </n>
      <n v="0">
        <tpls c="5">
          <tpl fld="1" item="0"/>
          <tpl fld="2" item="13"/>
          <tpl fld="3" item="13"/>
          <tpl hier="10" item="0"/>
          <tpl fld="4" item="3"/>
        </tpls>
      </n>
      <n v="0">
        <tpls c="5">
          <tpl fld="1" item="8"/>
          <tpl fld="2" item="12"/>
          <tpl fld="3" item="12"/>
          <tpl hier="10" item="0"/>
          <tpl fld="4" item="3"/>
        </tpls>
      </n>
      <n v="1612.9032">
        <tpls c="5">
          <tpl fld="1" item="6"/>
          <tpl fld="2" item="11"/>
          <tpl fld="3" item="11"/>
          <tpl hier="10" item="0"/>
          <tpl fld="4" item="4"/>
        </tpls>
      </n>
      <n v="164.51613999999998">
        <tpls c="5">
          <tpl fld="1" item="10"/>
          <tpl fld="2" item="10"/>
          <tpl fld="3" item="10"/>
          <tpl hier="10" item="0"/>
          <tpl fld="4" item="5"/>
        </tpls>
      </n>
      <n v="0">
        <tpls c="5">
          <tpl fld="1" item="2"/>
          <tpl fld="2" item="10"/>
          <tpl fld="3" item="10"/>
          <tpl hier="10" item="0"/>
          <tpl fld="4" item="1"/>
        </tpls>
      </n>
      <n v="0">
        <tpls c="5">
          <tpl fld="1" item="8"/>
          <tpl fld="2" item="9"/>
          <tpl fld="3" item="9"/>
          <tpl hier="10" item="0"/>
          <tpl fld="4" item="3"/>
        </tpls>
      </n>
      <n v="231892.95161425002">
        <tpls c="5">
          <tpl fld="1" item="0"/>
          <tpl fld="2" item="8"/>
          <tpl fld="3" item="8"/>
          <tpl hier="10" item="0"/>
          <tpl fld="4" item="6"/>
        </tpls>
      </n>
      <n v="0">
        <tpls c="5">
          <tpl fld="1" item="6"/>
          <tpl fld="2" item="8"/>
          <tpl fld="3" item="8"/>
          <tpl hier="10" item="0"/>
          <tpl fld="4" item="1"/>
        </tpls>
      </n>
      <n v="0">
        <tpls c="5">
          <tpl fld="1" item="12"/>
          <tpl fld="2" item="7"/>
          <tpl fld="3" item="7"/>
          <tpl hier="10" item="0"/>
          <tpl fld="4" item="3"/>
        </tpls>
      </n>
      <n v="365124.22600000014">
        <tpls c="5">
          <tpl fld="1" item="9"/>
          <tpl fld="2" item="6"/>
          <tpl fld="3" item="6"/>
          <tpl hier="10" item="0"/>
          <tpl fld="4" item="6"/>
        </tpls>
      </n>
      <n v="8709.6774000000005">
        <tpls c="5">
          <tpl fld="1" item="5"/>
          <tpl fld="2" item="6"/>
          <tpl fld="3" item="6"/>
          <tpl hier="10" item="0"/>
          <tpl fld="4" item="4"/>
        </tpls>
      </n>
      <n v="30240">
        <tpls c="5">
          <tpl fld="1" item="1"/>
          <tpl fld="2" item="6"/>
          <tpl fld="3" item="6"/>
          <tpl hier="10" item="0"/>
          <tpl fld="4" item="2"/>
        </tpls>
      </n>
      <n v="10967.741900000001">
        <tpls c="5">
          <tpl fld="1" item="7"/>
          <tpl fld="2" item="5"/>
          <tpl fld="3" item="5"/>
          <tpl hier="10" item="0"/>
          <tpl fld="4" item="4"/>
        </tpls>
      </n>
      <n v="0">
        <tpls c="5">
          <tpl fld="1" item="3"/>
          <tpl fld="2" item="5"/>
          <tpl fld="3" item="5"/>
          <tpl hier="10" item="0"/>
          <tpl fld="4" item="2"/>
        </tpls>
      </n>
      <n v="59861.489935999962">
        <tpls c="5">
          <tpl fld="1" item="13"/>
          <tpl fld="2" item="4"/>
          <tpl fld="3" item="4"/>
          <tpl hier="10" item="0"/>
          <tpl fld="4" item="6"/>
        </tpls>
      </n>
      <n v="838.7097">
        <tpls c="5">
          <tpl fld="1" item="9"/>
          <tpl fld="2" item="4"/>
          <tpl fld="3" item="4"/>
          <tpl hier="10" item="0"/>
          <tpl fld="4" item="4"/>
        </tpls>
      </n>
      <n v="40231.799999999996">
        <tpls c="5">
          <tpl fld="1" item="5"/>
          <tpl fld="2" item="4"/>
          <tpl fld="3" item="4"/>
          <tpl hier="10" item="0"/>
          <tpl fld="4" item="2"/>
        </tpls>
      </n>
      <n v="93952.606423999983">
        <tpls c="5">
          <tpl fld="1" item="1"/>
          <tpl fld="2" item="4"/>
          <tpl fld="3" item="4"/>
          <tpl hier="10" item="0"/>
          <tpl fld="4" item="0"/>
        </tpls>
      </n>
      <n v="78960">
        <tpls c="5">
          <tpl fld="1" item="7"/>
          <tpl fld="2" item="3"/>
          <tpl fld="3" item="3"/>
          <tpl hier="10" item="0"/>
          <tpl fld="4" item="2"/>
        </tpls>
      </n>
      <n v="107600.88706075">
        <tpls c="5">
          <tpl fld="1" item="3"/>
          <tpl fld="2" item="3"/>
          <tpl fld="3" item="3"/>
          <tpl hier="10" item="0"/>
          <tpl fld="4" item="0"/>
        </tpls>
      </n>
      <n v="967.74189999999999">
        <tpls c="5">
          <tpl fld="1" item="13"/>
          <tpl fld="2" item="2"/>
          <tpl fld="3" item="2"/>
          <tpl hier="10" item="0"/>
          <tpl fld="4" item="4"/>
        </tpls>
      </n>
      <n v="0">
        <tpls c="5">
          <tpl fld="1" item="9"/>
          <tpl fld="2" item="2"/>
          <tpl fld="3" item="2"/>
          <tpl hier="10" item="0"/>
          <tpl fld="4" item="2"/>
        </tpls>
      </n>
      <n v="598829.22574999998">
        <tpls c="5">
          <tpl fld="1" item="5"/>
          <tpl fld="2" item="2"/>
          <tpl fld="3" item="2"/>
          <tpl hier="10" item="0"/>
          <tpl fld="4" item="0"/>
        </tpls>
      </n>
      <n v="0">
        <tpls c="5">
          <tpl fld="1" item="1"/>
          <tpl fld="2" item="1"/>
          <tpl fld="3" item="1"/>
          <tpl hier="10" item="0"/>
          <tpl fld="4" item="5"/>
        </tpls>
      </n>
      <n v="1142633.3097000001">
        <tpls c="5">
          <tpl fld="1" item="7"/>
          <tpl fld="2" item="1"/>
          <tpl fld="3" item="1"/>
          <tpl hier="10" item="0"/>
          <tpl fld="4" item="0"/>
        </tpls>
      </n>
      <n v="667.419355">
        <tpls c="5">
          <tpl fld="1" item="3"/>
          <tpl fld="2" item="0"/>
          <tpl fld="3" item="0"/>
          <tpl hier="10" item="0"/>
          <tpl fld="4" item="5"/>
        </tpls>
      </n>
      <n v="0">
        <tpls c="5">
          <tpl fld="1" item="9"/>
          <tpl fld="2" item="0"/>
          <tpl fld="3" item="0"/>
          <tpl hier="10" item="0"/>
          <tpl fld="4" item="3"/>
        </tpls>
      </n>
      <n v="90253.8">
        <tpls c="5">
          <tpl fld="1" item="13"/>
          <tpl fld="2" item="0"/>
          <tpl fld="3" item="0"/>
          <tpl hier="10" item="0"/>
          <tpl fld="4" item="2"/>
        </tpls>
      </n>
      <n v="90253.8">
        <tpls c="5">
          <tpl fld="1" item="3"/>
          <tpl fld="2" item="0"/>
          <tpl fld="3" item="0"/>
          <tpl hier="10" item="0"/>
          <tpl fld="4" item="2"/>
        </tpls>
      </n>
      <n v="0">
        <tpls c="5">
          <tpl fld="1" item="8"/>
          <tpl fld="2" item="0"/>
          <tpl fld="3" item="0"/>
          <tpl hier="10" item="0"/>
          <tpl fld="4" item="1"/>
        </tpls>
      </n>
      <n v="0">
        <tpls c="5">
          <tpl fld="1" item="0"/>
          <tpl fld="2" item="0"/>
          <tpl fld="3" item="0"/>
          <tpl hier="10" item="0"/>
          <tpl fld="4" item="1"/>
        </tpls>
      </n>
      <n v="669496.31606999994">
        <tpls c="5">
          <tpl fld="1" item="6"/>
          <tpl fld="2" item="0"/>
          <tpl fld="3" item="0"/>
          <tpl hier="10" item="0"/>
          <tpl fld="4" item="0"/>
        </tpls>
      </n>
      <n v="0">
        <tpls c="5">
          <tpl fld="1" item="1"/>
          <tpl fld="2" item="30"/>
          <tpl fld="3" item="30"/>
          <tpl hier="10" item="0"/>
          <tpl fld="4" item="4"/>
        </tpls>
      </n>
      <n v="0">
        <tpls c="5">
          <tpl fld="1" item="2"/>
          <tpl fld="2" item="30"/>
          <tpl fld="3" item="30"/>
          <tpl hier="10" item="0"/>
          <tpl fld="4" item="4"/>
        </tpls>
      </n>
      <n v="0">
        <tpls c="5">
          <tpl fld="1" item="7"/>
          <tpl fld="2" item="30"/>
          <tpl fld="3" item="30"/>
          <tpl hier="10" item="0"/>
          <tpl fld="4" item="4"/>
        </tpls>
      </n>
      <n v="0">
        <tpls c="5">
          <tpl fld="1" item="9"/>
          <tpl fld="2" item="30"/>
          <tpl fld="3" item="30"/>
          <tpl hier="10" item="0"/>
          <tpl fld="4" item="4"/>
        </tpls>
      </n>
      <n v="0">
        <tpls c="5">
          <tpl fld="1" item="10"/>
          <tpl fld="2" item="30"/>
          <tpl fld="3" item="30"/>
          <tpl hier="10" item="0"/>
          <tpl fld="4" item="4"/>
        </tpls>
      </n>
      <n v="0">
        <tpls c="5">
          <tpl fld="1" item="3"/>
          <tpl fld="2" item="30"/>
          <tpl fld="3" item="30"/>
          <tpl hier="10" item="0"/>
          <tpl fld="4" item="4"/>
        </tpls>
      </n>
      <n v="0">
        <tpls c="5">
          <tpl fld="1" item="11"/>
          <tpl fld="2" item="30"/>
          <tpl fld="3" item="30"/>
          <tpl hier="10" item="0"/>
          <tpl fld="4" item="4"/>
        </tpls>
      </n>
      <n v="0">
        <tpls c="5">
          <tpl fld="1" item="4"/>
          <tpl fld="2" item="30"/>
          <tpl fld="3" item="30"/>
          <tpl hier="10" item="0"/>
          <tpl fld="4" item="4"/>
        </tpls>
      </n>
      <n v="0">
        <tpls c="5">
          <tpl fld="1" item="12"/>
          <tpl fld="2" item="30"/>
          <tpl fld="3" item="30"/>
          <tpl hier="10" item="0"/>
          <tpl fld="4" item="4"/>
        </tpls>
      </n>
      <n v="0">
        <tpls c="5">
          <tpl fld="1" item="5"/>
          <tpl fld="2" item="30"/>
          <tpl fld="3" item="30"/>
          <tpl hier="10" item="0"/>
          <tpl fld="4" item="4"/>
        </tpls>
      </n>
      <n v="0">
        <tpls c="5">
          <tpl fld="1" item="13"/>
          <tpl fld="2" item="30"/>
          <tpl fld="3" item="30"/>
          <tpl hier="10" item="0"/>
          <tpl fld="4" item="4"/>
        </tpls>
      </n>
      <n v="0">
        <tpls c="5">
          <tpl fld="1" item="6"/>
          <tpl fld="2" item="30"/>
          <tpl fld="3" item="30"/>
          <tpl hier="10" item="0"/>
          <tpl fld="4" item="4"/>
        </tpls>
      </n>
      <n v="0">
        <tpls c="5">
          <tpl fld="1" item="0"/>
          <tpl fld="2" item="30"/>
          <tpl fld="3" item="30"/>
          <tpl hier="10" item="0"/>
          <tpl fld="4" item="4"/>
        </tpls>
      </n>
      <n v="0">
        <tpls c="5">
          <tpl fld="1" item="8"/>
          <tpl fld="2" item="30"/>
          <tpl fld="3" item="30"/>
          <tpl hier="10" item="0"/>
          <tpl fld="4" item="4"/>
        </tpls>
      </n>
      <n v="0">
        <tpls c="5">
          <tpl fld="1" item="3"/>
          <tpl fld="2" item="29"/>
          <tpl fld="3" item="29"/>
          <tpl hier="10" item="0"/>
          <tpl fld="4" item="5"/>
        </tpls>
      </n>
      <n v="0">
        <tpls c="5">
          <tpl fld="1" item="5"/>
          <tpl fld="2" item="29"/>
          <tpl fld="3" item="29"/>
          <tpl hier="10" item="0"/>
          <tpl fld="4" item="5"/>
        </tpls>
      </n>
      <n v="0">
        <tpls c="5">
          <tpl fld="1" item="6"/>
          <tpl fld="2" item="29"/>
          <tpl fld="3" item="29"/>
          <tpl hier="10" item="0"/>
          <tpl fld="4" item="5"/>
        </tpls>
      </n>
      <n v="0">
        <tpls c="5">
          <tpl fld="1" item="11"/>
          <tpl fld="2" item="29"/>
          <tpl fld="3" item="29"/>
          <tpl hier="10" item="0"/>
          <tpl fld="4" item="5"/>
        </tpls>
      </n>
      <n v="0">
        <tpls c="5">
          <tpl fld="1" item="13"/>
          <tpl fld="2" item="29"/>
          <tpl fld="3" item="29"/>
          <tpl hier="10" item="0"/>
          <tpl fld="4" item="5"/>
        </tpls>
      </n>
      <n v="0">
        <tpls c="5">
          <tpl fld="1" item="7"/>
          <tpl fld="2" item="29"/>
          <tpl fld="3" item="29"/>
          <tpl hier="10" item="0"/>
          <tpl fld="4" item="5"/>
        </tpls>
      </n>
      <n v="0">
        <tpls c="5">
          <tpl fld="1" item="0"/>
          <tpl fld="2" item="29"/>
          <tpl fld="3" item="29"/>
          <tpl hier="10" item="0"/>
          <tpl fld="4" item="5"/>
        </tpls>
      </n>
      <n v="0">
        <tpls c="5">
          <tpl fld="1" item="8"/>
          <tpl fld="2" item="29"/>
          <tpl fld="3" item="29"/>
          <tpl hier="10" item="0"/>
          <tpl fld="4" item="5"/>
        </tpls>
      </n>
      <n v="0">
        <tpls c="5">
          <tpl fld="1" item="1"/>
          <tpl fld="2" item="29"/>
          <tpl fld="3" item="29"/>
          <tpl hier="10" item="0"/>
          <tpl fld="4" item="5"/>
        </tpls>
      </n>
      <n v="0">
        <tpls c="5">
          <tpl fld="1" item="9"/>
          <tpl fld="2" item="29"/>
          <tpl fld="3" item="29"/>
          <tpl hier="10" item="0"/>
          <tpl fld="4" item="5"/>
        </tpls>
      </n>
      <n v="0">
        <tpls c="5">
          <tpl fld="1" item="2"/>
          <tpl fld="2" item="29"/>
          <tpl fld="3" item="29"/>
          <tpl hier="10" item="0"/>
          <tpl fld="4" item="5"/>
        </tpls>
      </n>
      <n v="0">
        <tpls c="5">
          <tpl fld="1" item="10"/>
          <tpl fld="2" item="29"/>
          <tpl fld="3" item="29"/>
          <tpl hier="10" item="0"/>
          <tpl fld="4" item="5"/>
        </tpls>
      </n>
      <n v="0">
        <tpls c="5">
          <tpl fld="1" item="4"/>
          <tpl fld="2" item="29"/>
          <tpl fld="3" item="29"/>
          <tpl hier="10" item="0"/>
          <tpl fld="4" item="5"/>
        </tpls>
      </n>
      <n v="0">
        <tpls c="5">
          <tpl fld="1" item="12"/>
          <tpl fld="2" item="29"/>
          <tpl fld="3" item="29"/>
          <tpl hier="10" item="0"/>
          <tpl fld="4" item="5"/>
        </tpls>
      </n>
      <n v="147726">
        <tpls c="5">
          <tpl fld="1" item="1"/>
          <tpl fld="2" item="28"/>
          <tpl fld="3" item="28"/>
          <tpl hier="10" item="0"/>
          <tpl fld="4" item="6"/>
        </tpls>
      </n>
      <n v="-62274">
        <tpls c="5">
          <tpl fld="1" item="2"/>
          <tpl fld="2" item="28"/>
          <tpl fld="3" item="28"/>
          <tpl hier="10" item="0"/>
          <tpl fld="4" item="6"/>
        </tpls>
      </n>
      <n v="-692274">
        <tpls c="5">
          <tpl fld="1" item="7"/>
          <tpl fld="2" item="28"/>
          <tpl fld="3" item="28"/>
          <tpl hier="10" item="0"/>
          <tpl fld="4" item="6"/>
        </tpls>
      </n>
      <n v="-902274">
        <tpls c="5">
          <tpl fld="1" item="9"/>
          <tpl fld="2" item="28"/>
          <tpl fld="3" item="28"/>
          <tpl hier="10" item="0"/>
          <tpl fld="4" item="6"/>
        </tpls>
      </n>
      <n v="-1112274">
        <tpls c="5">
          <tpl fld="1" item="10"/>
          <tpl fld="2" item="28"/>
          <tpl fld="3" item="28"/>
          <tpl hier="10" item="0"/>
          <tpl fld="4" item="6"/>
        </tpls>
      </n>
      <n v="-272274">
        <tpls c="5">
          <tpl fld="1" item="3"/>
          <tpl fld="2" item="28"/>
          <tpl fld="3" item="28"/>
          <tpl hier="10" item="0"/>
          <tpl fld="4" item="6"/>
        </tpls>
      </n>
      <n v="-1112274">
        <tpls c="5">
          <tpl fld="1" item="11"/>
          <tpl fld="2" item="28"/>
          <tpl fld="3" item="28"/>
          <tpl hier="10" item="0"/>
          <tpl fld="4" item="6"/>
        </tpls>
      </n>
      <n v="-482274">
        <tpls c="5">
          <tpl fld="1" item="4"/>
          <tpl fld="2" item="28"/>
          <tpl fld="3" item="28"/>
          <tpl hier="10" item="0"/>
          <tpl fld="4" item="6"/>
        </tpls>
      </n>
      <n v="-1112274">
        <tpls c="5">
          <tpl fld="1" item="12"/>
          <tpl fld="2" item="28"/>
          <tpl fld="3" item="28"/>
          <tpl hier="10" item="0"/>
          <tpl fld="4" item="6"/>
        </tpls>
      </n>
      <n v="-692274">
        <tpls c="5">
          <tpl fld="1" item="5"/>
          <tpl fld="2" item="28"/>
          <tpl fld="3" item="28"/>
          <tpl hier="10" item="0"/>
          <tpl fld="4" item="6"/>
        </tpls>
      </n>
      <n v="-1112274">
        <tpls c="5">
          <tpl fld="1" item="13"/>
          <tpl fld="2" item="28"/>
          <tpl fld="3" item="28"/>
          <tpl hier="10" item="0"/>
          <tpl fld="4" item="6"/>
        </tpls>
      </n>
      <n v="-692274">
        <tpls c="5">
          <tpl fld="1" item="6"/>
          <tpl fld="2" item="28"/>
          <tpl fld="3" item="28"/>
          <tpl hier="10" item="0"/>
          <tpl fld="4" item="6"/>
        </tpls>
      </n>
      <n v="357726">
        <tpls c="5">
          <tpl fld="1" item="0"/>
          <tpl fld="2" item="28"/>
          <tpl fld="3" item="28"/>
          <tpl hier="10" item="0"/>
          <tpl fld="4" item="6"/>
        </tpls>
      </n>
      <n v="-692274">
        <tpls c="5">
          <tpl fld="1" item="8"/>
          <tpl fld="2" item="28"/>
          <tpl fld="3" item="28"/>
          <tpl hier="10" item="0"/>
          <tpl fld="4" item="6"/>
        </tpls>
      </n>
      <n v="407606.4">
        <tpls c="5">
          <tpl fld="1" item="1"/>
          <tpl fld="2" item="26"/>
          <tpl fld="3" item="26"/>
          <tpl hier="10" item="0"/>
          <tpl fld="4" item="0"/>
        </tpls>
      </n>
      <n v="440416.80000000005">
        <tpls c="5">
          <tpl fld="1" item="2"/>
          <tpl fld="2" item="26"/>
          <tpl fld="3" item="26"/>
          <tpl hier="10" item="0"/>
          <tpl fld="4" item="0"/>
        </tpls>
      </n>
      <n v="604468.80000000016">
        <tpls c="5">
          <tpl fld="1" item="7"/>
          <tpl fld="2" item="26"/>
          <tpl fld="3" item="26"/>
          <tpl hier="10" item="0"/>
          <tpl fld="4" item="0"/>
        </tpls>
      </n>
      <n v="670089.60000000021">
        <tpls c="5">
          <tpl fld="1" item="9"/>
          <tpl fld="2" item="26"/>
          <tpl fld="3" item="26"/>
          <tpl hier="10" item="0"/>
          <tpl fld="4" item="0"/>
        </tpls>
      </n>
      <n v="702900.00000000023">
        <tpls c="5">
          <tpl fld="1" item="10"/>
          <tpl fld="2" item="26"/>
          <tpl fld="3" item="26"/>
          <tpl hier="10" item="0"/>
          <tpl fld="4" item="0"/>
        </tpls>
      </n>
      <n v="473227.20000000007">
        <tpls c="5">
          <tpl fld="1" item="3"/>
          <tpl fld="2" item="26"/>
          <tpl fld="3" item="26"/>
          <tpl hier="10" item="0"/>
          <tpl fld="4" item="0"/>
        </tpls>
      </n>
      <n v="735710.40000000026">
        <tpls c="5">
          <tpl fld="1" item="11"/>
          <tpl fld="2" item="26"/>
          <tpl fld="3" item="26"/>
          <tpl hier="10" item="0"/>
          <tpl fld="4" item="0"/>
        </tpls>
      </n>
      <n v="506037.60000000009">
        <tpls c="5">
          <tpl fld="1" item="4"/>
          <tpl fld="2" item="26"/>
          <tpl fld="3" item="26"/>
          <tpl hier="10" item="0"/>
          <tpl fld="4" item="0"/>
        </tpls>
      </n>
      <n v="558520.80000000028">
        <tpls c="5">
          <tpl fld="1" item="12"/>
          <tpl fld="2" item="26"/>
          <tpl fld="3" item="26"/>
          <tpl hier="10" item="0"/>
          <tpl fld="4" item="0"/>
        </tpls>
      </n>
      <n v="538848.00000000012">
        <tpls c="5">
          <tpl fld="1" item="5"/>
          <tpl fld="2" item="26"/>
          <tpl fld="3" item="26"/>
          <tpl hier="10" item="0"/>
          <tpl fld="4" item="0"/>
        </tpls>
      </n>
      <n v="591331.2000000003">
        <tpls c="5">
          <tpl fld="1" item="13"/>
          <tpl fld="2" item="26"/>
          <tpl fld="3" item="26"/>
          <tpl hier="10" item="0"/>
          <tpl fld="4" item="0"/>
        </tpls>
      </n>
      <n v="571658.40000000014">
        <tpls c="5">
          <tpl fld="1" item="6"/>
          <tpl fld="2" item="26"/>
          <tpl fld="3" item="26"/>
          <tpl hier="10" item="0"/>
          <tpl fld="4" item="0"/>
        </tpls>
      </n>
      <n v="374796">
        <tpls c="5">
          <tpl fld="1" item="0"/>
          <tpl fld="2" item="26"/>
          <tpl fld="3" item="26"/>
          <tpl hier="10" item="0"/>
          <tpl fld="4" item="0"/>
        </tpls>
      </n>
      <n v="637279.20000000019">
        <tpls c="5">
          <tpl fld="1" item="8"/>
          <tpl fld="2" item="26"/>
          <tpl fld="3" item="26"/>
          <tpl hier="10" item="0"/>
          <tpl fld="4" item="0"/>
        </tpls>
      </n>
      <n v="0">
        <tpls c="5">
          <tpl fld="1" item="3"/>
          <tpl fld="2" item="25"/>
          <tpl fld="3" item="25"/>
          <tpl hier="10" item="0"/>
          <tpl fld="4" item="1"/>
        </tpls>
      </n>
      <n v="0">
        <tpls c="5">
          <tpl fld="1" item="5"/>
          <tpl fld="2" item="25"/>
          <tpl fld="3" item="25"/>
          <tpl hier="10" item="0"/>
          <tpl fld="4" item="1"/>
        </tpls>
      </n>
      <n v="0">
        <tpls c="5">
          <tpl fld="1" item="6"/>
          <tpl fld="2" item="25"/>
          <tpl fld="3" item="25"/>
          <tpl hier="10" item="0"/>
          <tpl fld="4" item="1"/>
        </tpls>
      </n>
      <n v="0">
        <tpls c="5">
          <tpl fld="1" item="11"/>
          <tpl fld="2" item="25"/>
          <tpl fld="3" item="25"/>
          <tpl hier="10" item="0"/>
          <tpl fld="4" item="1"/>
        </tpls>
      </n>
      <n v="0">
        <tpls c="5">
          <tpl fld="1" item="13"/>
          <tpl fld="2" item="25"/>
          <tpl fld="3" item="25"/>
          <tpl hier="10" item="0"/>
          <tpl fld="4" item="1"/>
        </tpls>
      </n>
      <n v="0">
        <tpls c="5">
          <tpl fld="1" item="7"/>
          <tpl fld="2" item="25"/>
          <tpl fld="3" item="25"/>
          <tpl hier="10" item="0"/>
          <tpl fld="4" item="1"/>
        </tpls>
      </n>
      <n v="0">
        <tpls c="5">
          <tpl fld="1" item="0"/>
          <tpl fld="2" item="25"/>
          <tpl fld="3" item="25"/>
          <tpl hier="10" item="0"/>
          <tpl fld="4" item="1"/>
        </tpls>
      </n>
      <n v="0">
        <tpls c="5">
          <tpl fld="1" item="8"/>
          <tpl fld="2" item="25"/>
          <tpl fld="3" item="25"/>
          <tpl hier="10" item="0"/>
          <tpl fld="4" item="1"/>
        </tpls>
      </n>
      <n v="0">
        <tpls c="5">
          <tpl fld="1" item="1"/>
          <tpl fld="2" item="25"/>
          <tpl fld="3" item="25"/>
          <tpl hier="10" item="0"/>
          <tpl fld="4" item="1"/>
        </tpls>
      </n>
      <n v="0">
        <tpls c="5">
          <tpl fld="1" item="9"/>
          <tpl fld="2" item="25"/>
          <tpl fld="3" item="25"/>
          <tpl hier="10" item="0"/>
          <tpl fld="4" item="1"/>
        </tpls>
      </n>
      <n v="0">
        <tpls c="5">
          <tpl fld="1" item="2"/>
          <tpl fld="2" item="25"/>
          <tpl fld="3" item="25"/>
          <tpl hier="10" item="0"/>
          <tpl fld="4" item="1"/>
        </tpls>
      </n>
      <n v="0">
        <tpls c="5">
          <tpl fld="1" item="10"/>
          <tpl fld="2" item="25"/>
          <tpl fld="3" item="25"/>
          <tpl hier="10" item="0"/>
          <tpl fld="4" item="1"/>
        </tpls>
      </n>
      <n v="0">
        <tpls c="5">
          <tpl fld="1" item="4"/>
          <tpl fld="2" item="25"/>
          <tpl fld="3" item="25"/>
          <tpl hier="10" item="0"/>
          <tpl fld="4" item="1"/>
        </tpls>
      </n>
      <n v="0">
        <tpls c="5">
          <tpl fld="1" item="12"/>
          <tpl fld="2" item="25"/>
          <tpl fld="3" item="25"/>
          <tpl hier="10" item="0"/>
          <tpl fld="4" item="1"/>
        </tpls>
      </n>
      <n v="75411">
        <tpls c="5">
          <tpl fld="1" item="1"/>
          <tpl fld="2" item="24"/>
          <tpl fld="3" item="24"/>
          <tpl hier="10" item="0"/>
          <tpl fld="4" item="2"/>
        </tpls>
      </n>
      <n v="0">
        <tpls c="5">
          <tpl fld="1" item="2"/>
          <tpl fld="2" item="24"/>
          <tpl fld="3" item="24"/>
          <tpl hier="10" item="0"/>
          <tpl fld="4" item="2"/>
        </tpls>
      </n>
      <n v="0">
        <tpls c="5">
          <tpl fld="1" item="7"/>
          <tpl fld="2" item="24"/>
          <tpl fld="3" item="24"/>
          <tpl hier="10" item="0"/>
          <tpl fld="4" item="2"/>
        </tpls>
      </n>
      <n v="0">
        <tpls c="5">
          <tpl fld="1" item="9"/>
          <tpl fld="2" item="24"/>
          <tpl fld="3" item="24"/>
          <tpl hier="10" item="0"/>
          <tpl fld="4" item="2"/>
        </tpls>
      </n>
      <n v="0">
        <tpls c="5">
          <tpl fld="1" item="10"/>
          <tpl fld="2" item="24"/>
          <tpl fld="3" item="24"/>
          <tpl hier="10" item="0"/>
          <tpl fld="4" item="2"/>
        </tpls>
      </n>
      <n v="0">
        <tpls c="5">
          <tpl fld="1" item="3"/>
          <tpl fld="2" item="24"/>
          <tpl fld="3" item="24"/>
          <tpl hier="10" item="0"/>
          <tpl fld="4" item="2"/>
        </tpls>
      </n>
      <n v="0">
        <tpls c="5">
          <tpl fld="1" item="11"/>
          <tpl fld="2" item="24"/>
          <tpl fld="3" item="24"/>
          <tpl hier="10" item="0"/>
          <tpl fld="4" item="2"/>
        </tpls>
      </n>
      <n v="0">
        <tpls c="5">
          <tpl fld="1" item="4"/>
          <tpl fld="2" item="24"/>
          <tpl fld="3" item="24"/>
          <tpl hier="10" item="0"/>
          <tpl fld="4" item="2"/>
        </tpls>
      </n>
      <n v="0">
        <tpls c="5">
          <tpl fld="1" item="12"/>
          <tpl fld="2" item="24"/>
          <tpl fld="3" item="24"/>
          <tpl hier="10" item="0"/>
          <tpl fld="4" item="2"/>
        </tpls>
      </n>
      <n v="0">
        <tpls c="5">
          <tpl fld="1" item="5"/>
          <tpl fld="2" item="24"/>
          <tpl fld="3" item="24"/>
          <tpl hier="10" item="0"/>
          <tpl fld="4" item="2"/>
        </tpls>
      </n>
      <n v="0">
        <tpls c="5">
          <tpl fld="1" item="13"/>
          <tpl fld="2" item="24"/>
          <tpl fld="3" item="24"/>
          <tpl hier="10" item="0"/>
          <tpl fld="4" item="2"/>
        </tpls>
      </n>
      <n v="0">
        <tpls c="5">
          <tpl fld="1" item="6"/>
          <tpl fld="2" item="24"/>
          <tpl fld="3" item="24"/>
          <tpl hier="10" item="0"/>
          <tpl fld="4" item="2"/>
        </tpls>
      </n>
      <n v="75411">
        <tpls c="5">
          <tpl fld="1" item="0"/>
          <tpl fld="2" item="24"/>
          <tpl fld="3" item="24"/>
          <tpl hier="10" item="0"/>
          <tpl fld="4" item="2"/>
        </tpls>
      </n>
      <n v="0">
        <tpls c="5">
          <tpl fld="1" item="8"/>
          <tpl fld="2" item="24"/>
          <tpl fld="3" item="24"/>
          <tpl hier="10" item="0"/>
          <tpl fld="4" item="2"/>
        </tpls>
      </n>
      <n v="0">
        <tpls c="5">
          <tpl fld="1" item="11"/>
          <tpl fld="2" item="23"/>
          <tpl fld="3" item="23"/>
          <tpl hier="10" item="0"/>
          <tpl fld="4" item="3"/>
        </tpls>
      </n>
      <n v="0">
        <tpls c="5">
          <tpl fld="1" item="3"/>
          <tpl fld="2" item="23"/>
          <tpl fld="3" item="23"/>
          <tpl hier="10" item="0"/>
          <tpl fld="4" item="3"/>
        </tpls>
      </n>
      <n v="0">
        <tpls c="5">
          <tpl fld="1" item="5"/>
          <tpl fld="2" item="23"/>
          <tpl fld="3" item="23"/>
          <tpl hier="10" item="0"/>
          <tpl fld="4" item="3"/>
        </tpls>
      </n>
      <n v="0">
        <tpls c="5">
          <tpl fld="1" item="6"/>
          <tpl fld="2" item="23"/>
          <tpl fld="3" item="23"/>
          <tpl hier="10" item="0"/>
          <tpl fld="4" item="3"/>
        </tpls>
      </n>
      <n v="0">
        <tpls c="5">
          <tpl fld="1" item="13"/>
          <tpl fld="2" item="23"/>
          <tpl fld="3" item="23"/>
          <tpl hier="10" item="0"/>
          <tpl fld="4" item="3"/>
        </tpls>
      </n>
      <n v="0">
        <tpls c="5">
          <tpl fld="1" item="7"/>
          <tpl fld="2" item="23"/>
          <tpl fld="3" item="23"/>
          <tpl hier="10" item="0"/>
          <tpl fld="4" item="3"/>
        </tpls>
      </n>
      <n v="0">
        <tpls c="5">
          <tpl fld="1" item="0"/>
          <tpl fld="2" item="23"/>
          <tpl fld="3" item="23"/>
          <tpl hier="10" item="0"/>
          <tpl fld="4" item="3"/>
        </tpls>
      </n>
      <n v="0">
        <tpls c="5">
          <tpl fld="1" item="8"/>
          <tpl fld="2" item="23"/>
          <tpl fld="3" item="23"/>
          <tpl hier="10" item="0"/>
          <tpl fld="4" item="3"/>
        </tpls>
      </n>
      <n v="0">
        <tpls c="5">
          <tpl fld="1" item="1"/>
          <tpl fld="2" item="23"/>
          <tpl fld="3" item="23"/>
          <tpl hier="10" item="0"/>
          <tpl fld="4" item="3"/>
        </tpls>
      </n>
      <n v="0">
        <tpls c="5">
          <tpl fld="1" item="9"/>
          <tpl fld="2" item="23"/>
          <tpl fld="3" item="23"/>
          <tpl hier="10" item="0"/>
          <tpl fld="4" item="3"/>
        </tpls>
      </n>
      <n v="0">
        <tpls c="5">
          <tpl fld="1" item="2"/>
          <tpl fld="2" item="23"/>
          <tpl fld="3" item="23"/>
          <tpl hier="10" item="0"/>
          <tpl fld="4" item="3"/>
        </tpls>
      </n>
      <n v="0">
        <tpls c="5">
          <tpl fld="1" item="10"/>
          <tpl fld="2" item="23"/>
          <tpl fld="3" item="23"/>
          <tpl hier="10" item="0"/>
          <tpl fld="4" item="3"/>
        </tpls>
      </n>
      <n v="0">
        <tpls c="5">
          <tpl fld="1" item="4"/>
          <tpl fld="2" item="23"/>
          <tpl fld="3" item="23"/>
          <tpl hier="10" item="0"/>
          <tpl fld="4" item="3"/>
        </tpls>
      </n>
      <n v="0">
        <tpls c="5">
          <tpl fld="1" item="12"/>
          <tpl fld="2" item="23"/>
          <tpl fld="3" item="23"/>
          <tpl hier="10" item="0"/>
          <tpl fld="4" item="3"/>
        </tpls>
      </n>
      <n v="0">
        <tpls c="5">
          <tpl fld="1" item="9"/>
          <tpl fld="2" item="22"/>
          <tpl fld="3" item="22"/>
          <tpl hier="10" item="0"/>
          <tpl fld="4" item="4"/>
        </tpls>
      </n>
      <n v="0">
        <tpls c="5">
          <tpl fld="1" item="1"/>
          <tpl fld="2" item="22"/>
          <tpl fld="3" item="22"/>
          <tpl hier="10" item="0"/>
          <tpl fld="4" item="4"/>
        </tpls>
      </n>
      <n v="0">
        <tpls c="5">
          <tpl fld="1" item="2"/>
          <tpl fld="2" item="22"/>
          <tpl fld="3" item="22"/>
          <tpl hier="10" item="0"/>
          <tpl fld="4" item="4"/>
        </tpls>
      </n>
      <n v="0">
        <tpls c="5">
          <tpl fld="1" item="7"/>
          <tpl fld="2" item="22"/>
          <tpl fld="3" item="22"/>
          <tpl hier="10" item="0"/>
          <tpl fld="4" item="4"/>
        </tpls>
      </n>
      <n v="0">
        <tpls c="5">
          <tpl fld="1" item="10"/>
          <tpl fld="2" item="22"/>
          <tpl fld="3" item="22"/>
          <tpl hier="10" item="0"/>
          <tpl fld="4" item="4"/>
        </tpls>
      </n>
      <n v="0">
        <tpls c="5">
          <tpl fld="1" item="3"/>
          <tpl fld="2" item="22"/>
          <tpl fld="3" item="22"/>
          <tpl hier="10" item="0"/>
          <tpl fld="4" item="4"/>
        </tpls>
      </n>
      <n v="0">
        <tpls c="5">
          <tpl fld="1" item="11"/>
          <tpl fld="2" item="22"/>
          <tpl fld="3" item="22"/>
          <tpl hier="10" item="0"/>
          <tpl fld="4" item="4"/>
        </tpls>
      </n>
      <n v="0">
        <tpls c="5">
          <tpl fld="1" item="4"/>
          <tpl fld="2" item="22"/>
          <tpl fld="3" item="22"/>
          <tpl hier="10" item="0"/>
          <tpl fld="4" item="4"/>
        </tpls>
      </n>
      <n v="0">
        <tpls c="5">
          <tpl fld="1" item="12"/>
          <tpl fld="2" item="22"/>
          <tpl fld="3" item="22"/>
          <tpl hier="10" item="0"/>
          <tpl fld="4" item="4"/>
        </tpls>
      </n>
      <n v="0">
        <tpls c="5">
          <tpl fld="1" item="5"/>
          <tpl fld="2" item="22"/>
          <tpl fld="3" item="22"/>
          <tpl hier="10" item="0"/>
          <tpl fld="4" item="4"/>
        </tpls>
      </n>
      <n v="0">
        <tpls c="5">
          <tpl fld="1" item="13"/>
          <tpl fld="2" item="22"/>
          <tpl fld="3" item="22"/>
          <tpl hier="10" item="0"/>
          <tpl fld="4" item="4"/>
        </tpls>
      </n>
      <n v="0">
        <tpls c="5">
          <tpl fld="1" item="6"/>
          <tpl fld="2" item="22"/>
          <tpl fld="3" item="22"/>
          <tpl hier="10" item="0"/>
          <tpl fld="4" item="4"/>
        </tpls>
      </n>
      <n v="0">
        <tpls c="5">
          <tpl fld="1" item="0"/>
          <tpl fld="2" item="22"/>
          <tpl fld="3" item="22"/>
          <tpl hier="10" item="0"/>
          <tpl fld="4" item="4"/>
        </tpls>
      </n>
      <n v="0">
        <tpls c="5">
          <tpl fld="1" item="8"/>
          <tpl fld="2" item="22"/>
          <tpl fld="3" item="22"/>
          <tpl hier="10" item="0"/>
          <tpl fld="4" item="4"/>
        </tpls>
      </n>
      <n v="0">
        <tpls c="5">
          <tpl fld="1" item="6"/>
          <tpl fld="2" item="21"/>
          <tpl fld="3" item="21"/>
          <tpl hier="10" item="0"/>
          <tpl fld="4" item="5"/>
        </tpls>
      </n>
      <n v="0">
        <tpls c="5">
          <tpl fld="1" item="3"/>
          <tpl fld="2" item="21"/>
          <tpl fld="3" item="21"/>
          <tpl hier="10" item="0"/>
          <tpl fld="4" item="5"/>
        </tpls>
      </n>
      <n v="0">
        <tpls c="5">
          <tpl fld="1" item="5"/>
          <tpl fld="2" item="21"/>
          <tpl fld="3" item="21"/>
          <tpl hier="10" item="0"/>
          <tpl fld="4" item="5"/>
        </tpls>
      </n>
      <n v="0">
        <tpls c="5">
          <tpl fld="1" item="11"/>
          <tpl fld="2" item="21"/>
          <tpl fld="3" item="21"/>
          <tpl hier="10" item="0"/>
          <tpl fld="4" item="5"/>
        </tpls>
      </n>
      <n v="0">
        <tpls c="5">
          <tpl fld="1" item="7"/>
          <tpl fld="2" item="21"/>
          <tpl fld="3" item="21"/>
          <tpl hier="10" item="0"/>
          <tpl fld="4" item="5"/>
        </tpls>
      </n>
      <n v="0">
        <tpls c="5">
          <tpl fld="1" item="0"/>
          <tpl fld="2" item="21"/>
          <tpl fld="3" item="21"/>
          <tpl hier="10" item="0"/>
          <tpl fld="4" item="5"/>
        </tpls>
      </n>
      <n v="0">
        <tpls c="5">
          <tpl fld="1" item="8"/>
          <tpl fld="2" item="21"/>
          <tpl fld="3" item="21"/>
          <tpl hier="10" item="0"/>
          <tpl fld="4" item="5"/>
        </tpls>
      </n>
      <n v="0">
        <tpls c="5">
          <tpl fld="1" item="1"/>
          <tpl fld="2" item="21"/>
          <tpl fld="3" item="21"/>
          <tpl hier="10" item="0"/>
          <tpl fld="4" item="5"/>
        </tpls>
      </n>
      <n v="0">
        <tpls c="5">
          <tpl fld="1" item="9"/>
          <tpl fld="2" item="21"/>
          <tpl fld="3" item="21"/>
          <tpl hier="10" item="0"/>
          <tpl fld="4" item="5"/>
        </tpls>
      </n>
      <n v="0">
        <tpls c="5">
          <tpl fld="1" item="2"/>
          <tpl fld="2" item="21"/>
          <tpl fld="3" item="21"/>
          <tpl hier="10" item="0"/>
          <tpl fld="4" item="5"/>
        </tpls>
      </n>
      <n v="0">
        <tpls c="5">
          <tpl fld="1" item="10"/>
          <tpl fld="2" item="21"/>
          <tpl fld="3" item="21"/>
          <tpl hier="10" item="0"/>
          <tpl fld="4" item="5"/>
        </tpls>
      </n>
      <n v="0">
        <tpls c="5">
          <tpl fld="1" item="4"/>
          <tpl fld="2" item="21"/>
          <tpl fld="3" item="21"/>
          <tpl hier="10" item="0"/>
          <tpl fld="4" item="5"/>
        </tpls>
      </n>
      <n v="0">
        <tpls c="5">
          <tpl fld="1" item="12"/>
          <tpl fld="2" item="21"/>
          <tpl fld="3" item="21"/>
          <tpl hier="10" item="0"/>
          <tpl fld="4" item="5"/>
        </tpls>
      </n>
      <n v="1179156">
        <tpls c="5">
          <tpl fld="1" item="7"/>
          <tpl fld="2" item="20"/>
          <tpl fld="3" item="20"/>
          <tpl hier="10" item="0"/>
          <tpl fld="4" item="6"/>
        </tpls>
      </n>
      <n v="943221">
        <tpls c="5">
          <tpl fld="1" item="10"/>
          <tpl fld="2" item="20"/>
          <tpl fld="3" item="20"/>
          <tpl hier="10" item="0"/>
          <tpl fld="4" item="6"/>
        </tpls>
      </n>
      <n v="1210026">
        <tpls c="5">
          <tpl fld="1" item="1"/>
          <tpl fld="2" item="20"/>
          <tpl fld="3" item="20"/>
          <tpl hier="10" item="0"/>
          <tpl fld="4" item="6"/>
        </tpls>
      </n>
      <n v="1278381">
        <tpls c="5">
          <tpl fld="1" item="2"/>
          <tpl fld="2" item="20"/>
          <tpl fld="3" item="20"/>
          <tpl hier="10" item="0"/>
          <tpl fld="4" item="6"/>
        </tpls>
      </n>
      <n v="1021866">
        <tpls c="5">
          <tpl fld="1" item="9"/>
          <tpl fld="2" item="20"/>
          <tpl fld="3" item="20"/>
          <tpl hier="10" item="0"/>
          <tpl fld="4" item="6"/>
        </tpls>
      </n>
      <n v="1199736">
        <tpls c="5">
          <tpl fld="1" item="3"/>
          <tpl fld="2" item="20"/>
          <tpl fld="3" item="20"/>
          <tpl hier="10" item="0"/>
          <tpl fld="4" item="6"/>
        </tpls>
      </n>
      <n v="864576">
        <tpls c="5">
          <tpl fld="1" item="11"/>
          <tpl fld="2" item="20"/>
          <tpl fld="3" item="20"/>
          <tpl hier="10" item="0"/>
          <tpl fld="4" item="6"/>
        </tpls>
      </n>
      <n v="1121091">
        <tpls c="5">
          <tpl fld="1" item="4"/>
          <tpl fld="2" item="20"/>
          <tpl fld="3" item="20"/>
          <tpl hier="10" item="0"/>
          <tpl fld="4" item="6"/>
        </tpls>
      </n>
      <n v="932931">
        <tpls c="5">
          <tpl fld="1" item="12"/>
          <tpl fld="2" item="20"/>
          <tpl fld="3" item="20"/>
          <tpl hier="10" item="0"/>
          <tpl fld="4" item="6"/>
        </tpls>
      </n>
      <n v="1042446">
        <tpls c="5">
          <tpl fld="1" item="5"/>
          <tpl fld="2" item="20"/>
          <tpl fld="3" item="20"/>
          <tpl hier="10" item="0"/>
          <tpl fld="4" item="6"/>
        </tpls>
      </n>
      <n v="1001286">
        <tpls c="5">
          <tpl fld="1" item="13"/>
          <tpl fld="2" item="20"/>
          <tpl fld="3" item="20"/>
          <tpl hier="10" item="0"/>
          <tpl fld="4" item="6"/>
        </tpls>
      </n>
      <n v="1110801">
        <tpls c="5">
          <tpl fld="1" item="6"/>
          <tpl fld="2" item="20"/>
          <tpl fld="3" item="20"/>
          <tpl hier="10" item="0"/>
          <tpl fld="4" item="6"/>
        </tpls>
      </n>
      <n v="1141671">
        <tpls c="5">
          <tpl fld="1" item="0"/>
          <tpl fld="2" item="20"/>
          <tpl fld="3" item="20"/>
          <tpl hier="10" item="0"/>
          <tpl fld="4" item="6"/>
        </tpls>
      </n>
      <n v="1100511">
        <tpls c="5">
          <tpl fld="1" item="8"/>
          <tpl fld="2" item="20"/>
          <tpl fld="3" item="20"/>
          <tpl hier="10" item="0"/>
          <tpl fld="4" item="6"/>
        </tpls>
      </n>
      <n v="1136373">
        <tpls c="5">
          <tpl fld="1" item="6"/>
          <tpl fld="2" item="18"/>
          <tpl fld="3" item="18"/>
          <tpl hier="10" item="0"/>
          <tpl fld="4" item="0"/>
        </tpls>
      </n>
      <n v="1097817">
        <tpls c="5">
          <tpl fld="1" item="8"/>
          <tpl fld="2" item="18"/>
          <tpl fld="3" item="18"/>
          <tpl hier="10" item="0"/>
          <tpl fld="4" item="0"/>
        </tpls>
      </n>
      <n v="1078539">
        <tpls c="5">
          <tpl fld="1" item="9"/>
          <tpl fld="2" item="18"/>
          <tpl fld="3" item="18"/>
          <tpl hier="10" item="0"/>
          <tpl fld="4" item="0"/>
        </tpls>
      </n>
      <n v="1252041">
        <tpls c="5">
          <tpl fld="1" item="0"/>
          <tpl fld="2" item="18"/>
          <tpl fld="3" item="18"/>
          <tpl hier="10" item="0"/>
          <tpl fld="4" item="0"/>
        </tpls>
      </n>
      <n v="1232763">
        <tpls c="5">
          <tpl fld="1" item="1"/>
          <tpl fld="2" item="18"/>
          <tpl fld="3" item="18"/>
          <tpl hier="10" item="0"/>
          <tpl fld="4" item="0"/>
        </tpls>
      </n>
      <n v="1213485">
        <tpls c="5">
          <tpl fld="1" item="2"/>
          <tpl fld="2" item="18"/>
          <tpl fld="3" item="18"/>
          <tpl hier="10" item="0"/>
          <tpl fld="4" item="0"/>
        </tpls>
      </n>
      <n v="1059261">
        <tpls c="5">
          <tpl fld="1" item="10"/>
          <tpl fld="2" item="18"/>
          <tpl fld="3" item="18"/>
          <tpl hier="10" item="0"/>
          <tpl fld="4" item="0"/>
        </tpls>
      </n>
      <n v="1194207">
        <tpls c="5">
          <tpl fld="1" item="3"/>
          <tpl fld="2" item="18"/>
          <tpl fld="3" item="18"/>
          <tpl hier="10" item="0"/>
          <tpl fld="4" item="0"/>
        </tpls>
      </n>
      <n v="1039983">
        <tpls c="5">
          <tpl fld="1" item="11"/>
          <tpl fld="2" item="18"/>
          <tpl fld="3" item="18"/>
          <tpl hier="10" item="0"/>
          <tpl fld="4" item="0"/>
        </tpls>
      </n>
      <n v="1174929">
        <tpls c="5">
          <tpl fld="1" item="4"/>
          <tpl fld="2" item="18"/>
          <tpl fld="3" item="18"/>
          <tpl hier="10" item="0"/>
          <tpl fld="4" item="0"/>
        </tpls>
      </n>
      <n v="1020705">
        <tpls c="5">
          <tpl fld="1" item="12"/>
          <tpl fld="2" item="18"/>
          <tpl fld="3" item="18"/>
          <tpl hier="10" item="0"/>
          <tpl fld="4" item="0"/>
        </tpls>
      </n>
      <n v="1155651">
        <tpls c="5">
          <tpl fld="1" item="5"/>
          <tpl fld="2" item="18"/>
          <tpl fld="3" item="18"/>
          <tpl hier="10" item="0"/>
          <tpl fld="4" item="0"/>
        </tpls>
      </n>
      <n v="1001427">
        <tpls c="5">
          <tpl fld="1" item="13"/>
          <tpl fld="2" item="18"/>
          <tpl fld="3" item="18"/>
          <tpl hier="10" item="0"/>
          <tpl fld="4" item="0"/>
        </tpls>
      </n>
      <n v="1117095">
        <tpls c="5">
          <tpl fld="1" item="7"/>
          <tpl fld="2" item="18"/>
          <tpl fld="3" item="18"/>
          <tpl hier="10" item="0"/>
          <tpl fld="4" item="0"/>
        </tpls>
      </n>
      <n v="0">
        <tpls c="5">
          <tpl fld="1" item="4"/>
          <tpl fld="2" item="17"/>
          <tpl fld="3" item="17"/>
          <tpl hier="10" item="0"/>
          <tpl fld="4" item="1"/>
        </tpls>
      </n>
      <n v="0">
        <tpls c="5">
          <tpl fld="1" item="5"/>
          <tpl fld="2" item="17"/>
          <tpl fld="3" item="17"/>
          <tpl hier="10" item="0"/>
          <tpl fld="4" item="1"/>
        </tpls>
      </n>
      <n v="0">
        <tpls c="5">
          <tpl fld="1" item="10"/>
          <tpl fld="2" item="17"/>
          <tpl fld="3" item="17"/>
          <tpl hier="10" item="0"/>
          <tpl fld="4" item="1"/>
        </tpls>
      </n>
      <n v="0">
        <tpls c="5">
          <tpl fld="1" item="12"/>
          <tpl fld="2" item="17"/>
          <tpl fld="3" item="17"/>
          <tpl hier="10" item="0"/>
          <tpl fld="4" item="1"/>
        </tpls>
      </n>
      <n v="0">
        <tpls c="5">
          <tpl fld="1" item="13"/>
          <tpl fld="2" item="17"/>
          <tpl fld="3" item="17"/>
          <tpl hier="10" item="0"/>
          <tpl fld="4" item="1"/>
        </tpls>
      </n>
      <n v="0">
        <tpls c="5">
          <tpl fld="1" item="2"/>
          <tpl fld="2" item="17"/>
          <tpl fld="3" item="17"/>
          <tpl hier="10" item="0"/>
          <tpl fld="4" item="1"/>
        </tpls>
      </n>
      <n v="0">
        <tpls c="5">
          <tpl fld="1" item="6"/>
          <tpl fld="2" item="17"/>
          <tpl fld="3" item="17"/>
          <tpl hier="10" item="0"/>
          <tpl fld="4" item="1"/>
        </tpls>
      </n>
      <n v="0">
        <tpls c="5">
          <tpl fld="1" item="7"/>
          <tpl fld="2" item="17"/>
          <tpl fld="3" item="17"/>
          <tpl hier="10" item="0"/>
          <tpl fld="4" item="1"/>
        </tpls>
      </n>
      <n v="0">
        <tpls c="5">
          <tpl fld="1" item="0"/>
          <tpl fld="2" item="17"/>
          <tpl fld="3" item="17"/>
          <tpl hier="10" item="0"/>
          <tpl fld="4" item="1"/>
        </tpls>
      </n>
      <n v="0">
        <tpls c="5">
          <tpl fld="1" item="8"/>
          <tpl fld="2" item="17"/>
          <tpl fld="3" item="17"/>
          <tpl hier="10" item="0"/>
          <tpl fld="4" item="1"/>
        </tpls>
      </n>
      <n v="0">
        <tpls c="5">
          <tpl fld="1" item="1"/>
          <tpl fld="2" item="17"/>
          <tpl fld="3" item="17"/>
          <tpl hier="10" item="0"/>
          <tpl fld="4" item="1"/>
        </tpls>
      </n>
      <n v="0">
        <tpls c="5">
          <tpl fld="1" item="9"/>
          <tpl fld="2" item="17"/>
          <tpl fld="3" item="17"/>
          <tpl hier="10" item="0"/>
          <tpl fld="4" item="1"/>
        </tpls>
      </n>
      <n v="0">
        <tpls c="5">
          <tpl fld="1" item="3"/>
          <tpl fld="2" item="17"/>
          <tpl fld="3" item="17"/>
          <tpl hier="10" item="0"/>
          <tpl fld="4" item="1"/>
        </tpls>
      </n>
      <n v="0">
        <tpls c="5">
          <tpl fld="1" item="11"/>
          <tpl fld="2" item="17"/>
          <tpl fld="3" item="17"/>
          <tpl hier="10" item="0"/>
          <tpl fld="4" item="1"/>
        </tpls>
      </n>
      <n v="1680">
        <tpls c="5">
          <tpl fld="1" item="1"/>
          <tpl fld="2" item="16"/>
          <tpl fld="3" item="16"/>
          <tpl hier="10" item="0"/>
          <tpl fld="4" item="2"/>
        </tpls>
      </n>
      <n v="0">
        <tpls c="5">
          <tpl fld="1" item="6"/>
          <tpl fld="2" item="16"/>
          <tpl fld="3" item="16"/>
          <tpl hier="10" item="0"/>
          <tpl fld="4" item="2"/>
        </tpls>
      </n>
      <n v="0">
        <tpls c="5">
          <tpl fld="1" item="8"/>
          <tpl fld="2" item="16"/>
          <tpl fld="3" item="16"/>
          <tpl hier="10" item="0"/>
          <tpl fld="4" item="2"/>
        </tpls>
      </n>
      <n v="0">
        <tpls c="5">
          <tpl fld="1" item="9"/>
          <tpl fld="2" item="16"/>
          <tpl fld="3" item="16"/>
          <tpl hier="10" item="0"/>
          <tpl fld="4" item="2"/>
        </tpls>
      </n>
      <n v="1680">
        <tpls c="5">
          <tpl fld="1" item="0"/>
          <tpl fld="2" item="16"/>
          <tpl fld="3" item="16"/>
          <tpl hier="10" item="0"/>
          <tpl fld="4" item="2"/>
        </tpls>
      </n>
      <n v="1680">
        <tpls c="5">
          <tpl fld="1" item="2"/>
          <tpl fld="2" item="16"/>
          <tpl fld="3" item="16"/>
          <tpl hier="10" item="0"/>
          <tpl fld="4" item="2"/>
        </tpls>
      </n>
      <n v="0">
        <tpls c="5">
          <tpl fld="1" item="10"/>
          <tpl fld="2" item="16"/>
          <tpl fld="3" item="16"/>
          <tpl hier="10" item="0"/>
          <tpl fld="4" item="2"/>
        </tpls>
      </n>
      <n v="0">
        <tpls c="5">
          <tpl fld="1" item="3"/>
          <tpl fld="2" item="16"/>
          <tpl fld="3" item="16"/>
          <tpl hier="10" item="0"/>
          <tpl fld="4" item="2"/>
        </tpls>
      </n>
      <n v="0">
        <tpls c="5">
          <tpl fld="1" item="11"/>
          <tpl fld="2" item="16"/>
          <tpl fld="3" item="16"/>
          <tpl hier="10" item="0"/>
          <tpl fld="4" item="2"/>
        </tpls>
      </n>
      <n v="0">
        <tpls c="5">
          <tpl fld="1" item="4"/>
          <tpl fld="2" item="16"/>
          <tpl fld="3" item="16"/>
          <tpl hier="10" item="0"/>
          <tpl fld="4" item="2"/>
        </tpls>
      </n>
      <n v="0">
        <tpls c="5">
          <tpl fld="1" item="12"/>
          <tpl fld="2" item="16"/>
          <tpl fld="3" item="16"/>
          <tpl hier="10" item="0"/>
          <tpl fld="4" item="2"/>
        </tpls>
      </n>
      <n v="0">
        <tpls c="5">
          <tpl fld="1" item="5"/>
          <tpl fld="2" item="16"/>
          <tpl fld="3" item="16"/>
          <tpl hier="10" item="0"/>
          <tpl fld="4" item="2"/>
        </tpls>
      </n>
      <n v="0">
        <tpls c="5">
          <tpl fld="1" item="13"/>
          <tpl fld="2" item="16"/>
          <tpl fld="3" item="16"/>
          <tpl hier="10" item="0"/>
          <tpl fld="4" item="2"/>
        </tpls>
      </n>
      <n v="0">
        <tpls c="5">
          <tpl fld="1" item="7"/>
          <tpl fld="2" item="16"/>
          <tpl fld="3" item="16"/>
          <tpl hier="10" item="0"/>
          <tpl fld="4" item="2"/>
        </tpls>
      </n>
      <n v="0">
        <tpls c="5">
          <tpl fld="1" item="2"/>
          <tpl fld="2" item="15"/>
          <tpl fld="3" item="15"/>
          <tpl hier="10" item="0"/>
          <tpl fld="4" item="3"/>
        </tpls>
      </n>
      <n v="0">
        <tpls c="5">
          <tpl fld="1" item="4"/>
          <tpl fld="2" item="15"/>
          <tpl fld="3" item="15"/>
          <tpl hier="10" item="0"/>
          <tpl fld="4" item="3"/>
        </tpls>
      </n>
      <n v="0">
        <tpls c="5">
          <tpl fld="1" item="5"/>
          <tpl fld="2" item="15"/>
          <tpl fld="3" item="15"/>
          <tpl hier="10" item="0"/>
          <tpl fld="4" item="3"/>
        </tpls>
      </n>
      <n v="0">
        <tpls c="5">
          <tpl fld="1" item="10"/>
          <tpl fld="2" item="15"/>
          <tpl fld="3" item="15"/>
          <tpl hier="10" item="0"/>
          <tpl fld="4" item="3"/>
        </tpls>
      </n>
      <n v="0">
        <tpls c="5">
          <tpl fld="1" item="12"/>
          <tpl fld="2" item="15"/>
          <tpl fld="3" item="15"/>
          <tpl hier="10" item="0"/>
          <tpl fld="4" item="3"/>
        </tpls>
      </n>
      <n v="0">
        <tpls c="5">
          <tpl fld="1" item="13"/>
          <tpl fld="2" item="15"/>
          <tpl fld="3" item="15"/>
          <tpl hier="10" item="0"/>
          <tpl fld="4" item="3"/>
        </tpls>
      </n>
      <n v="0">
        <tpls c="5">
          <tpl fld="1" item="6"/>
          <tpl fld="2" item="15"/>
          <tpl fld="3" item="15"/>
          <tpl hier="10" item="0"/>
          <tpl fld="4" item="3"/>
        </tpls>
      </n>
      <n v="0">
        <tpls c="5">
          <tpl fld="1" item="7"/>
          <tpl fld="2" item="15"/>
          <tpl fld="3" item="15"/>
          <tpl hier="10" item="0"/>
          <tpl fld="4" item="3"/>
        </tpls>
      </n>
      <n v="0">
        <tpls c="5">
          <tpl fld="1" item="0"/>
          <tpl fld="2" item="15"/>
          <tpl fld="3" item="15"/>
          <tpl hier="10" item="0"/>
          <tpl fld="4" item="3"/>
        </tpls>
      </n>
      <n v="0">
        <tpls c="5">
          <tpl fld="1" item="8"/>
          <tpl fld="2" item="15"/>
          <tpl fld="3" item="15"/>
          <tpl hier="10" item="0"/>
          <tpl fld="4" item="3"/>
        </tpls>
      </n>
      <n v="0">
        <tpls c="5">
          <tpl fld="1" item="1"/>
          <tpl fld="2" item="15"/>
          <tpl fld="3" item="15"/>
          <tpl hier="10" item="0"/>
          <tpl fld="4" item="3"/>
        </tpls>
      </n>
      <n v="0">
        <tpls c="5">
          <tpl fld="1" item="9"/>
          <tpl fld="2" item="15"/>
          <tpl fld="3" item="15"/>
          <tpl hier="10" item="0"/>
          <tpl fld="4" item="3"/>
        </tpls>
      </n>
      <n v="0">
        <tpls c="5">
          <tpl fld="1" item="3"/>
          <tpl fld="2" item="15"/>
          <tpl fld="3" item="15"/>
          <tpl hier="10" item="0"/>
          <tpl fld="4" item="3"/>
        </tpls>
      </n>
      <n v="0">
        <tpls c="5">
          <tpl fld="1" item="11"/>
          <tpl fld="2" item="15"/>
          <tpl fld="3" item="15"/>
          <tpl hier="10" item="0"/>
          <tpl fld="4" item="3"/>
        </tpls>
      </n>
      <n v="838.7097">
        <tpls c="5">
          <tpl fld="1" item="2"/>
          <tpl fld="2" item="14"/>
          <tpl fld="3" item="14"/>
          <tpl hier="10" item="0"/>
          <tpl fld="4" item="4"/>
        </tpls>
      </n>
      <n v="838.7097">
        <tpls c="5">
          <tpl fld="1" item="6"/>
          <tpl fld="2" item="14"/>
          <tpl fld="3" item="14"/>
          <tpl hier="10" item="0"/>
          <tpl fld="4" item="4"/>
        </tpls>
      </n>
      <n v="838.7097">
        <tpls c="5">
          <tpl fld="1" item="8"/>
          <tpl fld="2" item="14"/>
          <tpl fld="3" item="14"/>
          <tpl hier="10" item="0"/>
          <tpl fld="4" item="4"/>
        </tpls>
      </n>
      <n v="838.7097">
        <tpls c="5">
          <tpl fld="1" item="9"/>
          <tpl fld="2" item="14"/>
          <tpl fld="3" item="14"/>
          <tpl hier="10" item="0"/>
          <tpl fld="4" item="4"/>
        </tpls>
      </n>
      <n v="838.7097">
        <tpls c="5">
          <tpl fld="1" item="10"/>
          <tpl fld="2" item="14"/>
          <tpl fld="3" item="14"/>
          <tpl hier="10" item="0"/>
          <tpl fld="4" item="4"/>
        </tpls>
      </n>
      <n v="838.7097">
        <tpls c="5">
          <tpl fld="1" item="0"/>
          <tpl fld="2" item="14"/>
          <tpl fld="3" item="14"/>
          <tpl hier="10" item="0"/>
          <tpl fld="4" item="4"/>
        </tpls>
      </n>
      <n v="838.7097">
        <tpls c="5">
          <tpl fld="1" item="1"/>
          <tpl fld="2" item="14"/>
          <tpl fld="3" item="14"/>
          <tpl hier="10" item="0"/>
          <tpl fld="4" item="4"/>
        </tpls>
      </n>
      <n v="838.7097">
        <tpls c="5">
          <tpl fld="1" item="3"/>
          <tpl fld="2" item="14"/>
          <tpl fld="3" item="14"/>
          <tpl hier="10" item="0"/>
          <tpl fld="4" item="4"/>
        </tpls>
      </n>
      <n v="838.7097">
        <tpls c="5">
          <tpl fld="1" item="11"/>
          <tpl fld="2" item="14"/>
          <tpl fld="3" item="14"/>
          <tpl hier="10" item="0"/>
          <tpl fld="4" item="4"/>
        </tpls>
      </n>
      <n v="838.7097">
        <tpls c="5">
          <tpl fld="1" item="4"/>
          <tpl fld="2" item="14"/>
          <tpl fld="3" item="14"/>
          <tpl hier="10" item="0"/>
          <tpl fld="4" item="4"/>
        </tpls>
      </n>
      <n v="838.7097">
        <tpls c="5">
          <tpl fld="1" item="12"/>
          <tpl fld="2" item="14"/>
          <tpl fld="3" item="14"/>
          <tpl hier="10" item="0"/>
          <tpl fld="4" item="4"/>
        </tpls>
      </n>
      <n v="838.7097">
        <tpls c="5">
          <tpl fld="1" item="5"/>
          <tpl fld="2" item="14"/>
          <tpl fld="3" item="14"/>
          <tpl hier="10" item="0"/>
          <tpl fld="4" item="4"/>
        </tpls>
      </n>
      <n v="838.7097">
        <tpls c="5">
          <tpl fld="1" item="13"/>
          <tpl fld="2" item="14"/>
          <tpl fld="3" item="14"/>
          <tpl hier="10" item="0"/>
          <tpl fld="4" item="4"/>
        </tpls>
      </n>
      <n v="838.7097">
        <tpls c="5">
          <tpl fld="1" item="7"/>
          <tpl fld="2" item="14"/>
          <tpl fld="3" item="14"/>
          <tpl hier="10" item="0"/>
          <tpl fld="4" item="4"/>
        </tpls>
      </n>
      <n v="1693.3548593999999">
        <tpls c="5">
          <tpl fld="1" item="8"/>
          <tpl fld="2" item="13"/>
          <tpl fld="3" item="13"/>
          <tpl hier="10" item="0"/>
          <tpl fld="4" item="5"/>
        </tpls>
      </n>
      <n v="1693.3548593999999">
        <tpls c="5">
          <tpl fld="1" item="10"/>
          <tpl fld="2" item="13"/>
          <tpl fld="3" item="13"/>
          <tpl hier="10" item="0"/>
          <tpl fld="4" item="5"/>
        </tpls>
      </n>
      <n v="1693.3548593999999">
        <tpls c="5">
          <tpl fld="1" item="0"/>
          <tpl fld="2" item="13"/>
          <tpl fld="3" item="13"/>
          <tpl hier="10" item="0"/>
          <tpl fld="4" item="5"/>
        </tpls>
      </n>
      <n v="1693.3548593999999">
        <tpls c="5">
          <tpl fld="1" item="12"/>
          <tpl fld="2" item="13"/>
          <tpl fld="3" item="13"/>
          <tpl hier="10" item="0"/>
          <tpl fld="4" item="5"/>
        </tpls>
      </n>
      <n v="1693.3548593999999">
        <tpls c="5">
          <tpl fld="1" item="2"/>
          <tpl fld="2" item="13"/>
          <tpl fld="3" item="13"/>
          <tpl hier="10" item="0"/>
          <tpl fld="4" item="5"/>
        </tpls>
      </n>
      <n v="1693.3548593999999">
        <tpls c="5">
          <tpl fld="1" item="13"/>
          <tpl fld="2" item="13"/>
          <tpl fld="3" item="13"/>
          <tpl hier="10" item="0"/>
          <tpl fld="4" item="5"/>
        </tpls>
      </n>
      <n v="1693.3548593999999">
        <tpls c="5">
          <tpl fld="1" item="4"/>
          <tpl fld="2" item="13"/>
          <tpl fld="3" item="13"/>
          <tpl hier="10" item="0"/>
          <tpl fld="4" item="5"/>
        </tpls>
      </n>
      <n v="1693.3548593999999">
        <tpls c="5">
          <tpl fld="1" item="5"/>
          <tpl fld="2" item="13"/>
          <tpl fld="3" item="13"/>
          <tpl hier="10" item="0"/>
          <tpl fld="4" item="5"/>
        </tpls>
      </n>
      <n v="1693.3548593999999">
        <tpls c="5">
          <tpl fld="1" item="6"/>
          <tpl fld="2" item="13"/>
          <tpl fld="3" item="13"/>
          <tpl hier="10" item="0"/>
          <tpl fld="4" item="5"/>
        </tpls>
      </n>
      <n v="1693.3548593999999">
        <tpls c="5">
          <tpl fld="1" item="1"/>
          <tpl fld="2" item="13"/>
          <tpl fld="3" item="13"/>
          <tpl hier="10" item="0"/>
          <tpl fld="4" item="5"/>
        </tpls>
      </n>
      <n v="1693.3548593999999">
        <tpls c="5">
          <tpl fld="1" item="9"/>
          <tpl fld="2" item="13"/>
          <tpl fld="3" item="13"/>
          <tpl hier="10" item="0"/>
          <tpl fld="4" item="5"/>
        </tpls>
      </n>
      <n v="1693.3548593999999">
        <tpls c="5">
          <tpl fld="1" item="3"/>
          <tpl fld="2" item="13"/>
          <tpl fld="3" item="13"/>
          <tpl hier="10" item="0"/>
          <tpl fld="4" item="5"/>
        </tpls>
      </n>
      <n v="1693.3548593999999">
        <tpls c="5">
          <tpl fld="1" item="11"/>
          <tpl fld="2" item="13"/>
          <tpl fld="3" item="13"/>
          <tpl hier="10" item="0"/>
          <tpl fld="4" item="5"/>
        </tpls>
      </n>
      <n v="206886.03200000001">
        <tpls c="5">
          <tpl fld="1" item="9"/>
          <tpl fld="2" item="12"/>
          <tpl fld="3" item="12"/>
          <tpl hier="10" item="0"/>
          <tpl fld="4" item="6"/>
        </tpls>
      </n>
      <n v="224580.9032">
        <tpls c="5">
          <tpl fld="1" item="0"/>
          <tpl fld="2" item="12"/>
          <tpl fld="3" item="12"/>
          <tpl hier="10" item="0"/>
          <tpl fld="4" item="6"/>
        </tpls>
      </n>
      <n v="233982.8064">
        <tpls c="5">
          <tpl fld="1" item="1"/>
          <tpl fld="2" item="12"/>
          <tpl fld="3" item="12"/>
          <tpl hier="10" item="0"/>
          <tpl fld="4" item="6"/>
        </tpls>
      </n>
      <n v="217047.3224">
        <tpls c="5">
          <tpl fld="1" item="6"/>
          <tpl fld="2" item="12"/>
          <tpl fld="3" item="12"/>
          <tpl hier="10" item="0"/>
          <tpl fld="4" item="6"/>
        </tpls>
      </n>
      <n v="230595.7096">
        <tpls c="5">
          <tpl fld="1" item="2"/>
          <tpl fld="2" item="12"/>
          <tpl fld="3" item="12"/>
          <tpl hier="10" item="0"/>
          <tpl fld="4" item="6"/>
        </tpls>
      </n>
      <n v="203498.93520000001">
        <tpls c="5">
          <tpl fld="1" item="10"/>
          <tpl fld="2" item="12"/>
          <tpl fld="3" item="12"/>
          <tpl hier="10" item="0"/>
          <tpl fld="4" item="6"/>
        </tpls>
      </n>
      <n v="227208.6128">
        <tpls c="5">
          <tpl fld="1" item="3"/>
          <tpl fld="2" item="12"/>
          <tpl fld="3" item="12"/>
          <tpl hier="10" item="0"/>
          <tpl fld="4" item="6"/>
        </tpls>
      </n>
      <n v="200111.83840000001">
        <tpls c="5">
          <tpl fld="1" item="11"/>
          <tpl fld="2" item="12"/>
          <tpl fld="3" item="12"/>
          <tpl hier="10" item="0"/>
          <tpl fld="4" item="6"/>
        </tpls>
      </n>
      <n v="223821.516">
        <tpls c="5">
          <tpl fld="1" item="4"/>
          <tpl fld="2" item="12"/>
          <tpl fld="3" item="12"/>
          <tpl hier="10" item="0"/>
          <tpl fld="4" item="6"/>
        </tpls>
      </n>
      <n v="196724.74160000001">
        <tpls c="5">
          <tpl fld="1" item="12"/>
          <tpl fld="2" item="12"/>
          <tpl fld="3" item="12"/>
          <tpl hier="10" item="0"/>
          <tpl fld="4" item="6"/>
        </tpls>
      </n>
      <n v="220434.4192">
        <tpls c="5">
          <tpl fld="1" item="5"/>
          <tpl fld="2" item="12"/>
          <tpl fld="3" item="12"/>
          <tpl hier="10" item="0"/>
          <tpl fld="4" item="6"/>
        </tpls>
      </n>
      <n v="193337.64480000001">
        <tpls c="5">
          <tpl fld="1" item="13"/>
          <tpl fld="2" item="12"/>
          <tpl fld="3" item="12"/>
          <tpl hier="10" item="0"/>
          <tpl fld="4" item="6"/>
        </tpls>
      </n>
      <n v="213660.22560000001">
        <tpls c="5">
          <tpl fld="1" item="7"/>
          <tpl fld="2" item="12"/>
          <tpl fld="3" item="12"/>
          <tpl hier="10" item="0"/>
          <tpl fld="4" item="6"/>
        </tpls>
      </n>
      <n v="553839.8065200001">
        <tpls c="5">
          <tpl fld="1" item="2"/>
          <tpl fld="2" item="10"/>
          <tpl fld="3" item="10"/>
          <tpl hier="10" item="0"/>
          <tpl fld="4" item="0"/>
        </tpls>
      </n>
      <n v="564326.90326000005">
        <tpls c="5">
          <tpl fld="1" item="1"/>
          <tpl fld="2" item="10"/>
          <tpl fld="3" item="10"/>
          <tpl hier="10" item="0"/>
          <tpl fld="4" item="0"/>
        </tpls>
      </n>
      <n v="589066.4195600003">
        <tpls c="5">
          <tpl fld="1" item="6"/>
          <tpl fld="2" item="10"/>
          <tpl fld="3" item="10"/>
          <tpl hier="10" item="0"/>
          <tpl fld="4" item="0"/>
        </tpls>
      </n>
      <n v="568092.2260800004">
        <tpls c="5">
          <tpl fld="1" item="8"/>
          <tpl fld="2" item="10"/>
          <tpl fld="3" item="10"/>
          <tpl hier="10" item="0"/>
          <tpl fld="4" item="0"/>
        </tpls>
      </n>
      <n v="583330.12934000045">
        <tpls c="5">
          <tpl fld="1" item="9"/>
          <tpl fld="2" item="10"/>
          <tpl fld="3" item="10"/>
          <tpl hier="10" item="0"/>
          <tpl fld="4" item="0"/>
        </tpls>
      </n>
      <n v="598568.0326000005">
        <tpls c="5">
          <tpl fld="1" item="10"/>
          <tpl fld="2" item="10"/>
          <tpl fld="3" item="10"/>
          <tpl hier="10" item="0"/>
          <tpl fld="4" item="0"/>
        </tpls>
      </n>
      <n v="543352.70978000015">
        <tpls c="5">
          <tpl fld="1" item="3"/>
          <tpl fld="2" item="10"/>
          <tpl fld="3" item="10"/>
          <tpl hier="10" item="0"/>
          <tpl fld="4" item="0"/>
        </tpls>
      </n>
      <n v="613805.93586000055">
        <tpls c="5">
          <tpl fld="1" item="11"/>
          <tpl fld="2" item="10"/>
          <tpl fld="3" item="10"/>
          <tpl hier="10" item="0"/>
          <tpl fld="4" item="0"/>
        </tpls>
      </n>
      <n v="558590.6130400002">
        <tpls c="5">
          <tpl fld="1" item="4"/>
          <tpl fld="2" item="10"/>
          <tpl fld="3" item="10"/>
          <tpl hier="10" item="0"/>
          <tpl fld="4" item="0"/>
        </tpls>
      </n>
      <n v="629043.8391200006">
        <tpls c="5">
          <tpl fld="1" item="12"/>
          <tpl fld="2" item="10"/>
          <tpl fld="3" item="10"/>
          <tpl hier="10" item="0"/>
          <tpl fld="4" item="0"/>
        </tpls>
      </n>
      <n v="573828.51630000025">
        <tpls c="5">
          <tpl fld="1" item="5"/>
          <tpl fld="2" item="10"/>
          <tpl fld="3" item="10"/>
          <tpl hier="10" item="0"/>
          <tpl fld="4" item="0"/>
        </tpls>
      </n>
      <n v="618556.74238000065">
        <tpls c="5">
          <tpl fld="1" item="13"/>
          <tpl fld="2" item="10"/>
          <tpl fld="3" item="10"/>
          <tpl hier="10" item="0"/>
          <tpl fld="4" item="0"/>
        </tpls>
      </n>
      <n v="578579.32282000035">
        <tpls c="5">
          <tpl fld="1" item="7"/>
          <tpl fld="2" item="10"/>
          <tpl fld="3" item="10"/>
          <tpl hier="10" item="0"/>
          <tpl fld="4" item="0"/>
        </tpls>
      </n>
      <n v="0">
        <tpls c="5">
          <tpl fld="1" item="5"/>
          <tpl fld="2" item="9"/>
          <tpl fld="3" item="9"/>
          <tpl hier="10" item="0"/>
          <tpl fld="4" item="1"/>
        </tpls>
      </n>
      <n v="0">
        <tpls c="5">
          <tpl fld="1" item="10"/>
          <tpl fld="2" item="9"/>
          <tpl fld="3" item="9"/>
          <tpl hier="10" item="0"/>
          <tpl fld="4" item="1"/>
        </tpls>
      </n>
      <n v="0">
        <tpls c="5">
          <tpl fld="1" item="12"/>
          <tpl fld="2" item="9"/>
          <tpl fld="3" item="9"/>
          <tpl hier="10" item="0"/>
          <tpl fld="4" item="1"/>
        </tpls>
      </n>
      <n v="0">
        <tpls c="5">
          <tpl fld="1" item="13"/>
          <tpl fld="2" item="9"/>
          <tpl fld="3" item="9"/>
          <tpl hier="10" item="0"/>
          <tpl fld="4" item="1"/>
        </tpls>
      </n>
      <n v="0">
        <tpls c="5">
          <tpl fld="1" item="2"/>
          <tpl fld="2" item="9"/>
          <tpl fld="3" item="9"/>
          <tpl hier="10" item="0"/>
          <tpl fld="4" item="1"/>
        </tpls>
      </n>
      <n v="0">
        <tpls c="5">
          <tpl fld="1" item="7"/>
          <tpl fld="2" item="9"/>
          <tpl fld="3" item="9"/>
          <tpl hier="10" item="0"/>
          <tpl fld="4" item="1"/>
        </tpls>
      </n>
      <n v="0">
        <tpls c="5">
          <tpl fld="1" item="0"/>
          <tpl fld="2" item="9"/>
          <tpl fld="3" item="9"/>
          <tpl hier="10" item="0"/>
          <tpl fld="4" item="1"/>
        </tpls>
      </n>
      <n v="0">
        <tpls c="5">
          <tpl fld="1" item="8"/>
          <tpl fld="2" item="9"/>
          <tpl fld="3" item="9"/>
          <tpl hier="10" item="0"/>
          <tpl fld="4" item="1"/>
        </tpls>
      </n>
      <n v="0">
        <tpls c="5">
          <tpl fld="1" item="1"/>
          <tpl fld="2" item="9"/>
          <tpl fld="3" item="9"/>
          <tpl hier="10" item="0"/>
          <tpl fld="4" item="1"/>
        </tpls>
      </n>
      <n v="0">
        <tpls c="5">
          <tpl fld="1" item="9"/>
          <tpl fld="2" item="9"/>
          <tpl fld="3" item="9"/>
          <tpl hier="10" item="0"/>
          <tpl fld="4" item="1"/>
        </tpls>
      </n>
      <n v="0">
        <tpls c="5">
          <tpl fld="1" item="3"/>
          <tpl fld="2" item="9"/>
          <tpl fld="3" item="9"/>
          <tpl hier="10" item="0"/>
          <tpl fld="4" item="1"/>
        </tpls>
      </n>
      <n v="0">
        <tpls c="5">
          <tpl fld="1" item="11"/>
          <tpl fld="2" item="9"/>
          <tpl fld="3" item="9"/>
          <tpl hier="10" item="0"/>
          <tpl fld="4" item="1"/>
        </tpls>
      </n>
      <n v="0">
        <tpls c="5">
          <tpl fld="1" item="9"/>
          <tpl fld="2" item="8"/>
          <tpl fld="3" item="8"/>
          <tpl hier="10" item="0"/>
          <tpl fld="4" item="2"/>
        </tpls>
      </n>
      <n v="0">
        <tpls c="5">
          <tpl fld="1" item="0"/>
          <tpl fld="2" item="8"/>
          <tpl fld="3" item="8"/>
          <tpl hier="10" item="0"/>
          <tpl fld="4" item="2"/>
        </tpls>
      </n>
      <n v="0">
        <tpls c="5">
          <tpl fld="1" item="1"/>
          <tpl fld="2" item="8"/>
          <tpl fld="3" item="8"/>
          <tpl hier="10" item="0"/>
          <tpl fld="4" item="2"/>
        </tpls>
      </n>
      <n v="0">
        <tpls c="5">
          <tpl fld="1" item="2"/>
          <tpl fld="2" item="8"/>
          <tpl fld="3" item="8"/>
          <tpl hier="10" item="0"/>
          <tpl fld="4" item="2"/>
        </tpls>
      </n>
      <n v="0">
        <tpls c="5">
          <tpl fld="1" item="6"/>
          <tpl fld="2" item="8"/>
          <tpl fld="3" item="8"/>
          <tpl hier="10" item="0"/>
          <tpl fld="4" item="2"/>
        </tpls>
      </n>
      <n v="0">
        <tpls c="5">
          <tpl fld="1" item="3"/>
          <tpl fld="2" item="8"/>
          <tpl fld="3" item="8"/>
          <tpl hier="10" item="0"/>
          <tpl fld="4" item="2"/>
        </tpls>
      </n>
      <n v="0">
        <tpls c="5">
          <tpl fld="1" item="11"/>
          <tpl fld="2" item="8"/>
          <tpl fld="3" item="8"/>
          <tpl hier="10" item="0"/>
          <tpl fld="4" item="2"/>
        </tpls>
      </n>
      <n v="0">
        <tpls c="5">
          <tpl fld="1" item="4"/>
          <tpl fld="2" item="8"/>
          <tpl fld="3" item="8"/>
          <tpl hier="10" item="0"/>
          <tpl fld="4" item="2"/>
        </tpls>
      </n>
      <n v="199500">
        <tpls c="5">
          <tpl fld="1" item="12"/>
          <tpl fld="2" item="8"/>
          <tpl fld="3" item="8"/>
          <tpl hier="10" item="0"/>
          <tpl fld="4" item="2"/>
        </tpls>
      </n>
      <n v="0">
        <tpls c="5">
          <tpl fld="1" item="5"/>
          <tpl fld="2" item="8"/>
          <tpl fld="3" item="8"/>
          <tpl hier="10" item="0"/>
          <tpl fld="4" item="2"/>
        </tpls>
      </n>
      <n v="199500">
        <tpls c="5">
          <tpl fld="1" item="13"/>
          <tpl fld="2" item="8"/>
          <tpl fld="3" item="8"/>
          <tpl hier="10" item="0"/>
          <tpl fld="4" item="2"/>
        </tpls>
      </n>
      <n v="0">
        <tpls c="5">
          <tpl fld="1" item="7"/>
          <tpl fld="2" item="8"/>
          <tpl fld="3" item="8"/>
          <tpl hier="10" item="0"/>
          <tpl fld="4" item="2"/>
        </tpls>
      </n>
      <n v="0">
        <tpls c="5">
          <tpl fld="1" item="13"/>
          <tpl fld="2" item="7"/>
          <tpl fld="3" item="7"/>
          <tpl hier="10" item="0"/>
          <tpl fld="4" item="3"/>
        </tpls>
      </n>
      <n v="0">
        <tpls c="5">
          <tpl fld="1" item="2"/>
          <tpl fld="2" item="7"/>
          <tpl fld="3" item="7"/>
          <tpl hier="10" item="0"/>
          <tpl fld="4" item="3"/>
        </tpls>
      </n>
      <n v="0">
        <tpls c="5">
          <tpl fld="1" item="4"/>
          <tpl fld="2" item="7"/>
          <tpl fld="3" item="7"/>
          <tpl hier="10" item="0"/>
          <tpl fld="4" item="3"/>
        </tpls>
      </n>
      <n v="0">
        <tpls c="5">
          <tpl fld="1" item="5"/>
          <tpl fld="2" item="7"/>
          <tpl fld="3" item="7"/>
          <tpl hier="10" item="0"/>
          <tpl fld="4" item="3"/>
        </tpls>
      </n>
      <n v="0">
        <tpls c="5">
          <tpl fld="1" item="6"/>
          <tpl fld="2" item="7"/>
          <tpl fld="3" item="7"/>
          <tpl hier="10" item="0"/>
          <tpl fld="4" item="3"/>
        </tpls>
      </n>
      <n v="0">
        <tpls c="5">
          <tpl fld="1" item="10"/>
          <tpl fld="2" item="7"/>
          <tpl fld="3" item="7"/>
          <tpl hier="10" item="0"/>
          <tpl fld="4" item="3"/>
        </tpls>
      </n>
      <n v="0">
        <tpls c="5">
          <tpl fld="1" item="7"/>
          <tpl fld="2" item="7"/>
          <tpl fld="3" item="7"/>
          <tpl hier="10" item="0"/>
          <tpl fld="4" item="3"/>
        </tpls>
      </n>
      <n v="0">
        <tpls c="5">
          <tpl fld="1" item="0"/>
          <tpl fld="2" item="7"/>
          <tpl fld="3" item="7"/>
          <tpl hier="10" item="0"/>
          <tpl fld="4" item="3"/>
        </tpls>
      </n>
      <n v="0">
        <tpls c="5">
          <tpl fld="1" item="8"/>
          <tpl fld="2" item="7"/>
          <tpl fld="3" item="7"/>
          <tpl hier="10" item="0"/>
          <tpl fld="4" item="3"/>
        </tpls>
      </n>
      <n v="0">
        <tpls c="5">
          <tpl fld="1" item="1"/>
          <tpl fld="2" item="7"/>
          <tpl fld="3" item="7"/>
          <tpl hier="10" item="0"/>
          <tpl fld="4" item="3"/>
        </tpls>
      </n>
      <n v="0">
        <tpls c="5">
          <tpl fld="1" item="9"/>
          <tpl fld="2" item="7"/>
          <tpl fld="3" item="7"/>
          <tpl hier="10" item="0"/>
          <tpl fld="4" item="3"/>
        </tpls>
      </n>
      <n v="0">
        <tpls c="5">
          <tpl fld="1" item="3"/>
          <tpl fld="2" item="7"/>
          <tpl fld="3" item="7"/>
          <tpl hier="10" item="0"/>
          <tpl fld="4" item="3"/>
        </tpls>
      </n>
      <n v="0">
        <tpls c="5">
          <tpl fld="1" item="11"/>
          <tpl fld="2" item="7"/>
          <tpl fld="3" item="7"/>
          <tpl hier="10" item="0"/>
          <tpl fld="4" item="3"/>
        </tpls>
      </n>
      <n v="8709.6774000000005">
        <tpls c="5">
          <tpl fld="1" item="6"/>
          <tpl fld="2" item="6"/>
          <tpl fld="3" item="6"/>
          <tpl hier="10" item="0"/>
          <tpl fld="4" item="4"/>
        </tpls>
      </n>
      <n v="8709.6774000000005">
        <tpls c="5">
          <tpl fld="1" item="0"/>
          <tpl fld="2" item="6"/>
          <tpl fld="3" item="6"/>
          <tpl hier="10" item="0"/>
          <tpl fld="4" item="4"/>
        </tpls>
      </n>
      <n v="8709.6774000000005">
        <tpls c="5">
          <tpl fld="1" item="8"/>
          <tpl fld="2" item="6"/>
          <tpl fld="3" item="6"/>
          <tpl hier="10" item="0"/>
          <tpl fld="4" item="4"/>
        </tpls>
      </n>
      <n v="8709.6774000000005">
        <tpls c="5">
          <tpl fld="1" item="1"/>
          <tpl fld="2" item="6"/>
          <tpl fld="3" item="6"/>
          <tpl hier="10" item="0"/>
          <tpl fld="4" item="4"/>
        </tpls>
      </n>
      <n v="8709.6774000000005">
        <tpls c="5">
          <tpl fld="1" item="9"/>
          <tpl fld="2" item="6"/>
          <tpl fld="3" item="6"/>
          <tpl hier="10" item="0"/>
          <tpl fld="4" item="4"/>
        </tpls>
      </n>
      <n v="8709.6774000000005">
        <tpls c="5">
          <tpl fld="1" item="2"/>
          <tpl fld="2" item="6"/>
          <tpl fld="3" item="6"/>
          <tpl hier="10" item="0"/>
          <tpl fld="4" item="4"/>
        </tpls>
      </n>
      <n v="8709.6774000000005">
        <tpls c="5">
          <tpl fld="1" item="10"/>
          <tpl fld="2" item="6"/>
          <tpl fld="3" item="6"/>
          <tpl hier="10" item="0"/>
          <tpl fld="4" item="4"/>
        </tpls>
      </n>
      <n v="8709.6774000000005">
        <tpls c="5">
          <tpl fld="1" item="3"/>
          <tpl fld="2" item="6"/>
          <tpl fld="3" item="6"/>
          <tpl hier="10" item="0"/>
          <tpl fld="4" item="4"/>
        </tpls>
      </n>
      <n v="8709.6774000000005">
        <tpls c="5">
          <tpl fld="1" item="11"/>
          <tpl fld="2" item="6"/>
          <tpl fld="3" item="6"/>
          <tpl hier="10" item="0"/>
          <tpl fld="4" item="4"/>
        </tpls>
      </n>
      <n v="8709.6774000000005">
        <tpls c="5">
          <tpl fld="1" item="4"/>
          <tpl fld="2" item="6"/>
          <tpl fld="3" item="6"/>
          <tpl hier="10" item="0"/>
          <tpl fld="4" item="4"/>
        </tpls>
      </n>
      <n v="8709.6774000000005">
        <tpls c="5">
          <tpl fld="1" item="12"/>
          <tpl fld="2" item="6"/>
          <tpl fld="3" item="6"/>
          <tpl hier="10" item="0"/>
          <tpl fld="4" item="4"/>
        </tpls>
      </n>
      <n v="3071.3709687499995">
        <tpls c="5">
          <tpl fld="1" item="2"/>
          <tpl fld="2" item="5"/>
          <tpl fld="3" item="5"/>
          <tpl hier="10" item="0"/>
          <tpl fld="4" item="5"/>
        </tpls>
      </n>
      <n v="3071.3709687499995">
        <tpls c="5">
          <tpl fld="1" item="10"/>
          <tpl fld="2" item="5"/>
          <tpl fld="3" item="5"/>
          <tpl hier="10" item="0"/>
          <tpl fld="4" item="5"/>
        </tpls>
      </n>
      <n v="3071.3709687499995">
        <tpls c="5">
          <tpl fld="1" item="4"/>
          <tpl fld="2" item="5"/>
          <tpl fld="3" item="5"/>
          <tpl hier="10" item="0"/>
          <tpl fld="4" item="5"/>
        </tpls>
      </n>
      <n v="3071.3709687499995">
        <tpls c="5">
          <tpl fld="1" item="12"/>
          <tpl fld="2" item="5"/>
          <tpl fld="3" item="5"/>
          <tpl hier="10" item="0"/>
          <tpl fld="4" item="5"/>
        </tpls>
      </n>
      <n v="3071.3709687499995">
        <tpls c="5">
          <tpl fld="1" item="5"/>
          <tpl fld="2" item="5"/>
          <tpl fld="3" item="5"/>
          <tpl hier="10" item="0"/>
          <tpl fld="4" item="5"/>
        </tpls>
      </n>
      <n v="3071.3709687499995">
        <tpls c="5">
          <tpl fld="1" item="13"/>
          <tpl fld="2" item="5"/>
          <tpl fld="3" item="5"/>
          <tpl hier="10" item="0"/>
          <tpl fld="4" item="5"/>
        </tpls>
      </n>
      <n v="3071.3709687499995">
        <tpls c="5">
          <tpl fld="1" item="6"/>
          <tpl fld="2" item="5"/>
          <tpl fld="3" item="5"/>
          <tpl hier="10" item="0"/>
          <tpl fld="4" item="5"/>
        </tpls>
      </n>
      <n v="3071.3709687499995">
        <tpls c="5">
          <tpl fld="1" item="7"/>
          <tpl fld="2" item="5"/>
          <tpl fld="3" item="5"/>
          <tpl hier="10" item="0"/>
          <tpl fld="4" item="5"/>
        </tpls>
      </n>
      <n v="3071.3709687499995">
        <tpls c="5">
          <tpl fld="1" item="0"/>
          <tpl fld="2" item="5"/>
          <tpl fld="3" item="5"/>
          <tpl hier="10" item="0"/>
          <tpl fld="4" item="5"/>
        </tpls>
      </n>
      <n v="3071.3709687499995">
        <tpls c="5">
          <tpl fld="1" item="8"/>
          <tpl fld="2" item="5"/>
          <tpl fld="3" item="5"/>
          <tpl hier="10" item="0"/>
          <tpl fld="4" item="5"/>
        </tpls>
      </n>
      <n v="75595.851391999968">
        <tpls c="5">
          <tpl fld="1" item="7"/>
          <tpl fld="2" item="4"/>
          <tpl fld="3" item="4"/>
          <tpl hier="10" item="0"/>
          <tpl fld="4" item="6"/>
        </tpls>
      </n>
      <n v="78218.24496799997">
        <tpls c="5">
          <tpl fld="1" item="6"/>
          <tpl fld="2" item="4"/>
          <tpl fld="3" item="4"/>
          <tpl hier="10" item="0"/>
          <tpl fld="4" item="6"/>
        </tpls>
      </n>
      <n v="93952.606423999983">
        <tpls c="5">
          <tpl fld="1" item="0"/>
          <tpl fld="2" item="4"/>
          <tpl fld="3" item="4"/>
          <tpl hier="10" item="0"/>
          <tpl fld="4" item="6"/>
        </tpls>
      </n>
      <n v="72973.457815999966">
        <tpls c="5">
          <tpl fld="1" item="8"/>
          <tpl fld="2" item="4"/>
          <tpl fld="3" item="4"/>
          <tpl hier="10" item="0"/>
          <tpl fld="4" item="6"/>
        </tpls>
      </n>
      <n v="91330.212847999981">
        <tpls c="5">
          <tpl fld="1" item="1"/>
          <tpl fld="2" item="4"/>
          <tpl fld="3" item="4"/>
          <tpl hier="10" item="0"/>
          <tpl fld="4" item="6"/>
        </tpls>
      </n>
      <n v="70351.064239999963">
        <tpls c="5">
          <tpl fld="1" item="9"/>
          <tpl fld="2" item="4"/>
          <tpl fld="3" item="4"/>
          <tpl hier="10" item="0"/>
          <tpl fld="4" item="6"/>
        </tpls>
      </n>
      <n v="88707.819271999979">
        <tpls c="5">
          <tpl fld="1" item="2"/>
          <tpl fld="2" item="4"/>
          <tpl fld="3" item="4"/>
          <tpl hier="10" item="0"/>
          <tpl fld="4" item="6"/>
        </tpls>
      </n>
      <n v="67728.670663999961">
        <tpls c="5">
          <tpl fld="1" item="10"/>
          <tpl fld="2" item="4"/>
          <tpl fld="3" item="4"/>
          <tpl hier="10" item="0"/>
          <tpl fld="4" item="6"/>
        </tpls>
      </n>
      <n v="86085.425695999977">
        <tpls c="5">
          <tpl fld="1" item="3"/>
          <tpl fld="2" item="4"/>
          <tpl fld="3" item="4"/>
          <tpl hier="10" item="0"/>
          <tpl fld="4" item="6"/>
        </tpls>
      </n>
      <n v="65106.277087999966">
        <tpls c="5">
          <tpl fld="1" item="11"/>
          <tpl fld="2" item="4"/>
          <tpl fld="3" item="4"/>
          <tpl hier="10" item="0"/>
          <tpl fld="4" item="6"/>
        </tpls>
      </n>
      <n v="83463.032119999974">
        <tpls c="5">
          <tpl fld="1" item="4"/>
          <tpl fld="2" item="4"/>
          <tpl fld="3" item="4"/>
          <tpl hier="10" item="0"/>
          <tpl fld="4" item="6"/>
        </tpls>
      </n>
      <n v="62483.883511999964">
        <tpls c="5">
          <tpl fld="1" item="12"/>
          <tpl fld="2" item="4"/>
          <tpl fld="3" item="4"/>
          <tpl hier="10" item="0"/>
          <tpl fld="4" item="6"/>
        </tpls>
      </n>
      <n v="586409.87089999998">
        <tpls c="5">
          <tpl fld="1" item="6"/>
          <tpl fld="2" item="2"/>
          <tpl fld="3" item="2"/>
          <tpl hier="10" item="0"/>
          <tpl fld="4" item="0"/>
        </tpls>
      </n>
      <n v="660926">
        <tpls c="5">
          <tpl fld="1" item="0"/>
          <tpl fld="2" item="2"/>
          <tpl fld="3" item="2"/>
          <tpl hier="10" item="0"/>
          <tpl fld="4" item="0"/>
        </tpls>
      </n>
      <n v="561571.16119999997">
        <tpls c="5">
          <tpl fld="1" item="8"/>
          <tpl fld="2" item="2"/>
          <tpl fld="3" item="2"/>
          <tpl hier="10" item="0"/>
          <tpl fld="4" item="0"/>
        </tpls>
      </n>
      <n v="648506.64515">
        <tpls c="5">
          <tpl fld="1" item="1"/>
          <tpl fld="2" item="2"/>
          <tpl fld="3" item="2"/>
          <tpl hier="10" item="0"/>
          <tpl fld="4" item="0"/>
        </tpls>
      </n>
      <n v="549151.80634999997">
        <tpls c="5">
          <tpl fld="1" item="9"/>
          <tpl fld="2" item="2"/>
          <tpl fld="3" item="2"/>
          <tpl hier="10" item="0"/>
          <tpl fld="4" item="0"/>
        </tpls>
      </n>
      <n v="636087.29029999999">
        <tpls c="5">
          <tpl fld="1" item="2"/>
          <tpl fld="2" item="2"/>
          <tpl fld="3" item="2"/>
          <tpl hier="10" item="0"/>
          <tpl fld="4" item="0"/>
        </tpls>
      </n>
      <n v="536732.45149999997">
        <tpls c="5">
          <tpl fld="1" item="10"/>
          <tpl fld="2" item="2"/>
          <tpl fld="3" item="2"/>
          <tpl hier="10" item="0"/>
          <tpl fld="4" item="0"/>
        </tpls>
      </n>
      <n v="623667.93544999999">
        <tpls c="5">
          <tpl fld="1" item="3"/>
          <tpl fld="2" item="2"/>
          <tpl fld="3" item="2"/>
          <tpl hier="10" item="0"/>
          <tpl fld="4" item="0"/>
        </tpls>
      </n>
      <n v="524313.09664999996">
        <tpls c="5">
          <tpl fld="1" item="11"/>
          <tpl fld="2" item="2"/>
          <tpl fld="3" item="2"/>
          <tpl hier="10" item="0"/>
          <tpl fld="4" item="0"/>
        </tpls>
      </n>
      <n v="611248.58059999999">
        <tpls c="5">
          <tpl fld="1" item="4"/>
          <tpl fld="2" item="2"/>
          <tpl fld="3" item="2"/>
          <tpl hier="10" item="0"/>
          <tpl fld="4" item="0"/>
        </tpls>
      </n>
      <n v="690393.74179999996">
        <tpls c="5">
          <tpl fld="1" item="12"/>
          <tpl fld="2" item="2"/>
          <tpl fld="3" item="2"/>
          <tpl hier="10" item="0"/>
          <tpl fld="4" item="0"/>
        </tpls>
      </n>
      <n v="0">
        <tpls c="5">
          <tpl fld="1" item="2"/>
          <tpl fld="2" item="1"/>
          <tpl fld="3" item="1"/>
          <tpl hier="10" item="0"/>
          <tpl fld="4" item="1"/>
        </tpls>
      </n>
      <n v="0">
        <tpls c="5">
          <tpl fld="1" item="10"/>
          <tpl fld="2" item="1"/>
          <tpl fld="3" item="1"/>
          <tpl hier="10" item="0"/>
          <tpl fld="4" item="1"/>
        </tpls>
      </n>
      <n v="0">
        <tpls c="5">
          <tpl fld="1" item="4"/>
          <tpl fld="2" item="1"/>
          <tpl fld="3" item="1"/>
          <tpl hier="10" item="0"/>
          <tpl fld="4" item="1"/>
        </tpls>
      </n>
      <n v="0">
        <tpls c="5">
          <tpl fld="1" item="12"/>
          <tpl fld="2" item="1"/>
          <tpl fld="3" item="1"/>
          <tpl hier="10" item="0"/>
          <tpl fld="4" item="1"/>
        </tpls>
      </n>
      <n v="0">
        <tpls c="5">
          <tpl fld="1" item="5"/>
          <tpl fld="2" item="1"/>
          <tpl fld="3" item="1"/>
          <tpl hier="10" item="0"/>
          <tpl fld="4" item="1"/>
        </tpls>
      </n>
      <n v="0">
        <tpls c="5">
          <tpl fld="1" item="13"/>
          <tpl fld="2" item="1"/>
          <tpl fld="3" item="1"/>
          <tpl hier="10" item="0"/>
          <tpl fld="4" item="1"/>
        </tpls>
      </n>
      <n v="0">
        <tpls c="5">
          <tpl fld="1" item="6"/>
          <tpl fld="2" item="1"/>
          <tpl fld="3" item="1"/>
          <tpl hier="10" item="0"/>
          <tpl fld="4" item="1"/>
        </tpls>
      </n>
      <n v="0">
        <tpls c="5">
          <tpl fld="1" item="7"/>
          <tpl fld="2" item="1"/>
          <tpl fld="3" item="1"/>
          <tpl hier="10" item="0"/>
          <tpl fld="4" item="1"/>
        </tpls>
      </n>
      <n v="0">
        <tpls c="5">
          <tpl fld="1" item="0"/>
          <tpl fld="2" item="1"/>
          <tpl fld="3" item="1"/>
          <tpl hier="10" item="0"/>
          <tpl fld="4" item="1"/>
        </tpls>
      </n>
      <n v="0">
        <tpls c="5">
          <tpl fld="1" item="8"/>
          <tpl fld="2" item="1"/>
          <tpl fld="3" item="1"/>
          <tpl hier="10" item="0"/>
          <tpl fld="4" item="1"/>
        </tpls>
      </n>
      <n v="90253.8">
        <tpls c="5">
          <tpl fld="1" item="2"/>
          <tpl fld="2" item="0"/>
          <tpl fld="3" item="0"/>
          <tpl hier="10" item="0"/>
          <tpl fld="4" item="2"/>
        </tpls>
      </n>
      <n v="90253.8">
        <tpls c="5">
          <tpl fld="1" item="11"/>
          <tpl fld="2" item="0"/>
          <tpl fld="3" item="0"/>
          <tpl hier="10" item="0"/>
          <tpl fld="4" item="2"/>
        </tpls>
      </n>
      <n v="90253.8">
        <tpls c="5">
          <tpl fld="1" item="4"/>
          <tpl fld="2" item="0"/>
          <tpl fld="3" item="0"/>
          <tpl hier="10" item="0"/>
          <tpl fld="4" item="2"/>
        </tpls>
      </n>
      <n v="90253.8">
        <tpls c="5">
          <tpl fld="1" item="12"/>
          <tpl fld="2" item="0"/>
          <tpl fld="3" item="0"/>
          <tpl hier="10" item="0"/>
          <tpl fld="4" item="2"/>
        </tpls>
      </n>
      <n v="0">
        <tpls c="5">
          <tpl fld="1" item="0"/>
          <tpl fld="2" item="26"/>
          <tpl fld="3" item="26"/>
          <tpl hier="10" item="0"/>
          <tpl fld="4" item="3"/>
        </tpls>
      </n>
      <n v="0">
        <tpls c="5">
          <tpl fld="1" item="5"/>
          <tpl fld="2" item="26"/>
          <tpl fld="3" item="26"/>
          <tpl hier="10" item="0"/>
          <tpl fld="4" item="3"/>
        </tpls>
      </n>
      <n v="0">
        <tpls c="5">
          <tpl fld="1" item="7"/>
          <tpl fld="2" item="26"/>
          <tpl fld="3" item="26"/>
          <tpl hier="10" item="0"/>
          <tpl fld="4" item="3"/>
        </tpls>
      </n>
      <n v="0">
        <tpls c="5">
          <tpl fld="1" item="8"/>
          <tpl fld="2" item="26"/>
          <tpl fld="3" item="26"/>
          <tpl hier="10" item="0"/>
          <tpl fld="4" item="3"/>
        </tpls>
      </n>
      <n v="0">
        <tpls c="5">
          <tpl fld="1" item="13"/>
          <tpl fld="2" item="26"/>
          <tpl fld="3" item="26"/>
          <tpl hier="10" item="0"/>
          <tpl fld="4" item="3"/>
        </tpls>
      </n>
      <n v="0">
        <tpls c="5">
          <tpl fld="1" item="1"/>
          <tpl fld="2" item="26"/>
          <tpl fld="3" item="26"/>
          <tpl hier="10" item="0"/>
          <tpl fld="4" item="3"/>
        </tpls>
      </n>
      <n v="0">
        <tpls c="5">
          <tpl fld="1" item="9"/>
          <tpl fld="2" item="26"/>
          <tpl fld="3" item="26"/>
          <tpl hier="10" item="0"/>
          <tpl fld="4" item="3"/>
        </tpls>
      </n>
      <n v="0">
        <tpls c="5">
          <tpl fld="1" item="2"/>
          <tpl fld="2" item="26"/>
          <tpl fld="3" item="26"/>
          <tpl hier="10" item="0"/>
          <tpl fld="4" item="3"/>
        </tpls>
      </n>
      <n v="0">
        <tpls c="5">
          <tpl fld="1" item="10"/>
          <tpl fld="2" item="26"/>
          <tpl fld="3" item="26"/>
          <tpl hier="10" item="0"/>
          <tpl fld="4" item="3"/>
        </tpls>
      </n>
      <n v="0">
        <tpls c="5">
          <tpl fld="1" item="3"/>
          <tpl fld="2" item="26"/>
          <tpl fld="3" item="26"/>
          <tpl hier="10" item="0"/>
          <tpl fld="4" item="3"/>
        </tpls>
      </n>
      <n v="210000">
        <tpls c="5">
          <tpl fld="1" item="11"/>
          <tpl fld="2" item="26"/>
          <tpl fld="3" item="26"/>
          <tpl hier="10" item="0"/>
          <tpl fld="4" item="3"/>
        </tpls>
      </n>
      <n v="0">
        <tpls c="5">
          <tpl fld="1" item="4"/>
          <tpl fld="2" item="26"/>
          <tpl fld="3" item="26"/>
          <tpl hier="10" item="0"/>
          <tpl fld="4" item="3"/>
        </tpls>
      </n>
      <n v="0">
        <tpls c="5">
          <tpl fld="1" item="12"/>
          <tpl fld="2" item="26"/>
          <tpl fld="3" item="26"/>
          <tpl hier="10" item="0"/>
          <tpl fld="4" item="3"/>
        </tpls>
      </n>
      <n v="0">
        <tpls c="5">
          <tpl fld="1" item="6"/>
          <tpl fld="2" item="26"/>
          <tpl fld="3" item="26"/>
          <tpl hier="10" item="0"/>
          <tpl fld="4" item="3"/>
        </tpls>
      </n>
      <n v="15624">
        <tpls c="5">
          <tpl fld="1" item="10"/>
          <tpl fld="2" item="19"/>
          <tpl fld="3" item="19"/>
          <tpl hier="10" item="0"/>
          <tpl fld="4" item="2"/>
        </tpls>
      </n>
      <n v="15624">
        <tpls c="5">
          <tpl fld="1" item="11"/>
          <tpl fld="2" item="19"/>
          <tpl fld="3" item="19"/>
          <tpl hier="10" item="0"/>
          <tpl fld="4" item="2"/>
        </tpls>
      </n>
      <n v="15624">
        <tpls c="5">
          <tpl fld="1" item="0"/>
          <tpl fld="2" item="19"/>
          <tpl fld="3" item="19"/>
          <tpl hier="10" item="0"/>
          <tpl fld="4" item="2"/>
        </tpls>
      </n>
      <n v="15624">
        <tpls c="5">
          <tpl fld="1" item="2"/>
          <tpl fld="2" item="19"/>
          <tpl fld="3" item="19"/>
          <tpl hier="10" item="0"/>
          <tpl fld="4" item="2"/>
        </tpls>
      </n>
      <n v="15624">
        <tpls c="5">
          <tpl fld="1" item="3"/>
          <tpl fld="2" item="19"/>
          <tpl fld="3" item="19"/>
          <tpl hier="10" item="0"/>
          <tpl fld="4" item="2"/>
        </tpls>
      </n>
      <n v="15624">
        <tpls c="5">
          <tpl fld="1" item="4"/>
          <tpl fld="2" item="19"/>
          <tpl fld="3" item="19"/>
          <tpl hier="10" item="0"/>
          <tpl fld="4" item="2"/>
        </tpls>
      </n>
      <n v="15624">
        <tpls c="5">
          <tpl fld="1" item="12"/>
          <tpl fld="2" item="19"/>
          <tpl fld="3" item="19"/>
          <tpl hier="10" item="0"/>
          <tpl fld="4" item="2"/>
        </tpls>
      </n>
      <n v="15624">
        <tpls c="5">
          <tpl fld="1" item="5"/>
          <tpl fld="2" item="19"/>
          <tpl fld="3" item="19"/>
          <tpl hier="10" item="0"/>
          <tpl fld="4" item="2"/>
        </tpls>
      </n>
      <n v="15624">
        <tpls c="5">
          <tpl fld="1" item="13"/>
          <tpl fld="2" item="19"/>
          <tpl fld="3" item="19"/>
          <tpl hier="10" item="0"/>
          <tpl fld="4" item="2"/>
        </tpls>
      </n>
      <n v="15624">
        <tpls c="5">
          <tpl fld="1" item="6"/>
          <tpl fld="2" item="19"/>
          <tpl fld="3" item="19"/>
          <tpl hier="10" item="0"/>
          <tpl fld="4" item="2"/>
        </tpls>
      </n>
      <n v="15624">
        <tpls c="5">
          <tpl fld="1" item="7"/>
          <tpl fld="2" item="19"/>
          <tpl fld="3" item="19"/>
          <tpl hier="10" item="0"/>
          <tpl fld="4" item="2"/>
        </tpls>
      </n>
      <n v="15624">
        <tpls c="5">
          <tpl fld="1" item="1"/>
          <tpl fld="2" item="19"/>
          <tpl fld="3" item="19"/>
          <tpl hier="10" item="0"/>
          <tpl fld="4" item="2"/>
        </tpls>
      </n>
      <n v="15624">
        <tpls c="5">
          <tpl fld="1" item="9"/>
          <tpl fld="2" item="19"/>
          <tpl fld="3" item="19"/>
          <tpl hier="10" item="0"/>
          <tpl fld="4" item="2"/>
        </tpls>
      </n>
      <n v="111371.6776">
        <tpls c="5">
          <tpl fld="1" item="3"/>
          <tpl fld="2" item="15"/>
          <tpl fld="3" item="15"/>
          <tpl hier="10" item="0"/>
          <tpl fld="4" item="6"/>
        </tpls>
      </n>
      <n v="128658.77459999999">
        <tpls c="5">
          <tpl fld="1" item="8"/>
          <tpl fld="2" item="15"/>
          <tpl fld="3" item="15"/>
          <tpl hier="10" item="0"/>
          <tpl fld="4" item="6"/>
        </tpls>
      </n>
      <n v="135573.61340000003">
        <tpls c="5">
          <tpl fld="1" item="10"/>
          <tpl fld="2" item="15"/>
          <tpl fld="3" item="15"/>
          <tpl hier="10" item="0"/>
          <tpl fld="4" item="6"/>
        </tpls>
      </n>
      <n v="139031.03280000004">
        <tpls c="5">
          <tpl fld="1" item="11"/>
          <tpl fld="2" item="15"/>
          <tpl fld="3" item="15"/>
          <tpl hier="10" item="0"/>
          <tpl fld="4" item="6"/>
        </tpls>
      </n>
      <n v="108559.4194">
        <tpls c="5">
          <tpl fld="1" item="0"/>
          <tpl fld="2" item="15"/>
          <tpl fld="3" item="15"/>
          <tpl hier="10" item="0"/>
          <tpl fld="4" item="6"/>
        </tpls>
      </n>
      <n v="114829.09699999999">
        <tpls c="5">
          <tpl fld="1" item="4"/>
          <tpl fld="2" item="15"/>
          <tpl fld="3" item="15"/>
          <tpl hier="10" item="0"/>
          <tpl fld="4" item="6"/>
        </tpls>
      </n>
      <n v="142488.45220000006">
        <tpls c="5">
          <tpl fld="1" item="12"/>
          <tpl fld="2" item="15"/>
          <tpl fld="3" item="15"/>
          <tpl hier="10" item="0"/>
          <tpl fld="4" item="6"/>
        </tpls>
      </n>
      <n v="118286.51639999999">
        <tpls c="5">
          <tpl fld="1" item="5"/>
          <tpl fld="2" item="15"/>
          <tpl fld="3" item="15"/>
          <tpl hier="10" item="0"/>
          <tpl fld="4" item="6"/>
        </tpls>
      </n>
      <n v="145945.87160000007">
        <tpls c="5">
          <tpl fld="1" item="13"/>
          <tpl fld="2" item="15"/>
          <tpl fld="3" item="15"/>
          <tpl hier="10" item="0"/>
          <tpl fld="4" item="6"/>
        </tpls>
      </n>
      <n v="121743.93579999999">
        <tpls c="5">
          <tpl fld="1" item="6"/>
          <tpl fld="2" item="15"/>
          <tpl fld="3" item="15"/>
          <tpl hier="10" item="0"/>
          <tpl fld="4" item="6"/>
        </tpls>
      </n>
      <n v="125201.35519999999">
        <tpls c="5">
          <tpl fld="1" item="7"/>
          <tpl fld="2" item="15"/>
          <tpl fld="3" item="15"/>
          <tpl hier="10" item="0"/>
          <tpl fld="4" item="6"/>
        </tpls>
      </n>
      <n v="108236.8388">
        <tpls c="5">
          <tpl fld="1" item="1"/>
          <tpl fld="2" item="15"/>
          <tpl fld="3" item="15"/>
          <tpl hier="10" item="0"/>
          <tpl fld="4" item="6"/>
        </tpls>
      </n>
      <n v="132116.19400000002">
        <tpls c="5">
          <tpl fld="1" item="9"/>
          <tpl fld="2" item="15"/>
          <tpl fld="3" item="15"/>
          <tpl hier="10" item="0"/>
          <tpl fld="4" item="6"/>
        </tpls>
      </n>
      <n v="0">
        <tpls c="5">
          <tpl fld="1" item="0"/>
          <tpl fld="2" item="11"/>
          <tpl fld="3" item="11"/>
          <tpl hier="10" item="0"/>
          <tpl fld="4" item="2"/>
        </tpls>
      </n>
      <n v="15120">
        <tpls c="5">
          <tpl fld="1" item="2"/>
          <tpl fld="2" item="11"/>
          <tpl fld="3" item="11"/>
          <tpl hier="10" item="0"/>
          <tpl fld="4" item="2"/>
        </tpls>
      </n>
      <n v="0">
        <tpls c="5">
          <tpl fld="1" item="3"/>
          <tpl fld="2" item="11"/>
          <tpl fld="3" item="11"/>
          <tpl hier="10" item="0"/>
          <tpl fld="4" item="2"/>
        </tpls>
      </n>
      <n v="0">
        <tpls c="5">
          <tpl fld="1" item="8"/>
          <tpl fld="2" item="11"/>
          <tpl fld="3" item="11"/>
          <tpl hier="10" item="0"/>
          <tpl fld="4" item="2"/>
        </tpls>
      </n>
      <n v="0">
        <tpls c="5">
          <tpl fld="1" item="10"/>
          <tpl fld="2" item="11"/>
          <tpl fld="3" item="11"/>
          <tpl hier="10" item="0"/>
          <tpl fld="4" item="2"/>
        </tpls>
      </n>
      <n v="0">
        <tpls c="5">
          <tpl fld="1" item="4"/>
          <tpl fld="2" item="11"/>
          <tpl fld="3" item="11"/>
          <tpl hier="10" item="0"/>
          <tpl fld="4" item="2"/>
        </tpls>
      </n>
      <n v="15120">
        <tpls c="5">
          <tpl fld="1" item="12"/>
          <tpl fld="2" item="11"/>
          <tpl fld="3" item="11"/>
          <tpl hier="10" item="0"/>
          <tpl fld="4" item="2"/>
        </tpls>
      </n>
      <n v="0">
        <tpls c="5">
          <tpl fld="1" item="5"/>
          <tpl fld="2" item="11"/>
          <tpl fld="3" item="11"/>
          <tpl hier="10" item="0"/>
          <tpl fld="4" item="2"/>
        </tpls>
      </n>
      <n v="15120">
        <tpls c="5">
          <tpl fld="1" item="13"/>
          <tpl fld="2" item="11"/>
          <tpl fld="3" item="11"/>
          <tpl hier="10" item="0"/>
          <tpl fld="4" item="2"/>
        </tpls>
      </n>
      <n v="0">
        <tpls c="5">
          <tpl fld="1" item="6"/>
          <tpl fld="2" item="11"/>
          <tpl fld="3" item="11"/>
          <tpl hier="10" item="0"/>
          <tpl fld="4" item="2"/>
        </tpls>
      </n>
      <n v="0">
        <tpls c="5">
          <tpl fld="1" item="7"/>
          <tpl fld="2" item="11"/>
          <tpl fld="3" item="11"/>
          <tpl hier="10" item="0"/>
          <tpl fld="4" item="2"/>
        </tpls>
      </n>
      <n v="0">
        <tpls c="5">
          <tpl fld="1" item="1"/>
          <tpl fld="2" item="11"/>
          <tpl fld="3" item="11"/>
          <tpl hier="10" item="0"/>
          <tpl fld="4" item="2"/>
        </tpls>
      </n>
      <n v="0">
        <tpls c="5">
          <tpl fld="1" item="9"/>
          <tpl fld="2" item="11"/>
          <tpl fld="3" item="11"/>
          <tpl hier="10" item="0"/>
          <tpl fld="4" item="2"/>
        </tpls>
      </n>
      <n v="0">
        <tpls c="5">
          <tpl fld="1" item="1"/>
          <tpl fld="2" item="3"/>
          <tpl fld="3" item="3"/>
          <tpl hier="10" item="0"/>
          <tpl fld="4" item="2"/>
        </tpls>
      </n>
      <n v="0">
        <tpls c="5">
          <tpl fld="1" item="0"/>
          <tpl fld="2" item="3"/>
          <tpl fld="3" item="3"/>
          <tpl hier="10" item="0"/>
          <tpl fld="4" item="2"/>
        </tpls>
      </n>
      <n v="78960">
        <tpls c="5">
          <tpl fld="1" item="8"/>
          <tpl fld="2" item="3"/>
          <tpl fld="3" item="3"/>
          <tpl hier="10" item="0"/>
          <tpl fld="4" item="2"/>
        </tpls>
      </n>
      <n v="0">
        <tpls c="5">
          <tpl fld="1" item="2"/>
          <tpl fld="2" item="3"/>
          <tpl fld="3" item="3"/>
          <tpl hier="10" item="0"/>
          <tpl fld="4" item="2"/>
        </tpls>
      </n>
      <n v="78960">
        <tpls c="5">
          <tpl fld="1" item="10"/>
          <tpl fld="2" item="3"/>
          <tpl fld="3" item="3"/>
          <tpl hier="10" item="0"/>
          <tpl fld="4" item="2"/>
        </tpls>
      </n>
      <n v="78960">
        <tpls c="5">
          <tpl fld="1" item="3"/>
          <tpl fld="2" item="3"/>
          <tpl fld="3" item="3"/>
          <tpl hier="10" item="0"/>
          <tpl fld="4" item="2"/>
        </tpls>
      </n>
      <n v="78960">
        <tpls c="5">
          <tpl fld="1" item="11"/>
          <tpl fld="2" item="3"/>
          <tpl fld="3" item="3"/>
          <tpl hier="10" item="0"/>
          <tpl fld="4" item="2"/>
        </tpls>
      </n>
      <n v="78960">
        <tpls c="5">
          <tpl fld="1" item="4"/>
          <tpl fld="2" item="3"/>
          <tpl fld="3" item="3"/>
          <tpl hier="10" item="0"/>
          <tpl fld="4" item="2"/>
        </tpls>
      </n>
      <n v="78960">
        <tpls c="5">
          <tpl fld="1" item="12"/>
          <tpl fld="2" item="3"/>
          <tpl fld="3" item="3"/>
          <tpl hier="10" item="0"/>
          <tpl fld="4" item="2"/>
        </tpls>
      </n>
      <n v="78960">
        <tpls c="5">
          <tpl fld="1" item="5"/>
          <tpl fld="2" item="3"/>
          <tpl fld="3" item="3"/>
          <tpl hier="10" item="0"/>
          <tpl fld="4" item="2"/>
        </tpls>
      </n>
      <n v="78960">
        <tpls c="5">
          <tpl fld="1" item="13"/>
          <tpl fld="2" item="3"/>
          <tpl fld="3" item="3"/>
          <tpl hier="10" item="0"/>
          <tpl fld="4" item="2"/>
        </tpls>
      </n>
      <n v="78960">
        <tpls c="5">
          <tpl fld="1" item="6"/>
          <tpl fld="2" item="3"/>
          <tpl fld="3" item="3"/>
          <tpl hier="10" item="0"/>
          <tpl fld="4" item="2"/>
        </tpls>
      </n>
      <n v="50778">
        <tpls c="5">
          <tpl fld="1" item="7"/>
          <tpl fld="2" item="25"/>
          <tpl fld="3" item="25"/>
          <tpl hier="10" item="0"/>
          <tpl fld="4" item="2"/>
        </tpls>
      </n>
      <n v="50778">
        <tpls c="5">
          <tpl fld="1" item="8"/>
          <tpl fld="2" item="25"/>
          <tpl fld="3" item="25"/>
          <tpl hier="10" item="0"/>
          <tpl fld="4" item="2"/>
        </tpls>
      </n>
      <n v="50778">
        <tpls c="5">
          <tpl fld="1" item="13"/>
          <tpl fld="2" item="25"/>
          <tpl fld="3" item="25"/>
          <tpl hier="10" item="0"/>
          <tpl fld="4" item="2"/>
        </tpls>
      </n>
      <n v="50778">
        <tpls c="5">
          <tpl fld="1" item="0"/>
          <tpl fld="2" item="25"/>
          <tpl fld="3" item="25"/>
          <tpl hier="10" item="0"/>
          <tpl fld="4" item="2"/>
        </tpls>
      </n>
      <n v="50778">
        <tpls c="5">
          <tpl fld="1" item="5"/>
          <tpl fld="2" item="25"/>
          <tpl fld="3" item="25"/>
          <tpl hier="10" item="0"/>
          <tpl fld="4" item="2"/>
        </tpls>
      </n>
      <n v="50778">
        <tpls c="5">
          <tpl fld="1" item="1"/>
          <tpl fld="2" item="25"/>
          <tpl fld="3" item="25"/>
          <tpl hier="10" item="0"/>
          <tpl fld="4" item="2"/>
        </tpls>
      </n>
      <n v="50778">
        <tpls c="5">
          <tpl fld="1" item="9"/>
          <tpl fld="2" item="25"/>
          <tpl fld="3" item="25"/>
          <tpl hier="10" item="0"/>
          <tpl fld="4" item="2"/>
        </tpls>
      </n>
      <n v="50778">
        <tpls c="5">
          <tpl fld="1" item="2"/>
          <tpl fld="2" item="25"/>
          <tpl fld="3" item="25"/>
          <tpl hier="10" item="0"/>
          <tpl fld="4" item="2"/>
        </tpls>
      </n>
      <n v="50778">
        <tpls c="5">
          <tpl fld="1" item="10"/>
          <tpl fld="2" item="25"/>
          <tpl fld="3" item="25"/>
          <tpl hier="10" item="0"/>
          <tpl fld="4" item="2"/>
        </tpls>
      </n>
      <n v="50778">
        <tpls c="5">
          <tpl fld="1" item="3"/>
          <tpl fld="2" item="25"/>
          <tpl fld="3" item="25"/>
          <tpl hier="10" item="0"/>
          <tpl fld="4" item="2"/>
        </tpls>
      </n>
      <n v="50778">
        <tpls c="5">
          <tpl fld="1" item="11"/>
          <tpl fld="2" item="25"/>
          <tpl fld="3" item="25"/>
          <tpl hier="10" item="0"/>
          <tpl fld="4" item="2"/>
        </tpls>
      </n>
      <n v="50778">
        <tpls c="5">
          <tpl fld="1" item="4"/>
          <tpl fld="2" item="25"/>
          <tpl fld="3" item="25"/>
          <tpl hier="10" item="0"/>
          <tpl fld="4" item="2"/>
        </tpls>
      </n>
      <n v="50778">
        <tpls c="5">
          <tpl fld="1" item="12"/>
          <tpl fld="2" item="25"/>
          <tpl fld="3" item="25"/>
          <tpl hier="10" item="0"/>
          <tpl fld="4" item="2"/>
        </tpls>
      </n>
      <n v="50778">
        <tpls c="5">
          <tpl fld="1" item="6"/>
          <tpl fld="2" item="25"/>
          <tpl fld="3" item="25"/>
          <tpl hier="10" item="0"/>
          <tpl fld="4" item="2"/>
        </tpls>
      </n>
      <n v="532649">
        <tpls c="5">
          <tpl fld="1" item="4"/>
          <tpl fld="2" item="19"/>
          <tpl fld="3" item="19"/>
          <tpl hier="10" item="0"/>
          <tpl fld="4" item="0"/>
        </tpls>
      </n>
      <n v="563897">
        <tpls c="5">
          <tpl fld="1" item="6"/>
          <tpl fld="2" item="19"/>
          <tpl fld="3" item="19"/>
          <tpl hier="10" item="0"/>
          <tpl fld="4" item="0"/>
        </tpls>
      </n>
      <n v="411521">
        <tpls c="5">
          <tpl fld="1" item="7"/>
          <tpl fld="2" item="19"/>
          <tpl fld="3" item="19"/>
          <tpl hier="10" item="0"/>
          <tpl fld="4" item="0"/>
        </tpls>
      </n>
      <n v="321641">
        <tpls c="5">
          <tpl fld="1" item="12"/>
          <tpl fld="2" item="19"/>
          <tpl fld="3" item="19"/>
          <tpl hier="10" item="0"/>
          <tpl fld="4" item="0"/>
        </tpls>
      </n>
      <n v="470153">
        <tpls c="5">
          <tpl fld="1" item="0"/>
          <tpl fld="2" item="19"/>
          <tpl fld="3" item="19"/>
          <tpl hier="10" item="0"/>
          <tpl fld="4" item="0"/>
        </tpls>
      </n>
      <n v="259145">
        <tpls c="5">
          <tpl fld="1" item="8"/>
          <tpl fld="2" item="19"/>
          <tpl fld="3" item="19"/>
          <tpl hier="10" item="0"/>
          <tpl fld="4" item="0"/>
        </tpls>
      </n>
      <n v="485777">
        <tpls c="5">
          <tpl fld="1" item="1"/>
          <tpl fld="2" item="19"/>
          <tpl fld="3" item="19"/>
          <tpl hier="10" item="0"/>
          <tpl fld="4" item="0"/>
        </tpls>
      </n>
      <n v="274769">
        <tpls c="5">
          <tpl fld="1" item="9"/>
          <tpl fld="2" item="19"/>
          <tpl fld="3" item="19"/>
          <tpl hier="10" item="0"/>
          <tpl fld="4" item="0"/>
        </tpls>
      </n>
      <n v="501401">
        <tpls c="5">
          <tpl fld="1" item="2"/>
          <tpl fld="2" item="19"/>
          <tpl fld="3" item="19"/>
          <tpl hier="10" item="0"/>
          <tpl fld="4" item="0"/>
        </tpls>
      </n>
      <n v="290393">
        <tpls c="5">
          <tpl fld="1" item="10"/>
          <tpl fld="2" item="19"/>
          <tpl fld="3" item="19"/>
          <tpl hier="10" item="0"/>
          <tpl fld="4" item="0"/>
        </tpls>
      </n>
      <n v="517025">
        <tpls c="5">
          <tpl fld="1" item="3"/>
          <tpl fld="2" item="19"/>
          <tpl fld="3" item="19"/>
          <tpl hier="10" item="0"/>
          <tpl fld="4" item="0"/>
        </tpls>
      </n>
      <n v="306017">
        <tpls c="5">
          <tpl fld="1" item="11"/>
          <tpl fld="2" item="19"/>
          <tpl fld="3" item="19"/>
          <tpl hier="10" item="0"/>
          <tpl fld="4" item="0"/>
        </tpls>
      </n>
      <n v="548273">
        <tpls c="5">
          <tpl fld="1" item="5"/>
          <tpl fld="2" item="19"/>
          <tpl fld="3" item="19"/>
          <tpl hier="10" item="0"/>
          <tpl fld="4" item="0"/>
        </tpls>
      </n>
      <n v="337265">
        <tpls c="5">
          <tpl fld="1" item="13"/>
          <tpl fld="2" item="19"/>
          <tpl fld="3" item="19"/>
          <tpl hier="10" item="0"/>
          <tpl fld="4" item="0"/>
        </tpls>
      </n>
      <n v="1872.6129257000002">
        <tpls c="5">
          <tpl fld="1" item="8"/>
          <tpl fld="2" item="14"/>
          <tpl fld="3" item="14"/>
          <tpl hier="10" item="0"/>
          <tpl fld="4" item="5"/>
        </tpls>
      </n>
      <n v="1872.6129257000002">
        <tpls c="5">
          <tpl fld="1" item="10"/>
          <tpl fld="2" item="14"/>
          <tpl fld="3" item="14"/>
          <tpl hier="10" item="0"/>
          <tpl fld="4" item="5"/>
        </tpls>
      </n>
      <n v="1872.6129257000002">
        <tpls c="5">
          <tpl fld="1" item="11"/>
          <tpl fld="2" item="14"/>
          <tpl fld="3" item="14"/>
          <tpl hier="10" item="0"/>
          <tpl fld="4" item="5"/>
        </tpls>
      </n>
      <n v="1872.6129257000002">
        <tpls c="5">
          <tpl fld="1" item="0"/>
          <tpl fld="2" item="14"/>
          <tpl fld="3" item="14"/>
          <tpl hier="10" item="0"/>
          <tpl fld="4" item="5"/>
        </tpls>
      </n>
      <n v="1872.6129257000002">
        <tpls c="5">
          <tpl fld="1" item="2"/>
          <tpl fld="2" item="14"/>
          <tpl fld="3" item="14"/>
          <tpl hier="10" item="0"/>
          <tpl fld="4" item="5"/>
        </tpls>
      </n>
      <n v="1872.6129257000002">
        <tpls c="5">
          <tpl fld="1" item="3"/>
          <tpl fld="2" item="14"/>
          <tpl fld="3" item="14"/>
          <tpl hier="10" item="0"/>
          <tpl fld="4" item="5"/>
        </tpls>
      </n>
      <n v="1872.6129257000002">
        <tpls c="5">
          <tpl fld="1" item="4"/>
          <tpl fld="2" item="14"/>
          <tpl fld="3" item="14"/>
          <tpl hier="10" item="0"/>
          <tpl fld="4" item="5"/>
        </tpls>
      </n>
      <n v="1872.6129257000002">
        <tpls c="5">
          <tpl fld="1" item="12"/>
          <tpl fld="2" item="14"/>
          <tpl fld="3" item="14"/>
          <tpl hier="10" item="0"/>
          <tpl fld="4" item="5"/>
        </tpls>
      </n>
      <n v="1872.6129257000002">
        <tpls c="5">
          <tpl fld="1" item="5"/>
          <tpl fld="2" item="14"/>
          <tpl fld="3" item="14"/>
          <tpl hier="10" item="0"/>
          <tpl fld="4" item="5"/>
        </tpls>
      </n>
      <n v="1872.6129257000002">
        <tpls c="5">
          <tpl fld="1" item="13"/>
          <tpl fld="2" item="14"/>
          <tpl fld="3" item="14"/>
          <tpl hier="10" item="0"/>
          <tpl fld="4" item="5"/>
        </tpls>
      </n>
      <n v="1872.6129257000002">
        <tpls c="5">
          <tpl fld="1" item="6"/>
          <tpl fld="2" item="14"/>
          <tpl fld="3" item="14"/>
          <tpl hier="10" item="0"/>
          <tpl fld="4" item="5"/>
        </tpls>
      </n>
      <n v="1872.6129257000002">
        <tpls c="5">
          <tpl fld="1" item="7"/>
          <tpl fld="2" item="14"/>
          <tpl fld="3" item="14"/>
          <tpl hier="10" item="0"/>
          <tpl fld="4" item="5"/>
        </tpls>
      </n>
      <n v="1872.6129257000002">
        <tpls c="5">
          <tpl fld="1" item="1"/>
          <tpl fld="2" item="14"/>
          <tpl fld="3" item="14"/>
          <tpl hier="10" item="0"/>
          <tpl fld="4" item="5"/>
        </tpls>
      </n>
      <n v="1872.6129257000002">
        <tpls c="5">
          <tpl fld="1" item="9"/>
          <tpl fld="2" item="14"/>
          <tpl fld="3" item="14"/>
          <tpl hier="10" item="0"/>
          <tpl fld="4" item="5"/>
        </tpls>
      </n>
      <n v="0">
        <tpls c="5">
          <tpl fld="1" item="8"/>
          <tpl fld="2" item="9"/>
          <tpl fld="3" item="9"/>
          <tpl hier="10" item="0"/>
          <tpl fld="4" item="2"/>
        </tpls>
      </n>
      <n v="30240">
        <tpls c="5">
          <tpl fld="1" item="7"/>
          <tpl fld="2" item="9"/>
          <tpl fld="3" item="9"/>
          <tpl hier="10" item="0"/>
          <tpl fld="4" item="2"/>
        </tpls>
      </n>
      <n v="0">
        <tpls c="5">
          <tpl fld="1" item="12"/>
          <tpl fld="2" item="9"/>
          <tpl fld="3" item="9"/>
          <tpl hier="10" item="0"/>
          <tpl fld="4" item="2"/>
        </tpls>
      </n>
      <n v="0">
        <tpls c="5">
          <tpl fld="1" item="0"/>
          <tpl fld="2" item="9"/>
          <tpl fld="3" item="9"/>
          <tpl hier="10" item="0"/>
          <tpl fld="4" item="2"/>
        </tpls>
      </n>
      <n v="0">
        <tpls c="5">
          <tpl fld="1" item="4"/>
          <tpl fld="2" item="9"/>
          <tpl fld="3" item="9"/>
          <tpl hier="10" item="0"/>
          <tpl fld="4" item="2"/>
        </tpls>
      </n>
      <n v="0">
        <tpls c="5">
          <tpl fld="1" item="1"/>
          <tpl fld="2" item="9"/>
          <tpl fld="3" item="9"/>
          <tpl hier="10" item="0"/>
          <tpl fld="4" item="2"/>
        </tpls>
      </n>
      <n v="0">
        <tpls c="5">
          <tpl fld="1" item="9"/>
          <tpl fld="2" item="9"/>
          <tpl fld="3" item="9"/>
          <tpl hier="10" item="0"/>
          <tpl fld="4" item="2"/>
        </tpls>
      </n>
      <n v="0">
        <tpls c="5">
          <tpl fld="1" item="2"/>
          <tpl fld="2" item="9"/>
          <tpl fld="3" item="9"/>
          <tpl hier="10" item="0"/>
          <tpl fld="4" item="2"/>
        </tpls>
      </n>
      <n v="0">
        <tpls c="5">
          <tpl fld="1" item="10"/>
          <tpl fld="2" item="9"/>
          <tpl fld="3" item="9"/>
          <tpl hier="10" item="0"/>
          <tpl fld="4" item="2"/>
        </tpls>
      </n>
      <n v="0">
        <tpls c="5">
          <tpl fld="1" item="3"/>
          <tpl fld="2" item="9"/>
          <tpl fld="3" item="9"/>
          <tpl hier="10" item="0"/>
          <tpl fld="4" item="2"/>
        </tpls>
      </n>
      <n v="0">
        <tpls c="5">
          <tpl fld="1" item="11"/>
          <tpl fld="2" item="9"/>
          <tpl fld="3" item="9"/>
          <tpl hier="10" item="0"/>
          <tpl fld="4" item="2"/>
        </tpls>
      </n>
      <n v="0">
        <tpls c="5">
          <tpl fld="1" item="5"/>
          <tpl fld="2" item="9"/>
          <tpl fld="3" item="9"/>
          <tpl hier="10" item="0"/>
          <tpl fld="4" item="2"/>
        </tpls>
      </n>
      <n v="0">
        <tpls c="5">
          <tpl fld="1" item="13"/>
          <tpl fld="2" item="9"/>
          <tpl fld="3" item="9"/>
          <tpl hier="10" item="0"/>
          <tpl fld="4" item="2"/>
        </tpls>
      </n>
      <n v="0">
        <tpls c="5">
          <tpl fld="1" item="7"/>
          <tpl fld="2" item="0"/>
          <tpl fld="3" item="0"/>
          <tpl hier="10" item="0"/>
          <tpl fld="4" item="3"/>
        </tpls>
      </n>
      <n v="0">
        <tpls c="5">
          <tpl fld="1" item="8"/>
          <tpl fld="2" item="0"/>
          <tpl fld="3" item="0"/>
          <tpl hier="10" item="0"/>
          <tpl fld="4" item="3"/>
        </tpls>
      </n>
      <n v="0">
        <tpls c="5">
          <tpl fld="1" item="11"/>
          <tpl fld="2" item="0"/>
          <tpl fld="3" item="0"/>
          <tpl hier="10" item="0"/>
          <tpl fld="4" item="3"/>
        </tpls>
      </n>
      <n v="0">
        <tpls c="5">
          <tpl fld="1" item="12"/>
          <tpl fld="2" item="0"/>
          <tpl fld="3" item="0"/>
          <tpl hier="10" item="0"/>
          <tpl fld="4" item="3"/>
        </tpls>
      </n>
      <n v="0">
        <tpls c="5">
          <tpl fld="1" item="13"/>
          <tpl fld="2" item="0"/>
          <tpl fld="3" item="0"/>
          <tpl hier="10" item="0"/>
          <tpl fld="4" item="3"/>
        </tpls>
      </n>
      <n v="0">
        <tpls c="5">
          <tpl fld="1" item="6"/>
          <tpl fld="2" item="0"/>
          <tpl fld="3" item="0"/>
          <tpl hier="10" item="0"/>
          <tpl fld="4" item="3"/>
        </tpls>
      </n>
      <n v="390600">
        <tpls c="5">
          <tpl fld="1" item="0"/>
          <tpl fld="2" item="30"/>
          <tpl fld="3" item="30"/>
          <tpl hier="10" item="0"/>
          <tpl fld="4" item="3"/>
        </tpls>
      </n>
      <n v="390600">
        <tpls c="5">
          <tpl fld="1" item="5"/>
          <tpl fld="2" item="30"/>
          <tpl fld="3" item="30"/>
          <tpl hier="10" item="0"/>
          <tpl fld="4" item="3"/>
        </tpls>
      </n>
      <n v="390600">
        <tpls c="5">
          <tpl fld="1" item="7"/>
          <tpl fld="2" item="30"/>
          <tpl fld="3" item="30"/>
          <tpl hier="10" item="0"/>
          <tpl fld="4" item="3"/>
        </tpls>
      </n>
      <n v="390600">
        <tpls c="5">
          <tpl fld="1" item="8"/>
          <tpl fld="2" item="30"/>
          <tpl fld="3" item="30"/>
          <tpl hier="10" item="0"/>
          <tpl fld="4" item="3"/>
        </tpls>
      </n>
      <n v="390600">
        <tpls c="5">
          <tpl fld="1" item="13"/>
          <tpl fld="2" item="30"/>
          <tpl fld="3" item="30"/>
          <tpl hier="10" item="0"/>
          <tpl fld="4" item="3"/>
        </tpls>
      </n>
      <n v="390600">
        <tpls c="5">
          <tpl fld="1" item="1"/>
          <tpl fld="2" item="30"/>
          <tpl fld="3" item="30"/>
          <tpl hier="10" item="0"/>
          <tpl fld="4" item="3"/>
        </tpls>
      </n>
      <n v="390600">
        <tpls c="5">
          <tpl fld="1" item="9"/>
          <tpl fld="2" item="30"/>
          <tpl fld="3" item="30"/>
          <tpl hier="10" item="0"/>
          <tpl fld="4" item="3"/>
        </tpls>
      </n>
      <n v="390600">
        <tpls c="5">
          <tpl fld="1" item="2"/>
          <tpl fld="2" item="30"/>
          <tpl fld="3" item="30"/>
          <tpl hier="10" item="0"/>
          <tpl fld="4" item="3"/>
        </tpls>
      </n>
      <n v="390600">
        <tpls c="5">
          <tpl fld="1" item="10"/>
          <tpl fld="2" item="30"/>
          <tpl fld="3" item="30"/>
          <tpl hier="10" item="0"/>
          <tpl fld="4" item="3"/>
        </tpls>
      </n>
      <n v="390600">
        <tpls c="5">
          <tpl fld="1" item="3"/>
          <tpl fld="2" item="30"/>
          <tpl fld="3" item="30"/>
          <tpl hier="10" item="0"/>
          <tpl fld="4" item="3"/>
        </tpls>
      </n>
      <n v="390600">
        <tpls c="5">
          <tpl fld="1" item="11"/>
          <tpl fld="2" item="30"/>
          <tpl fld="3" item="30"/>
          <tpl hier="10" item="0"/>
          <tpl fld="4" item="3"/>
        </tpls>
      </n>
      <n v="390600">
        <tpls c="5">
          <tpl fld="1" item="4"/>
          <tpl fld="2" item="30"/>
          <tpl fld="3" item="30"/>
          <tpl hier="10" item="0"/>
          <tpl fld="4" item="3"/>
        </tpls>
      </n>
      <n v="390600">
        <tpls c="5">
          <tpl fld="1" item="12"/>
          <tpl fld="2" item="30"/>
          <tpl fld="3" item="30"/>
          <tpl hier="10" item="0"/>
          <tpl fld="4" item="3"/>
        </tpls>
      </n>
      <n v="390600">
        <tpls c="5">
          <tpl fld="1" item="6"/>
          <tpl fld="2" item="30"/>
          <tpl fld="3" item="30"/>
          <tpl hier="10" item="0"/>
          <tpl fld="4" item="3"/>
        </tpls>
      </n>
      <n v="0">
        <tpls c="5">
          <tpl fld="1" item="12"/>
          <tpl fld="2" item="29"/>
          <tpl fld="3" item="29"/>
          <tpl hier="10" item="0"/>
          <tpl fld="4" item="4"/>
        </tpls>
      </n>
      <n v="0">
        <tpls c="5">
          <tpl fld="1" item="1"/>
          <tpl fld="2" item="29"/>
          <tpl fld="3" item="29"/>
          <tpl hier="10" item="0"/>
          <tpl fld="4" item="4"/>
        </tpls>
      </n>
      <n v="0">
        <tpls c="5">
          <tpl fld="1" item="3"/>
          <tpl fld="2" item="29"/>
          <tpl fld="3" item="29"/>
          <tpl hier="10" item="0"/>
          <tpl fld="4" item="4"/>
        </tpls>
      </n>
      <n v="0">
        <tpls c="5">
          <tpl fld="1" item="4"/>
          <tpl fld="2" item="29"/>
          <tpl fld="3" item="29"/>
          <tpl hier="10" item="0"/>
          <tpl fld="4" item="4"/>
        </tpls>
      </n>
      <n v="0">
        <tpls c="5">
          <tpl fld="1" item="9"/>
          <tpl fld="2" item="29"/>
          <tpl fld="3" item="29"/>
          <tpl hier="10" item="0"/>
          <tpl fld="4" item="4"/>
        </tpls>
      </n>
      <n v="0">
        <tpls c="5">
          <tpl fld="1" item="11"/>
          <tpl fld="2" item="29"/>
          <tpl fld="3" item="29"/>
          <tpl hier="10" item="0"/>
          <tpl fld="4" item="4"/>
        </tpls>
      </n>
      <n v="0">
        <tpls c="5">
          <tpl fld="1" item="5"/>
          <tpl fld="2" item="29"/>
          <tpl fld="3" item="29"/>
          <tpl hier="10" item="0"/>
          <tpl fld="4" item="4"/>
        </tpls>
      </n>
      <n v="0">
        <tpls c="5">
          <tpl fld="1" item="13"/>
          <tpl fld="2" item="29"/>
          <tpl fld="3" item="29"/>
          <tpl hier="10" item="0"/>
          <tpl fld="4" item="4"/>
        </tpls>
      </n>
      <n v="0">
        <tpls c="5">
          <tpl fld="1" item="6"/>
          <tpl fld="2" item="29"/>
          <tpl fld="3" item="29"/>
          <tpl hier="10" item="0"/>
          <tpl fld="4" item="4"/>
        </tpls>
      </n>
      <n v="0">
        <tpls c="5">
          <tpl fld="1" item="7"/>
          <tpl fld="2" item="29"/>
          <tpl fld="3" item="29"/>
          <tpl hier="10" item="0"/>
          <tpl fld="4" item="4"/>
        </tpls>
      </n>
      <n v="0">
        <tpls c="5">
          <tpl fld="1" item="0"/>
          <tpl fld="2" item="29"/>
          <tpl fld="3" item="29"/>
          <tpl hier="10" item="0"/>
          <tpl fld="4" item="4"/>
        </tpls>
      </n>
      <n v="0">
        <tpls c="5">
          <tpl fld="1" item="8"/>
          <tpl fld="2" item="29"/>
          <tpl fld="3" item="29"/>
          <tpl hier="10" item="0"/>
          <tpl fld="4" item="4"/>
        </tpls>
      </n>
      <n v="0">
        <tpls c="5">
          <tpl fld="1" item="2"/>
          <tpl fld="2" item="29"/>
          <tpl fld="3" item="29"/>
          <tpl hier="10" item="0"/>
          <tpl fld="4" item="4"/>
        </tpls>
      </n>
      <n v="0">
        <tpls c="5">
          <tpl fld="1" item="10"/>
          <tpl fld="2" item="29"/>
          <tpl fld="3" item="29"/>
          <tpl hier="10" item="0"/>
          <tpl fld="4" item="4"/>
        </tpls>
      </n>
      <n v="0">
        <tpls c="5">
          <tpl fld="1" item="13"/>
          <tpl fld="2" item="28"/>
          <tpl fld="3" item="28"/>
          <tpl hier="10" item="0"/>
          <tpl fld="4" item="5"/>
        </tpls>
      </n>
      <n v="0">
        <tpls c="5">
          <tpl fld="1" item="0"/>
          <tpl fld="2" item="28"/>
          <tpl fld="3" item="28"/>
          <tpl hier="10" item="0"/>
          <tpl fld="4" item="5"/>
        </tpls>
      </n>
      <n v="0">
        <tpls c="5">
          <tpl fld="1" item="5"/>
          <tpl fld="2" item="28"/>
          <tpl fld="3" item="28"/>
          <tpl hier="10" item="0"/>
          <tpl fld="4" item="5"/>
        </tpls>
      </n>
      <n v="0">
        <tpls c="5">
          <tpl fld="1" item="7"/>
          <tpl fld="2" item="28"/>
          <tpl fld="3" item="28"/>
          <tpl hier="10" item="0"/>
          <tpl fld="4" item="5"/>
        </tpls>
      </n>
      <n v="0">
        <tpls c="5">
          <tpl fld="1" item="8"/>
          <tpl fld="2" item="28"/>
          <tpl fld="3" item="28"/>
          <tpl hier="10" item="0"/>
          <tpl fld="4" item="5"/>
        </tpls>
      </n>
      <n v="0">
        <tpls c="5">
          <tpl fld="1" item="1"/>
          <tpl fld="2" item="28"/>
          <tpl fld="3" item="28"/>
          <tpl hier="10" item="0"/>
          <tpl fld="4" item="5"/>
        </tpls>
      </n>
      <n v="0">
        <tpls c="5">
          <tpl fld="1" item="9"/>
          <tpl fld="2" item="28"/>
          <tpl fld="3" item="28"/>
          <tpl hier="10" item="0"/>
          <tpl fld="4" item="5"/>
        </tpls>
      </n>
      <n v="0">
        <tpls c="5">
          <tpl fld="1" item="2"/>
          <tpl fld="2" item="28"/>
          <tpl fld="3" item="28"/>
          <tpl hier="10" item="0"/>
          <tpl fld="4" item="5"/>
        </tpls>
      </n>
      <n v="0">
        <tpls c="5">
          <tpl fld="1" item="10"/>
          <tpl fld="2" item="28"/>
          <tpl fld="3" item="28"/>
          <tpl hier="10" item="0"/>
          <tpl fld="4" item="5"/>
        </tpls>
      </n>
      <n v="0">
        <tpls c="5">
          <tpl fld="1" item="3"/>
          <tpl fld="2" item="28"/>
          <tpl fld="3" item="28"/>
          <tpl hier="10" item="0"/>
          <tpl fld="4" item="5"/>
        </tpls>
      </n>
      <n v="0">
        <tpls c="5">
          <tpl fld="1" item="11"/>
          <tpl fld="2" item="28"/>
          <tpl fld="3" item="28"/>
          <tpl hier="10" item="0"/>
          <tpl fld="4" item="5"/>
        </tpls>
      </n>
      <n v="0">
        <tpls c="5">
          <tpl fld="1" item="4"/>
          <tpl fld="2" item="28"/>
          <tpl fld="3" item="28"/>
          <tpl hier="10" item="0"/>
          <tpl fld="4" item="5"/>
        </tpls>
      </n>
      <n v="0">
        <tpls c="5">
          <tpl fld="1" item="12"/>
          <tpl fld="2" item="28"/>
          <tpl fld="3" item="28"/>
          <tpl hier="10" item="0"/>
          <tpl fld="4" item="5"/>
        </tpls>
      </n>
      <n v="0">
        <tpls c="5">
          <tpl fld="1" item="6"/>
          <tpl fld="2" item="28"/>
          <tpl fld="3" item="28"/>
          <tpl hier="10" item="0"/>
          <tpl fld="4" item="5"/>
        </tpls>
      </n>
      <n v="535894.40000000014">
        <tpls c="5">
          <tpl fld="1" item="11"/>
          <tpl fld="2" item="27"/>
          <tpl fld="3" item="27"/>
          <tpl hier="10" item="0"/>
          <tpl fld="4" item="6"/>
        </tpls>
      </n>
      <n v="560111.60000000009">
        <tpls c="5">
          <tpl fld="1" item="12"/>
          <tpl fld="2" item="27"/>
          <tpl fld="3" item="27"/>
          <tpl hier="10" item="0"/>
          <tpl fld="4" item="6"/>
        </tpls>
      </n>
      <n v="293722.40000000002">
        <tpls c="5">
          <tpl fld="1" item="1"/>
          <tpl fld="2" item="27"/>
          <tpl fld="3" item="27"/>
          <tpl hier="10" item="0"/>
          <tpl fld="4" item="6"/>
        </tpls>
      </n>
      <n v="342156.80000000005">
        <tpls c="5">
          <tpl fld="1" item="3"/>
          <tpl fld="2" item="27"/>
          <tpl fld="3" item="27"/>
          <tpl hier="10" item="0"/>
          <tpl fld="4" item="6"/>
        </tpls>
      </n>
      <n v="366374.00000000006">
        <tpls c="5">
          <tpl fld="1" item="4"/>
          <tpl fld="2" item="27"/>
          <tpl fld="3" item="27"/>
          <tpl hier="10" item="0"/>
          <tpl fld="4" item="6"/>
        </tpls>
      </n>
      <n v="487460.00000000012">
        <tpls c="5">
          <tpl fld="1" item="9"/>
          <tpl fld="2" item="27"/>
          <tpl fld="3" item="27"/>
          <tpl hier="10" item="0"/>
          <tpl fld="4" item="6"/>
        </tpls>
      </n>
      <n v="390591.20000000007">
        <tpls c="5">
          <tpl fld="1" item="5"/>
          <tpl fld="2" item="27"/>
          <tpl fld="3" item="27"/>
          <tpl hier="10" item="0"/>
          <tpl fld="4" item="6"/>
        </tpls>
      </n>
      <n v="584328.80000000005">
        <tpls c="5">
          <tpl fld="1" item="13"/>
          <tpl fld="2" item="27"/>
          <tpl fld="3" item="27"/>
          <tpl hier="10" item="0"/>
          <tpl fld="4" item="6"/>
        </tpls>
      </n>
      <n v="414808.40000000008">
        <tpls c="5">
          <tpl fld="1" item="6"/>
          <tpl fld="2" item="27"/>
          <tpl fld="3" item="27"/>
          <tpl hier="10" item="0"/>
          <tpl fld="4" item="6"/>
        </tpls>
      </n>
      <n v="439025.60000000009">
        <tpls c="5">
          <tpl fld="1" item="7"/>
          <tpl fld="2" item="27"/>
          <tpl fld="3" item="27"/>
          <tpl hier="10" item="0"/>
          <tpl fld="4" item="6"/>
        </tpls>
      </n>
      <n v="269505.2">
        <tpls c="5">
          <tpl fld="1" item="0"/>
          <tpl fld="2" item="27"/>
          <tpl fld="3" item="27"/>
          <tpl hier="10" item="0"/>
          <tpl fld="4" item="6"/>
        </tpls>
      </n>
      <n v="463242.8000000001">
        <tpls c="5">
          <tpl fld="1" item="8"/>
          <tpl fld="2" item="27"/>
          <tpl fld="3" item="27"/>
          <tpl hier="10" item="0"/>
          <tpl fld="4" item="6"/>
        </tpls>
      </n>
      <n v="317939.60000000003">
        <tpls c="5">
          <tpl fld="1" item="2"/>
          <tpl fld="2" item="27"/>
          <tpl fld="3" item="27"/>
          <tpl hier="10" item="0"/>
          <tpl fld="4" item="6"/>
        </tpls>
      </n>
      <n v="511677.20000000013">
        <tpls c="5">
          <tpl fld="1" item="10"/>
          <tpl fld="2" item="27"/>
          <tpl fld="3" item="27"/>
          <tpl hier="10" item="0"/>
          <tpl fld="4" item="6"/>
        </tpls>
      </n>
      <n v="1041048">
        <tpls c="5">
          <tpl fld="1" item="12"/>
          <tpl fld="2" item="25"/>
          <tpl fld="3" item="25"/>
          <tpl hier="10" item="0"/>
          <tpl fld="4" item="0"/>
        </tpls>
      </n>
      <n v="482490">
        <tpls c="5">
          <tpl fld="1" item="1"/>
          <tpl fld="2" item="25"/>
          <tpl fld="3" item="25"/>
          <tpl hier="10" item="0"/>
          <tpl fld="4" item="0"/>
        </tpls>
      </n>
      <n v="584046">
        <tpls c="5">
          <tpl fld="1" item="3"/>
          <tpl fld="2" item="25"/>
          <tpl fld="3" item="25"/>
          <tpl hier="10" item="0"/>
          <tpl fld="4" item="0"/>
        </tpls>
      </n>
      <n v="634824">
        <tpls c="5">
          <tpl fld="1" item="4"/>
          <tpl fld="2" item="25"/>
          <tpl fld="3" item="25"/>
          <tpl hier="10" item="0"/>
          <tpl fld="4" item="0"/>
        </tpls>
      </n>
      <n v="888714">
        <tpls c="5">
          <tpl fld="1" item="9"/>
          <tpl fld="2" item="25"/>
          <tpl fld="3" item="25"/>
          <tpl hier="10" item="0"/>
          <tpl fld="4" item="0"/>
        </tpls>
      </n>
      <n v="990270">
        <tpls c="5">
          <tpl fld="1" item="11"/>
          <tpl fld="2" item="25"/>
          <tpl fld="3" item="25"/>
          <tpl hier="10" item="0"/>
          <tpl fld="4" item="0"/>
        </tpls>
      </n>
      <n v="685602">
        <tpls c="5">
          <tpl fld="1" item="5"/>
          <tpl fld="2" item="25"/>
          <tpl fld="3" item="25"/>
          <tpl hier="10" item="0"/>
          <tpl fld="4" item="0"/>
        </tpls>
      </n>
      <n v="1091826">
        <tpls c="5">
          <tpl fld="1" item="13"/>
          <tpl fld="2" item="25"/>
          <tpl fld="3" item="25"/>
          <tpl hier="10" item="0"/>
          <tpl fld="4" item="0"/>
        </tpls>
      </n>
      <n v="736380">
        <tpls c="5">
          <tpl fld="1" item="6"/>
          <tpl fld="2" item="25"/>
          <tpl fld="3" item="25"/>
          <tpl hier="10" item="0"/>
          <tpl fld="4" item="0"/>
        </tpls>
      </n>
      <n v="787158">
        <tpls c="5">
          <tpl fld="1" item="7"/>
          <tpl fld="2" item="25"/>
          <tpl fld="3" item="25"/>
          <tpl hier="10" item="0"/>
          <tpl fld="4" item="0"/>
        </tpls>
      </n>
      <n v="431712">
        <tpls c="5">
          <tpl fld="1" item="0"/>
          <tpl fld="2" item="25"/>
          <tpl fld="3" item="25"/>
          <tpl hier="10" item="0"/>
          <tpl fld="4" item="0"/>
        </tpls>
      </n>
      <n v="837936">
        <tpls c="5">
          <tpl fld="1" item="8"/>
          <tpl fld="2" item="25"/>
          <tpl fld="3" item="25"/>
          <tpl hier="10" item="0"/>
          <tpl fld="4" item="0"/>
        </tpls>
      </n>
      <n v="533268">
        <tpls c="5">
          <tpl fld="1" item="2"/>
          <tpl fld="2" item="25"/>
          <tpl fld="3" item="25"/>
          <tpl hier="10" item="0"/>
          <tpl fld="4" item="0"/>
        </tpls>
      </n>
      <n v="939492">
        <tpls c="5">
          <tpl fld="1" item="10"/>
          <tpl fld="2" item="25"/>
          <tpl fld="3" item="25"/>
          <tpl hier="10" item="0"/>
          <tpl fld="4" item="0"/>
        </tpls>
      </n>
      <n v="0">
        <tpls c="5">
          <tpl fld="1" item="5"/>
          <tpl fld="2" item="24"/>
          <tpl fld="3" item="24"/>
          <tpl hier="10" item="0"/>
          <tpl fld="4" item="1"/>
        </tpls>
      </n>
      <n v="0">
        <tpls c="5">
          <tpl fld="1" item="13"/>
          <tpl fld="2" item="24"/>
          <tpl fld="3" item="24"/>
          <tpl hier="10" item="0"/>
          <tpl fld="4" item="1"/>
        </tpls>
      </n>
      <n v="0">
        <tpls c="5">
          <tpl fld="1" item="0"/>
          <tpl fld="2" item="24"/>
          <tpl fld="3" item="24"/>
          <tpl hier="10" item="0"/>
          <tpl fld="4" item="1"/>
        </tpls>
      </n>
      <n v="0">
        <tpls c="5">
          <tpl fld="1" item="7"/>
          <tpl fld="2" item="24"/>
          <tpl fld="3" item="24"/>
          <tpl hier="10" item="0"/>
          <tpl fld="4" item="1"/>
        </tpls>
      </n>
      <n v="0">
        <tpls c="5">
          <tpl fld="1" item="8"/>
          <tpl fld="2" item="24"/>
          <tpl fld="3" item="24"/>
          <tpl hier="10" item="0"/>
          <tpl fld="4" item="1"/>
        </tpls>
      </n>
      <n v="0">
        <tpls c="5">
          <tpl fld="1" item="1"/>
          <tpl fld="2" item="24"/>
          <tpl fld="3" item="24"/>
          <tpl hier="10" item="0"/>
          <tpl fld="4" item="1"/>
        </tpls>
      </n>
      <n v="0">
        <tpls c="5">
          <tpl fld="1" item="9"/>
          <tpl fld="2" item="24"/>
          <tpl fld="3" item="24"/>
          <tpl hier="10" item="0"/>
          <tpl fld="4" item="1"/>
        </tpls>
      </n>
      <n v="0">
        <tpls c="5">
          <tpl fld="1" item="2"/>
          <tpl fld="2" item="24"/>
          <tpl fld="3" item="24"/>
          <tpl hier="10" item="0"/>
          <tpl fld="4" item="1"/>
        </tpls>
      </n>
      <n v="0">
        <tpls c="5">
          <tpl fld="1" item="10"/>
          <tpl fld="2" item="24"/>
          <tpl fld="3" item="24"/>
          <tpl hier="10" item="0"/>
          <tpl fld="4" item="1"/>
        </tpls>
      </n>
      <n v="0">
        <tpls c="5">
          <tpl fld="1" item="3"/>
          <tpl fld="2" item="24"/>
          <tpl fld="3" item="24"/>
          <tpl hier="10" item="0"/>
          <tpl fld="4" item="1"/>
        </tpls>
      </n>
      <n v="0">
        <tpls c="5">
          <tpl fld="1" item="11"/>
          <tpl fld="2" item="24"/>
          <tpl fld="3" item="24"/>
          <tpl hier="10" item="0"/>
          <tpl fld="4" item="1"/>
        </tpls>
      </n>
      <n v="0">
        <tpls c="5">
          <tpl fld="1" item="4"/>
          <tpl fld="2" item="24"/>
          <tpl fld="3" item="24"/>
          <tpl hier="10" item="0"/>
          <tpl fld="4" item="1"/>
        </tpls>
      </n>
      <n v="0">
        <tpls c="5">
          <tpl fld="1" item="12"/>
          <tpl fld="2" item="24"/>
          <tpl fld="3" item="24"/>
          <tpl hier="10" item="0"/>
          <tpl fld="4" item="1"/>
        </tpls>
      </n>
      <n v="0">
        <tpls c="5">
          <tpl fld="1" item="6"/>
          <tpl fld="2" item="24"/>
          <tpl fld="3" item="24"/>
          <tpl hier="10" item="0"/>
          <tpl fld="4" item="1"/>
        </tpls>
      </n>
      <n v="0">
        <tpls c="5">
          <tpl fld="1" item="3"/>
          <tpl fld="2" item="23"/>
          <tpl fld="3" item="23"/>
          <tpl hier="10" item="0"/>
          <tpl fld="4" item="2"/>
        </tpls>
      </n>
      <n v="0">
        <tpls c="5">
          <tpl fld="1" item="9"/>
          <tpl fld="2" item="23"/>
          <tpl fld="3" item="23"/>
          <tpl hier="10" item="0"/>
          <tpl fld="4" item="2"/>
        </tpls>
      </n>
      <n v="0">
        <tpls c="5">
          <tpl fld="1" item="11"/>
          <tpl fld="2" item="23"/>
          <tpl fld="3" item="23"/>
          <tpl hier="10" item="0"/>
          <tpl fld="4" item="2"/>
        </tpls>
      </n>
      <n v="60480">
        <tpls c="5">
          <tpl fld="1" item="12"/>
          <tpl fld="2" item="23"/>
          <tpl fld="3" item="23"/>
          <tpl hier="10" item="0"/>
          <tpl fld="4" item="2"/>
        </tpls>
      </n>
      <n v="0">
        <tpls c="5">
          <tpl fld="1" item="1"/>
          <tpl fld="2" item="23"/>
          <tpl fld="3" item="23"/>
          <tpl hier="10" item="0"/>
          <tpl fld="4" item="2"/>
        </tpls>
      </n>
      <n v="0">
        <tpls c="5">
          <tpl fld="1" item="4"/>
          <tpl fld="2" item="23"/>
          <tpl fld="3" item="23"/>
          <tpl hier="10" item="0"/>
          <tpl fld="4" item="2"/>
        </tpls>
      </n>
      <n v="0">
        <tpls c="5">
          <tpl fld="1" item="5"/>
          <tpl fld="2" item="23"/>
          <tpl fld="3" item="23"/>
          <tpl hier="10" item="0"/>
          <tpl fld="4" item="2"/>
        </tpls>
      </n>
      <n v="60480">
        <tpls c="5">
          <tpl fld="1" item="13"/>
          <tpl fld="2" item="23"/>
          <tpl fld="3" item="23"/>
          <tpl hier="10" item="0"/>
          <tpl fld="4" item="2"/>
        </tpls>
      </n>
      <n v="0">
        <tpls c="5">
          <tpl fld="1" item="6"/>
          <tpl fld="2" item="23"/>
          <tpl fld="3" item="23"/>
          <tpl hier="10" item="0"/>
          <tpl fld="4" item="2"/>
        </tpls>
      </n>
      <n v="0">
        <tpls c="5">
          <tpl fld="1" item="7"/>
          <tpl fld="2" item="23"/>
          <tpl fld="3" item="23"/>
          <tpl hier="10" item="0"/>
          <tpl fld="4" item="2"/>
        </tpls>
      </n>
      <n v="0">
        <tpls c="5">
          <tpl fld="1" item="0"/>
          <tpl fld="2" item="23"/>
          <tpl fld="3" item="23"/>
          <tpl hier="10" item="0"/>
          <tpl fld="4" item="2"/>
        </tpls>
      </n>
      <n v="0">
        <tpls c="5">
          <tpl fld="1" item="8"/>
          <tpl fld="2" item="23"/>
          <tpl fld="3" item="23"/>
          <tpl hier="10" item="0"/>
          <tpl fld="4" item="2"/>
        </tpls>
      </n>
      <n v="60480">
        <tpls c="5">
          <tpl fld="1" item="2"/>
          <tpl fld="2" item="23"/>
          <tpl fld="3" item="23"/>
          <tpl hier="10" item="0"/>
          <tpl fld="4" item="2"/>
        </tpls>
      </n>
      <n v="0">
        <tpls c="5">
          <tpl fld="1" item="10"/>
          <tpl fld="2" item="23"/>
          <tpl fld="3" item="23"/>
          <tpl hier="10" item="0"/>
          <tpl fld="4" item="2"/>
        </tpls>
      </n>
      <n v="84000">
        <tpls c="5">
          <tpl fld="1" item="7"/>
          <tpl fld="2" item="22"/>
          <tpl fld="3" item="22"/>
          <tpl hier="10" item="0"/>
          <tpl fld="4" item="3"/>
        </tpls>
      </n>
      <n v="84000">
        <tpls c="5">
          <tpl fld="1" item="8"/>
          <tpl fld="2" item="22"/>
          <tpl fld="3" item="22"/>
          <tpl hier="10" item="0"/>
          <tpl fld="4" item="3"/>
        </tpls>
      </n>
      <n v="84000">
        <tpls c="5">
          <tpl fld="1" item="13"/>
          <tpl fld="2" item="22"/>
          <tpl fld="3" item="22"/>
          <tpl hier="10" item="0"/>
          <tpl fld="4" item="3"/>
        </tpls>
      </n>
      <n v="84000">
        <tpls c="5">
          <tpl fld="1" item="5"/>
          <tpl fld="2" item="22"/>
          <tpl fld="3" item="22"/>
          <tpl hier="10" item="0"/>
          <tpl fld="4" item="3"/>
        </tpls>
      </n>
      <n v="0">
        <tpls c="5">
          <tpl fld="1" item="1"/>
          <tpl fld="2" item="22"/>
          <tpl fld="3" item="22"/>
          <tpl hier="10" item="0"/>
          <tpl fld="4" item="3"/>
        </tpls>
      </n>
      <n v="84000">
        <tpls c="5">
          <tpl fld="1" item="9"/>
          <tpl fld="2" item="22"/>
          <tpl fld="3" item="22"/>
          <tpl hier="10" item="0"/>
          <tpl fld="4" item="3"/>
        </tpls>
      </n>
      <n v="0">
        <tpls c="5">
          <tpl fld="1" item="2"/>
          <tpl fld="2" item="22"/>
          <tpl fld="3" item="22"/>
          <tpl hier="10" item="0"/>
          <tpl fld="4" item="3"/>
        </tpls>
      </n>
      <n v="84000">
        <tpls c="5">
          <tpl fld="1" item="10"/>
          <tpl fld="2" item="22"/>
          <tpl fld="3" item="22"/>
          <tpl hier="10" item="0"/>
          <tpl fld="4" item="3"/>
        </tpls>
      </n>
      <n v="84000">
        <tpls c="5">
          <tpl fld="1" item="3"/>
          <tpl fld="2" item="22"/>
          <tpl fld="3" item="22"/>
          <tpl hier="10" item="0"/>
          <tpl fld="4" item="3"/>
        </tpls>
      </n>
      <n v="84000">
        <tpls c="5">
          <tpl fld="1" item="11"/>
          <tpl fld="2" item="22"/>
          <tpl fld="3" item="22"/>
          <tpl hier="10" item="0"/>
          <tpl fld="4" item="3"/>
        </tpls>
      </n>
      <n v="84000">
        <tpls c="5">
          <tpl fld="1" item="4"/>
          <tpl fld="2" item="22"/>
          <tpl fld="3" item="22"/>
          <tpl hier="10" item="0"/>
          <tpl fld="4" item="3"/>
        </tpls>
      </n>
      <n v="84000">
        <tpls c="5">
          <tpl fld="1" item="12"/>
          <tpl fld="2" item="22"/>
          <tpl fld="3" item="22"/>
          <tpl hier="10" item="0"/>
          <tpl fld="4" item="3"/>
        </tpls>
      </n>
      <n v="84000">
        <tpls c="5">
          <tpl fld="1" item="6"/>
          <tpl fld="2" item="22"/>
          <tpl fld="3" item="22"/>
          <tpl hier="10" item="0"/>
          <tpl fld="4" item="3"/>
        </tpls>
      </n>
      <n v="0">
        <tpls c="5">
          <tpl fld="1" item="1"/>
          <tpl fld="2" item="21"/>
          <tpl fld="3" item="21"/>
          <tpl hier="10" item="0"/>
          <tpl fld="4" item="4"/>
        </tpls>
      </n>
      <n v="0">
        <tpls c="5">
          <tpl fld="1" item="4"/>
          <tpl fld="2" item="21"/>
          <tpl fld="3" item="21"/>
          <tpl hier="10" item="0"/>
          <tpl fld="4" item="4"/>
        </tpls>
      </n>
      <n v="0">
        <tpls c="5">
          <tpl fld="1" item="9"/>
          <tpl fld="2" item="21"/>
          <tpl fld="3" item="21"/>
          <tpl hier="10" item="0"/>
          <tpl fld="4" item="4"/>
        </tpls>
      </n>
      <n v="0">
        <tpls c="5">
          <tpl fld="1" item="11"/>
          <tpl fld="2" item="21"/>
          <tpl fld="3" item="21"/>
          <tpl hier="10" item="0"/>
          <tpl fld="4" item="4"/>
        </tpls>
      </n>
      <n v="0">
        <tpls c="5">
          <tpl fld="1" item="12"/>
          <tpl fld="2" item="21"/>
          <tpl fld="3" item="21"/>
          <tpl hier="10" item="0"/>
          <tpl fld="4" item="4"/>
        </tpls>
      </n>
      <n v="0">
        <tpls c="5">
          <tpl fld="1" item="3"/>
          <tpl fld="2" item="21"/>
          <tpl fld="3" item="21"/>
          <tpl hier="10" item="0"/>
          <tpl fld="4" item="4"/>
        </tpls>
      </n>
      <n v="0">
        <tpls c="5">
          <tpl fld="1" item="5"/>
          <tpl fld="2" item="21"/>
          <tpl fld="3" item="21"/>
          <tpl hier="10" item="0"/>
          <tpl fld="4" item="4"/>
        </tpls>
      </n>
      <n v="0">
        <tpls c="5">
          <tpl fld="1" item="13"/>
          <tpl fld="2" item="21"/>
          <tpl fld="3" item="21"/>
          <tpl hier="10" item="0"/>
          <tpl fld="4" item="4"/>
        </tpls>
      </n>
      <n v="0">
        <tpls c="5">
          <tpl fld="1" item="6"/>
          <tpl fld="2" item="21"/>
          <tpl fld="3" item="21"/>
          <tpl hier="10" item="0"/>
          <tpl fld="4" item="4"/>
        </tpls>
      </n>
      <n v="0">
        <tpls c="5">
          <tpl fld="1" item="7"/>
          <tpl fld="2" item="21"/>
          <tpl fld="3" item="21"/>
          <tpl hier="10" item="0"/>
          <tpl fld="4" item="4"/>
        </tpls>
      </n>
      <n v="0">
        <tpls c="5">
          <tpl fld="1" item="0"/>
          <tpl fld="2" item="21"/>
          <tpl fld="3" item="21"/>
          <tpl hier="10" item="0"/>
          <tpl fld="4" item="4"/>
        </tpls>
      </n>
      <n v="0">
        <tpls c="5">
          <tpl fld="1" item="8"/>
          <tpl fld="2" item="21"/>
          <tpl fld="3" item="21"/>
          <tpl hier="10" item="0"/>
          <tpl fld="4" item="4"/>
        </tpls>
      </n>
      <n v="0">
        <tpls c="5">
          <tpl fld="1" item="2"/>
          <tpl fld="2" item="21"/>
          <tpl fld="3" item="21"/>
          <tpl hier="10" item="0"/>
          <tpl fld="4" item="4"/>
        </tpls>
      </n>
      <n v="0">
        <tpls c="5">
          <tpl fld="1" item="10"/>
          <tpl fld="2" item="21"/>
          <tpl fld="3" item="21"/>
          <tpl hier="10" item="0"/>
          <tpl fld="4" item="4"/>
        </tpls>
      </n>
      <n v="0">
        <tpls c="5">
          <tpl fld="1" item="5"/>
          <tpl fld="2" item="20"/>
          <tpl fld="3" item="20"/>
          <tpl hier="10" item="0"/>
          <tpl fld="4" item="5"/>
        </tpls>
      </n>
      <n v="0">
        <tpls c="5">
          <tpl fld="1" item="7"/>
          <tpl fld="2" item="20"/>
          <tpl fld="3" item="20"/>
          <tpl hier="10" item="0"/>
          <tpl fld="4" item="5"/>
        </tpls>
      </n>
      <n v="0">
        <tpls c="5">
          <tpl fld="1" item="8"/>
          <tpl fld="2" item="20"/>
          <tpl fld="3" item="20"/>
          <tpl hier="10" item="0"/>
          <tpl fld="4" item="5"/>
        </tpls>
      </n>
      <n v="0">
        <tpls c="5">
          <tpl fld="1" item="13"/>
          <tpl fld="2" item="20"/>
          <tpl fld="3" item="20"/>
          <tpl hier="10" item="0"/>
          <tpl fld="4" item="5"/>
        </tpls>
      </n>
      <n v="0">
        <tpls c="5">
          <tpl fld="1" item="0"/>
          <tpl fld="2" item="20"/>
          <tpl fld="3" item="20"/>
          <tpl hier="10" item="0"/>
          <tpl fld="4" item="5"/>
        </tpls>
      </n>
      <n v="0">
        <tpls c="5">
          <tpl fld="1" item="1"/>
          <tpl fld="2" item="20"/>
          <tpl fld="3" item="20"/>
          <tpl hier="10" item="0"/>
          <tpl fld="4" item="5"/>
        </tpls>
      </n>
      <n v="0">
        <tpls c="5">
          <tpl fld="1" item="9"/>
          <tpl fld="2" item="20"/>
          <tpl fld="3" item="20"/>
          <tpl hier="10" item="0"/>
          <tpl fld="4" item="5"/>
        </tpls>
      </n>
      <n v="0">
        <tpls c="5">
          <tpl fld="1" item="2"/>
          <tpl fld="2" item="20"/>
          <tpl fld="3" item="20"/>
          <tpl hier="10" item="0"/>
          <tpl fld="4" item="5"/>
        </tpls>
      </n>
      <n v="0">
        <tpls c="5">
          <tpl fld="1" item="10"/>
          <tpl fld="2" item="20"/>
          <tpl fld="3" item="20"/>
          <tpl hier="10" item="0"/>
          <tpl fld="4" item="5"/>
        </tpls>
      </n>
      <n v="0">
        <tpls c="5">
          <tpl fld="1" item="3"/>
          <tpl fld="2" item="20"/>
          <tpl fld="3" item="20"/>
          <tpl hier="10" item="0"/>
          <tpl fld="4" item="5"/>
        </tpls>
      </n>
      <n v="0">
        <tpls c="5">
          <tpl fld="1" item="11"/>
          <tpl fld="2" item="20"/>
          <tpl fld="3" item="20"/>
          <tpl hier="10" item="0"/>
          <tpl fld="4" item="5"/>
        </tpls>
      </n>
      <n v="0">
        <tpls c="5">
          <tpl fld="1" item="4"/>
          <tpl fld="2" item="20"/>
          <tpl fld="3" item="20"/>
          <tpl hier="10" item="0"/>
          <tpl fld="4" item="5"/>
        </tpls>
      </n>
      <n v="0">
        <tpls c="5">
          <tpl fld="1" item="12"/>
          <tpl fld="2" item="20"/>
          <tpl fld="3" item="20"/>
          <tpl hier="10" item="0"/>
          <tpl fld="4" item="5"/>
        </tpls>
      </n>
      <n v="0">
        <tpls c="5">
          <tpl fld="1" item="6"/>
          <tpl fld="2" item="20"/>
          <tpl fld="3" item="20"/>
          <tpl hier="10" item="0"/>
          <tpl fld="4" item="5"/>
        </tpls>
      </n>
      <n v="485777">
        <tpls c="5">
          <tpl fld="1" item="0"/>
          <tpl fld="2" item="19"/>
          <tpl fld="3" item="19"/>
          <tpl hier="10" item="0"/>
          <tpl fld="4" item="6"/>
        </tpls>
      </n>
      <n v="517025">
        <tpls c="5">
          <tpl fld="1" item="2"/>
          <tpl fld="2" item="19"/>
          <tpl fld="3" item="19"/>
          <tpl hier="10" item="0"/>
          <tpl fld="4" item="6"/>
        </tpls>
      </n>
      <n v="532649">
        <tpls c="5">
          <tpl fld="1" item="3"/>
          <tpl fld="2" item="19"/>
          <tpl fld="3" item="19"/>
          <tpl hier="10" item="0"/>
          <tpl fld="4" item="6"/>
        </tpls>
      </n>
      <n v="274769">
        <tpls c="5">
          <tpl fld="1" item="8"/>
          <tpl fld="2" item="19"/>
          <tpl fld="3" item="19"/>
          <tpl hier="10" item="0"/>
          <tpl fld="4" item="6"/>
        </tpls>
      </n>
      <n v="306017">
        <tpls c="5">
          <tpl fld="1" item="10"/>
          <tpl fld="2" item="19"/>
          <tpl fld="3" item="19"/>
          <tpl hier="10" item="0"/>
          <tpl fld="4" item="6"/>
        </tpls>
      </n>
      <n v="321641">
        <tpls c="5">
          <tpl fld="1" item="11"/>
          <tpl fld="2" item="19"/>
          <tpl fld="3" item="19"/>
          <tpl hier="10" item="0"/>
          <tpl fld="4" item="6"/>
        </tpls>
      </n>
      <n v="548273">
        <tpls c="5">
          <tpl fld="1" item="4"/>
          <tpl fld="2" item="19"/>
          <tpl fld="3" item="19"/>
          <tpl hier="10" item="0"/>
          <tpl fld="4" item="6"/>
        </tpls>
      </n>
      <n v="337265">
        <tpls c="5">
          <tpl fld="1" item="12"/>
          <tpl fld="2" item="19"/>
          <tpl fld="3" item="19"/>
          <tpl hier="10" item="0"/>
          <tpl fld="4" item="6"/>
        </tpls>
      </n>
      <n v="563897">
        <tpls c="5">
          <tpl fld="1" item="5"/>
          <tpl fld="2" item="19"/>
          <tpl fld="3" item="19"/>
          <tpl hier="10" item="0"/>
          <tpl fld="4" item="6"/>
        </tpls>
      </n>
      <n v="352889">
        <tpls c="5">
          <tpl fld="1" item="13"/>
          <tpl fld="2" item="19"/>
          <tpl fld="3" item="19"/>
          <tpl hier="10" item="0"/>
          <tpl fld="4" item="6"/>
        </tpls>
      </n>
      <n v="411521">
        <tpls c="5">
          <tpl fld="1" item="6"/>
          <tpl fld="2" item="19"/>
          <tpl fld="3" item="19"/>
          <tpl hier="10" item="0"/>
          <tpl fld="4" item="6"/>
        </tpls>
      </n>
      <n v="259145">
        <tpls c="5">
          <tpl fld="1" item="7"/>
          <tpl fld="2" item="19"/>
          <tpl fld="3" item="19"/>
          <tpl hier="10" item="0"/>
          <tpl fld="4" item="6"/>
        </tpls>
      </n>
      <n v="501401">
        <tpls c="5">
          <tpl fld="1" item="1"/>
          <tpl fld="2" item="19"/>
          <tpl fld="3" item="19"/>
          <tpl hier="10" item="0"/>
          <tpl fld="4" item="6"/>
        </tpls>
      </n>
      <n v="290393">
        <tpls c="5">
          <tpl fld="1" item="9"/>
          <tpl fld="2" item="19"/>
          <tpl fld="3" item="19"/>
          <tpl hier="10" item="0"/>
          <tpl fld="4" item="6"/>
        </tpls>
      </n>
      <n v="0">
        <tpls c="5">
          <tpl fld="1" item="0"/>
          <tpl fld="2" item="17"/>
          <tpl fld="3" item="17"/>
          <tpl hier="10" item="0"/>
          <tpl fld="4" item="0"/>
        </tpls>
      </n>
      <n v="12251.613000000012">
        <tpls c="5">
          <tpl fld="1" item="2"/>
          <tpl fld="2" item="17"/>
          <tpl fld="3" item="17"/>
          <tpl hier="10" item="0"/>
          <tpl fld="4" item="0"/>
        </tpls>
      </n>
      <n v="121277.41950000002">
        <tpls c="5">
          <tpl fld="1" item="3"/>
          <tpl fld="2" item="17"/>
          <tpl fld="3" item="17"/>
          <tpl hier="10" item="0"/>
          <tpl fld="4" item="0"/>
        </tpls>
      </n>
      <n v="254806.45199999999">
        <tpls c="5">
          <tpl fld="1" item="8"/>
          <tpl fld="2" item="17"/>
          <tpl fld="3" item="17"/>
          <tpl hier="10" item="0"/>
          <tpl fld="4" item="0"/>
        </tpls>
      </n>
      <n v="267058.065">
        <tpls c="5">
          <tpl fld="1" item="10"/>
          <tpl fld="2" item="17"/>
          <tpl fld="3" item="17"/>
          <tpl hier="10" item="0"/>
          <tpl fld="4" item="0"/>
        </tpls>
      </n>
      <n v="376083.87150000001">
        <tpls c="5">
          <tpl fld="1" item="11"/>
          <tpl fld="2" item="17"/>
          <tpl fld="3" item="17"/>
          <tpl hier="10" item="0"/>
          <tpl fld="4" item="0"/>
        </tpls>
      </n>
      <n v="230303.22600000002">
        <tpls c="5">
          <tpl fld="1" item="4"/>
          <tpl fld="2" item="17"/>
          <tpl fld="3" item="17"/>
          <tpl hier="10" item="0"/>
          <tpl fld="4" item="0"/>
        </tpls>
      </n>
      <n v="279309.67800000001">
        <tpls c="5">
          <tpl fld="1" item="12"/>
          <tpl fld="2" item="17"/>
          <tpl fld="3" item="17"/>
          <tpl hier="10" item="0"/>
          <tpl fld="4" item="0"/>
        </tpls>
      </n>
      <n v="339329.03250000003">
        <tpls c="5">
          <tpl fld="1" item="5"/>
          <tpl fld="2" item="17"/>
          <tpl fld="3" item="17"/>
          <tpl hier="10" item="0"/>
          <tpl fld="4" item="0"/>
        </tpls>
      </n>
      <n v="182535.48450000002">
        <tpls c="5">
          <tpl fld="1" item="13"/>
          <tpl fld="2" item="17"/>
          <tpl fld="3" item="17"/>
          <tpl hier="10" item="0"/>
          <tpl fld="4" item="0"/>
        </tpls>
      </n>
      <n v="448354.83899999998">
        <tpls c="5">
          <tpl fld="1" item="6"/>
          <tpl fld="2" item="17"/>
          <tpl fld="3" item="17"/>
          <tpl hier="10" item="0"/>
          <tpl fld="4" item="0"/>
        </tpls>
      </n>
      <n v="351580.64549999998">
        <tpls c="5">
          <tpl fld="1" item="7"/>
          <tpl fld="2" item="17"/>
          <tpl fld="3" item="17"/>
          <tpl hier="10" item="0"/>
          <tpl fld="4" item="0"/>
        </tpls>
      </n>
      <n v="-96774.193499999994">
        <tpls c="5">
          <tpl fld="1" item="1"/>
          <tpl fld="2" item="17"/>
          <tpl fld="3" item="17"/>
          <tpl hier="10" item="0"/>
          <tpl fld="4" item="0"/>
        </tpls>
      </n>
      <n v="158032.2585">
        <tpls c="5">
          <tpl fld="1" item="9"/>
          <tpl fld="2" item="17"/>
          <tpl fld="3" item="17"/>
          <tpl hier="10" item="0"/>
          <tpl fld="4" item="0"/>
        </tpls>
      </n>
      <n v="0">
        <tpls c="5">
          <tpl fld="1" item="4"/>
          <tpl fld="2" item="16"/>
          <tpl fld="3" item="16"/>
          <tpl hier="10" item="0"/>
          <tpl fld="4" item="1"/>
        </tpls>
      </n>
      <n v="0">
        <tpls c="5">
          <tpl fld="1" item="6"/>
          <tpl fld="2" item="16"/>
          <tpl fld="3" item="16"/>
          <tpl hier="10" item="0"/>
          <tpl fld="4" item="1"/>
        </tpls>
      </n>
      <n v="0">
        <tpls c="5">
          <tpl fld="1" item="7"/>
          <tpl fld="2" item="16"/>
          <tpl fld="3" item="16"/>
          <tpl hier="10" item="0"/>
          <tpl fld="4" item="1"/>
        </tpls>
      </n>
      <n v="0">
        <tpls c="5">
          <tpl fld="1" item="12"/>
          <tpl fld="2" item="16"/>
          <tpl fld="3" item="16"/>
          <tpl hier="10" item="0"/>
          <tpl fld="4" item="1"/>
        </tpls>
      </n>
      <n v="0">
        <tpls c="5">
          <tpl fld="1" item="0"/>
          <tpl fld="2" item="16"/>
          <tpl fld="3" item="16"/>
          <tpl hier="10" item="0"/>
          <tpl fld="4" item="1"/>
        </tpls>
      </n>
      <n v="0">
        <tpls c="5">
          <tpl fld="1" item="8"/>
          <tpl fld="2" item="16"/>
          <tpl fld="3" item="16"/>
          <tpl hier="10" item="0"/>
          <tpl fld="4" item="1"/>
        </tpls>
      </n>
      <n v="0">
        <tpls c="5">
          <tpl fld="1" item="1"/>
          <tpl fld="2" item="16"/>
          <tpl fld="3" item="16"/>
          <tpl hier="10" item="0"/>
          <tpl fld="4" item="1"/>
        </tpls>
      </n>
      <n v="0">
        <tpls c="5">
          <tpl fld="1" item="9"/>
          <tpl fld="2" item="16"/>
          <tpl fld="3" item="16"/>
          <tpl hier="10" item="0"/>
          <tpl fld="4" item="1"/>
        </tpls>
      </n>
      <n v="0">
        <tpls c="5">
          <tpl fld="1" item="2"/>
          <tpl fld="2" item="16"/>
          <tpl fld="3" item="16"/>
          <tpl hier="10" item="0"/>
          <tpl fld="4" item="1"/>
        </tpls>
      </n>
      <n v="0">
        <tpls c="5">
          <tpl fld="1" item="10"/>
          <tpl fld="2" item="16"/>
          <tpl fld="3" item="16"/>
          <tpl hier="10" item="0"/>
          <tpl fld="4" item="1"/>
        </tpls>
      </n>
      <n v="0">
        <tpls c="5">
          <tpl fld="1" item="3"/>
          <tpl fld="2" item="16"/>
          <tpl fld="3" item="16"/>
          <tpl hier="10" item="0"/>
          <tpl fld="4" item="1"/>
        </tpls>
      </n>
      <n v="0">
        <tpls c="5">
          <tpl fld="1" item="11"/>
          <tpl fld="2" item="16"/>
          <tpl fld="3" item="16"/>
          <tpl hier="10" item="0"/>
          <tpl fld="4" item="1"/>
        </tpls>
      </n>
      <n v="0">
        <tpls c="5">
          <tpl fld="1" item="5"/>
          <tpl fld="2" item="16"/>
          <tpl fld="3" item="16"/>
          <tpl hier="10" item="0"/>
          <tpl fld="4" item="1"/>
        </tpls>
      </n>
      <n v="0">
        <tpls c="5">
          <tpl fld="1" item="13"/>
          <tpl fld="2" item="16"/>
          <tpl fld="3" item="16"/>
          <tpl hier="10" item="0"/>
          <tpl fld="4" item="1"/>
        </tpls>
      </n>
      <n v="0">
        <tpls c="5">
          <tpl fld="1" item="0"/>
          <tpl fld="2" item="15"/>
          <tpl fld="3" item="15"/>
          <tpl hier="10" item="0"/>
          <tpl fld="4" item="2"/>
        </tpls>
      </n>
      <n v="0">
        <tpls c="5">
          <tpl fld="1" item="2"/>
          <tpl fld="2" item="15"/>
          <tpl fld="3" item="15"/>
          <tpl hier="10" item="0"/>
          <tpl fld="4" item="2"/>
        </tpls>
      </n>
      <n v="3780">
        <tpls c="5">
          <tpl fld="1" item="3"/>
          <tpl fld="2" item="15"/>
          <tpl fld="3" item="15"/>
          <tpl hier="10" item="0"/>
          <tpl fld="4" item="2"/>
        </tpls>
      </n>
      <n v="3780">
        <tpls c="5">
          <tpl fld="1" item="8"/>
          <tpl fld="2" item="15"/>
          <tpl fld="3" item="15"/>
          <tpl hier="10" item="0"/>
          <tpl fld="4" item="2"/>
        </tpls>
      </n>
      <n v="3780">
        <tpls c="5">
          <tpl fld="1" item="10"/>
          <tpl fld="2" item="15"/>
          <tpl fld="3" item="15"/>
          <tpl hier="10" item="0"/>
          <tpl fld="4" item="2"/>
        </tpls>
      </n>
      <n v="3780">
        <tpls c="5">
          <tpl fld="1" item="11"/>
          <tpl fld="2" item="15"/>
          <tpl fld="3" item="15"/>
          <tpl hier="10" item="0"/>
          <tpl fld="4" item="2"/>
        </tpls>
      </n>
      <n v="3780">
        <tpls c="5">
          <tpl fld="1" item="4"/>
          <tpl fld="2" item="15"/>
          <tpl fld="3" item="15"/>
          <tpl hier="10" item="0"/>
          <tpl fld="4" item="2"/>
        </tpls>
      </n>
      <n v="3780">
        <tpls c="5">
          <tpl fld="1" item="12"/>
          <tpl fld="2" item="15"/>
          <tpl fld="3" item="15"/>
          <tpl hier="10" item="0"/>
          <tpl fld="4" item="2"/>
        </tpls>
      </n>
      <n v="3780">
        <tpls c="5">
          <tpl fld="1" item="5"/>
          <tpl fld="2" item="15"/>
          <tpl fld="3" item="15"/>
          <tpl hier="10" item="0"/>
          <tpl fld="4" item="2"/>
        </tpls>
      </n>
      <n v="3780">
        <tpls c="5">
          <tpl fld="1" item="13"/>
          <tpl fld="2" item="15"/>
          <tpl fld="3" item="15"/>
          <tpl hier="10" item="0"/>
          <tpl fld="4" item="2"/>
        </tpls>
      </n>
      <n v="3780">
        <tpls c="5">
          <tpl fld="1" item="6"/>
          <tpl fld="2" item="15"/>
          <tpl fld="3" item="15"/>
          <tpl hier="10" item="0"/>
          <tpl fld="4" item="2"/>
        </tpls>
      </n>
      <n v="3780">
        <tpls c="5">
          <tpl fld="1" item="7"/>
          <tpl fld="2" item="15"/>
          <tpl fld="3" item="15"/>
          <tpl hier="10" item="0"/>
          <tpl fld="4" item="2"/>
        </tpls>
      </n>
      <n v="0">
        <tpls c="5">
          <tpl fld="1" item="1"/>
          <tpl fld="2" item="15"/>
          <tpl fld="3" item="15"/>
          <tpl hier="10" item="0"/>
          <tpl fld="4" item="2"/>
        </tpls>
      </n>
      <n v="3780">
        <tpls c="5">
          <tpl fld="1" item="9"/>
          <tpl fld="2" item="15"/>
          <tpl fld="3" item="15"/>
          <tpl hier="10" item="0"/>
          <tpl fld="4" item="2"/>
        </tpls>
      </n>
      <n v="0">
        <tpls c="5">
          <tpl fld="1" item="4"/>
          <tpl fld="2" item="14"/>
          <tpl fld="3" item="14"/>
          <tpl hier="10" item="0"/>
          <tpl fld="4" item="3"/>
        </tpls>
      </n>
      <n v="0">
        <tpls c="5">
          <tpl fld="1" item="6"/>
          <tpl fld="2" item="14"/>
          <tpl fld="3" item="14"/>
          <tpl hier="10" item="0"/>
          <tpl fld="4" item="3"/>
        </tpls>
      </n>
      <n v="0">
        <tpls c="5">
          <tpl fld="1" item="7"/>
          <tpl fld="2" item="14"/>
          <tpl fld="3" item="14"/>
          <tpl hier="10" item="0"/>
          <tpl fld="4" item="3"/>
        </tpls>
      </n>
      <n v="0">
        <tpls c="5">
          <tpl fld="1" item="8"/>
          <tpl fld="2" item="14"/>
          <tpl fld="3" item="14"/>
          <tpl hier="10" item="0"/>
          <tpl fld="4" item="3"/>
        </tpls>
      </n>
      <n v="0">
        <tpls c="5">
          <tpl fld="1" item="12"/>
          <tpl fld="2" item="14"/>
          <tpl fld="3" item="14"/>
          <tpl hier="10" item="0"/>
          <tpl fld="4" item="3"/>
        </tpls>
      </n>
      <n v="0">
        <tpls c="5">
          <tpl fld="1" item="1"/>
          <tpl fld="2" item="14"/>
          <tpl fld="3" item="14"/>
          <tpl hier="10" item="0"/>
          <tpl fld="4" item="3"/>
        </tpls>
      </n>
      <n v="0">
        <tpls c="5">
          <tpl fld="1" item="9"/>
          <tpl fld="2" item="14"/>
          <tpl fld="3" item="14"/>
          <tpl hier="10" item="0"/>
          <tpl fld="4" item="3"/>
        </tpls>
      </n>
      <n v="0">
        <tpls c="5">
          <tpl fld="1" item="2"/>
          <tpl fld="2" item="14"/>
          <tpl fld="3" item="14"/>
          <tpl hier="10" item="0"/>
          <tpl fld="4" item="3"/>
        </tpls>
      </n>
      <n v="0">
        <tpls c="5">
          <tpl fld="1" item="10"/>
          <tpl fld="2" item="14"/>
          <tpl fld="3" item="14"/>
          <tpl hier="10" item="0"/>
          <tpl fld="4" item="3"/>
        </tpls>
      </n>
      <n v="0">
        <tpls c="5">
          <tpl fld="1" item="3"/>
          <tpl fld="2" item="14"/>
          <tpl fld="3" item="14"/>
          <tpl hier="10" item="0"/>
          <tpl fld="4" item="3"/>
        </tpls>
      </n>
      <n v="0">
        <tpls c="5">
          <tpl fld="1" item="11"/>
          <tpl fld="2" item="14"/>
          <tpl fld="3" item="14"/>
          <tpl hier="10" item="0"/>
          <tpl fld="4" item="3"/>
        </tpls>
      </n>
      <n v="0">
        <tpls c="5">
          <tpl fld="1" item="5"/>
          <tpl fld="2" item="14"/>
          <tpl fld="3" item="14"/>
          <tpl hier="10" item="0"/>
          <tpl fld="4" item="3"/>
        </tpls>
      </n>
      <n v="0">
        <tpls c="5">
          <tpl fld="1" item="13"/>
          <tpl fld="2" item="14"/>
          <tpl fld="3" item="14"/>
          <tpl hier="10" item="0"/>
          <tpl fld="4" item="3"/>
        </tpls>
      </n>
      <n v="4193.5483999999997">
        <tpls c="5">
          <tpl fld="1" item="2"/>
          <tpl fld="2" item="13"/>
          <tpl fld="3" item="13"/>
          <tpl hier="10" item="0"/>
          <tpl fld="4" item="4"/>
        </tpls>
      </n>
      <n v="4193.5483999999997">
        <tpls c="5">
          <tpl fld="1" item="3"/>
          <tpl fld="2" item="13"/>
          <tpl fld="3" item="13"/>
          <tpl hier="10" item="0"/>
          <tpl fld="4" item="4"/>
        </tpls>
      </n>
      <n v="4193.5483999999997">
        <tpls c="5">
          <tpl fld="1" item="11"/>
          <tpl fld="2" item="13"/>
          <tpl fld="3" item="13"/>
          <tpl hier="10" item="0"/>
          <tpl fld="4" item="4"/>
        </tpls>
      </n>
      <n v="4193.5483999999997">
        <tpls c="5">
          <tpl fld="1" item="12"/>
          <tpl fld="2" item="13"/>
          <tpl fld="3" item="13"/>
          <tpl hier="10" item="0"/>
          <tpl fld="4" item="4"/>
        </tpls>
      </n>
      <n v="4193.5483999999997">
        <tpls c="5">
          <tpl fld="1" item="4"/>
          <tpl fld="2" item="13"/>
          <tpl fld="3" item="13"/>
          <tpl hier="10" item="0"/>
          <tpl fld="4" item="4"/>
        </tpls>
      </n>
      <n v="4193.5483999999997">
        <tpls c="5">
          <tpl fld="1" item="13"/>
          <tpl fld="2" item="13"/>
          <tpl fld="3" item="13"/>
          <tpl hier="10" item="0"/>
          <tpl fld="4" item="4"/>
        </tpls>
      </n>
      <n v="4193.5483999999997">
        <tpls c="5">
          <tpl fld="1" item="5"/>
          <tpl fld="2" item="13"/>
          <tpl fld="3" item="13"/>
          <tpl hier="10" item="0"/>
          <tpl fld="4" item="4"/>
        </tpls>
      </n>
      <n v="4193.5483999999997">
        <tpls c="5">
          <tpl fld="1" item="6"/>
          <tpl fld="2" item="13"/>
          <tpl fld="3" item="13"/>
          <tpl hier="10" item="0"/>
          <tpl fld="4" item="4"/>
        </tpls>
      </n>
      <n v="4193.5483999999997">
        <tpls c="5">
          <tpl fld="1" item="8"/>
          <tpl fld="2" item="13"/>
          <tpl fld="3" item="13"/>
          <tpl hier="10" item="0"/>
          <tpl fld="4" item="4"/>
        </tpls>
      </n>
      <n v="4193.5483999999997">
        <tpls c="5">
          <tpl fld="1" item="0"/>
          <tpl fld="2" item="13"/>
          <tpl fld="3" item="13"/>
          <tpl hier="10" item="0"/>
          <tpl fld="4" item="4"/>
        </tpls>
      </n>
      <n v="4193.5483999999997">
        <tpls c="5">
          <tpl fld="1" item="9"/>
          <tpl fld="2" item="13"/>
          <tpl fld="3" item="13"/>
          <tpl hier="10" item="0"/>
          <tpl fld="4" item="4"/>
        </tpls>
      </n>
      <n v="4193.5483999999997">
        <tpls c="5">
          <tpl fld="1" item="1"/>
          <tpl fld="2" item="13"/>
          <tpl fld="3" item="13"/>
          <tpl hier="10" item="0"/>
          <tpl fld="4" item="4"/>
        </tpls>
      </n>
      <n v="4193.5483999999997">
        <tpls c="5">
          <tpl fld="1" item="10"/>
          <tpl fld="2" item="13"/>
          <tpl fld="3" item="13"/>
          <tpl hier="10" item="0"/>
          <tpl fld="4" item="4"/>
        </tpls>
      </n>
      <n v="4193.5483999999997">
        <tpls c="5">
          <tpl fld="1" item="7"/>
          <tpl fld="2" item="13"/>
          <tpl fld="3" item="13"/>
          <tpl hier="10" item="0"/>
          <tpl fld="4" item="4"/>
        </tpls>
      </n>
      <n v="0">
        <tpls c="5">
          <tpl fld="1" item="4"/>
          <tpl fld="2" item="12"/>
          <tpl fld="3" item="12"/>
          <tpl hier="10" item="0"/>
          <tpl fld="4" item="5"/>
        </tpls>
      </n>
      <n v="0">
        <tpls c="5">
          <tpl fld="1" item="7"/>
          <tpl fld="2" item="12"/>
          <tpl fld="3" item="12"/>
          <tpl hier="10" item="0"/>
          <tpl fld="4" item="5"/>
        </tpls>
      </n>
      <n v="0">
        <tpls c="5">
          <tpl fld="1" item="12"/>
          <tpl fld="2" item="12"/>
          <tpl fld="3" item="12"/>
          <tpl hier="10" item="0"/>
          <tpl fld="4" item="5"/>
        </tpls>
      </n>
      <n v="0">
        <tpls c="5">
          <tpl fld="1" item="0"/>
          <tpl fld="2" item="12"/>
          <tpl fld="3" item="12"/>
          <tpl hier="10" item="0"/>
          <tpl fld="4" item="5"/>
        </tpls>
      </n>
      <n v="0">
        <tpls c="5">
          <tpl fld="1" item="8"/>
          <tpl fld="2" item="12"/>
          <tpl fld="3" item="12"/>
          <tpl hier="10" item="0"/>
          <tpl fld="4" item="5"/>
        </tpls>
      </n>
      <n v="0">
        <tpls c="5">
          <tpl fld="1" item="1"/>
          <tpl fld="2" item="12"/>
          <tpl fld="3" item="12"/>
          <tpl hier="10" item="0"/>
          <tpl fld="4" item="5"/>
        </tpls>
      </n>
      <n v="0">
        <tpls c="5">
          <tpl fld="1" item="9"/>
          <tpl fld="2" item="12"/>
          <tpl fld="3" item="12"/>
          <tpl hier="10" item="0"/>
          <tpl fld="4" item="5"/>
        </tpls>
      </n>
      <n v="0">
        <tpls c="5">
          <tpl fld="1" item="2"/>
          <tpl fld="2" item="12"/>
          <tpl fld="3" item="12"/>
          <tpl hier="10" item="0"/>
          <tpl fld="4" item="5"/>
        </tpls>
      </n>
      <n v="0">
        <tpls c="5">
          <tpl fld="1" item="10"/>
          <tpl fld="2" item="12"/>
          <tpl fld="3" item="12"/>
          <tpl hier="10" item="0"/>
          <tpl fld="4" item="5"/>
        </tpls>
      </n>
      <n v="0">
        <tpls c="5">
          <tpl fld="1" item="3"/>
          <tpl fld="2" item="12"/>
          <tpl fld="3" item="12"/>
          <tpl hier="10" item="0"/>
          <tpl fld="4" item="5"/>
        </tpls>
      </n>
      <n v="0">
        <tpls c="5">
          <tpl fld="1" item="11"/>
          <tpl fld="2" item="12"/>
          <tpl fld="3" item="12"/>
          <tpl hier="10" item="0"/>
          <tpl fld="4" item="5"/>
        </tpls>
      </n>
      <n v="0">
        <tpls c="5">
          <tpl fld="1" item="5"/>
          <tpl fld="2" item="12"/>
          <tpl fld="3" item="12"/>
          <tpl hier="10" item="0"/>
          <tpl fld="4" item="5"/>
        </tpls>
      </n>
      <n v="0">
        <tpls c="5">
          <tpl fld="1" item="13"/>
          <tpl fld="2" item="12"/>
          <tpl fld="3" item="12"/>
          <tpl hier="10" item="0"/>
          <tpl fld="4" item="5"/>
        </tpls>
      </n>
      <n v="213332.19361999998">
        <tpls c="5">
          <tpl fld="1" item="2"/>
          <tpl fld="2" item="11"/>
          <tpl fld="3" item="11"/>
          <tpl hier="10" item="0"/>
          <tpl fld="4" item="6"/>
        </tpls>
      </n>
      <n v="203480.58085999993">
        <tpls c="5">
          <tpl fld="1" item="8"/>
          <tpl fld="2" item="11"/>
          <tpl fld="3" item="11"/>
          <tpl hier="10" item="0"/>
          <tpl fld="4" item="6"/>
        </tpls>
      </n>
      <n v="200196.70993999991">
        <tpls c="5">
          <tpl fld="1" item="10"/>
          <tpl fld="2" item="11"/>
          <tpl fld="3" item="11"/>
          <tpl hier="10" item="0"/>
          <tpl fld="4" item="6"/>
        </tpls>
      </n>
      <n v="198554.77447999991">
        <tpls c="5">
          <tpl fld="1" item="11"/>
          <tpl fld="2" item="11"/>
          <tpl fld="3" item="11"/>
          <tpl hier="10" item="0"/>
          <tpl fld="4" item="6"/>
        </tpls>
      </n>
      <n v="210048.32269999996">
        <tpls c="5">
          <tpl fld="1" item="4"/>
          <tpl fld="2" item="11"/>
          <tpl fld="3" item="11"/>
          <tpl hier="10" item="0"/>
          <tpl fld="4" item="6"/>
        </tpls>
      </n>
      <n v="212032.8390199999">
        <tpls c="5">
          <tpl fld="1" item="12"/>
          <tpl fld="2" item="11"/>
          <tpl fld="3" item="11"/>
          <tpl hier="10" item="0"/>
          <tpl fld="4" item="6"/>
        </tpls>
      </n>
      <n v="208406.38723999995">
        <tpls c="5">
          <tpl fld="1" item="5"/>
          <tpl fld="2" item="11"/>
          <tpl fld="3" item="11"/>
          <tpl hier="10" item="0"/>
          <tpl fld="4" item="6"/>
        </tpls>
      </n>
      <n v="225510.90355999989">
        <tpls c="5">
          <tpl fld="1" item="13"/>
          <tpl fld="2" item="11"/>
          <tpl fld="3" item="11"/>
          <tpl hier="10" item="0"/>
          <tpl fld="4" item="6"/>
        </tpls>
      </n>
      <n v="206764.45177999994">
        <tpls c="5">
          <tpl fld="1" item="6"/>
          <tpl fld="2" item="11"/>
          <tpl fld="3" item="11"/>
          <tpl hier="10" item="0"/>
          <tpl fld="4" item="6"/>
        </tpls>
      </n>
      <n v="205122.51631999994">
        <tpls c="5">
          <tpl fld="1" item="7"/>
          <tpl fld="2" item="11"/>
          <tpl fld="3" item="11"/>
          <tpl hier="10" item="0"/>
          <tpl fld="4" item="6"/>
        </tpls>
      </n>
      <n v="199854.12907999998">
        <tpls c="5">
          <tpl fld="1" item="1"/>
          <tpl fld="2" item="11"/>
          <tpl fld="3" item="11"/>
          <tpl hier="10" item="0"/>
          <tpl fld="4" item="6"/>
        </tpls>
      </n>
      <n v="201838.64539999992">
        <tpls c="5">
          <tpl fld="1" item="9"/>
          <tpl fld="2" item="11"/>
          <tpl fld="3" item="11"/>
          <tpl hier="10" item="0"/>
          <tpl fld="4" item="6"/>
        </tpls>
      </n>
      <n v="136386.7096">
        <tpls c="5">
          <tpl fld="1" item="2"/>
          <tpl fld="2" item="9"/>
          <tpl fld="3" item="9"/>
          <tpl hier="10" item="0"/>
          <tpl fld="4" item="0"/>
        </tpls>
      </n>
      <n v="133806.0644">
        <tpls c="5">
          <tpl fld="1" item="3"/>
          <tpl fld="2" item="9"/>
          <tpl fld="3" item="9"/>
          <tpl hier="10" item="0"/>
          <tpl fld="4" item="0"/>
        </tpls>
      </n>
      <n v="181382.83840000001">
        <tpls c="5">
          <tpl fld="1" item="8"/>
          <tpl fld="2" item="9"/>
          <tpl fld="3" item="9"/>
          <tpl hier="10" item="0"/>
          <tpl fld="4" item="0"/>
        </tpls>
      </n>
      <n v="176221.54800000001">
        <tpls c="5">
          <tpl fld="1" item="10"/>
          <tpl fld="2" item="9"/>
          <tpl fld="3" item="9"/>
          <tpl hier="10" item="0"/>
          <tpl fld="4" item="0"/>
        </tpls>
      </n>
      <n v="173640.90280000001">
        <tpls c="5">
          <tpl fld="1" item="11"/>
          <tpl fld="2" item="9"/>
          <tpl fld="3" item="9"/>
          <tpl hier="10" item="0"/>
          <tpl fld="4" item="0"/>
        </tpls>
      </n>
      <n v="171060.25760000001">
        <tpls c="5">
          <tpl fld="1" item="12"/>
          <tpl fld="2" item="9"/>
          <tpl fld="3" item="9"/>
          <tpl hier="10" item="0"/>
          <tpl fld="4" item="0"/>
        </tpls>
      </n>
      <n v="141548">
        <tpls c="5">
          <tpl fld="1" item="0"/>
          <tpl fld="2" item="9"/>
          <tpl fld="3" item="9"/>
          <tpl hier="10" item="0"/>
          <tpl fld="4" item="0"/>
        </tpls>
      </n>
      <n v="128644.774">
        <tpls c="5">
          <tpl fld="1" item="5"/>
          <tpl fld="2" item="9"/>
          <tpl fld="3" item="9"/>
          <tpl hier="10" item="0"/>
          <tpl fld="4" item="0"/>
        </tpls>
      </n>
      <n v="168479.61240000001">
        <tpls c="5">
          <tpl fld="1" item="13"/>
          <tpl fld="2" item="9"/>
          <tpl fld="3" item="9"/>
          <tpl hier="10" item="0"/>
          <tpl fld="4" item="0"/>
        </tpls>
      </n>
      <n v="126064.12880000001">
        <tpls c="5">
          <tpl fld="1" item="6"/>
          <tpl fld="2" item="9"/>
          <tpl fld="3" item="9"/>
          <tpl hier="10" item="0"/>
          <tpl fld="4" item="0"/>
        </tpls>
      </n>
      <n v="153723.48360000001">
        <tpls c="5">
          <tpl fld="1" item="7"/>
          <tpl fld="2" item="9"/>
          <tpl fld="3" item="9"/>
          <tpl hier="10" item="0"/>
          <tpl fld="4" item="0"/>
        </tpls>
      </n>
      <n v="138967.3548">
        <tpls c="5">
          <tpl fld="1" item="1"/>
          <tpl fld="2" item="9"/>
          <tpl fld="3" item="9"/>
          <tpl hier="10" item="0"/>
          <tpl fld="4" item="0"/>
        </tpls>
      </n>
      <n v="178802.19320000001">
        <tpls c="5">
          <tpl fld="1" item="9"/>
          <tpl fld="2" item="9"/>
          <tpl fld="3" item="9"/>
          <tpl hier="10" item="0"/>
          <tpl fld="4" item="0"/>
        </tpls>
      </n>
      <n v="0">
        <tpls c="5">
          <tpl fld="1" item="7"/>
          <tpl fld="2" item="8"/>
          <tpl fld="3" item="8"/>
          <tpl hier="10" item="0"/>
          <tpl fld="4" item="1"/>
        </tpls>
      </n>
      <n v="0">
        <tpls c="5">
          <tpl fld="1" item="12"/>
          <tpl fld="2" item="8"/>
          <tpl fld="3" item="8"/>
          <tpl hier="10" item="0"/>
          <tpl fld="4" item="1"/>
        </tpls>
      </n>
      <n v="0">
        <tpls c="5">
          <tpl fld="1" item="0"/>
          <tpl fld="2" item="8"/>
          <tpl fld="3" item="8"/>
          <tpl hier="10" item="0"/>
          <tpl fld="4" item="1"/>
        </tpls>
      </n>
      <n v="0">
        <tpls c="5">
          <tpl fld="1" item="4"/>
          <tpl fld="2" item="8"/>
          <tpl fld="3" item="8"/>
          <tpl hier="10" item="0"/>
          <tpl fld="4" item="1"/>
        </tpls>
      </n>
      <n v="0">
        <tpls c="5">
          <tpl fld="1" item="1"/>
          <tpl fld="2" item="8"/>
          <tpl fld="3" item="8"/>
          <tpl hier="10" item="0"/>
          <tpl fld="4" item="1"/>
        </tpls>
      </n>
      <n v="0">
        <tpls c="5">
          <tpl fld="1" item="9"/>
          <tpl fld="2" item="8"/>
          <tpl fld="3" item="8"/>
          <tpl hier="10" item="0"/>
          <tpl fld="4" item="1"/>
        </tpls>
      </n>
      <n v="0">
        <tpls c="5">
          <tpl fld="1" item="2"/>
          <tpl fld="2" item="8"/>
          <tpl fld="3" item="8"/>
          <tpl hier="10" item="0"/>
          <tpl fld="4" item="1"/>
        </tpls>
      </n>
      <n v="0">
        <tpls c="5">
          <tpl fld="1" item="10"/>
          <tpl fld="2" item="8"/>
          <tpl fld="3" item="8"/>
          <tpl hier="10" item="0"/>
          <tpl fld="4" item="1"/>
        </tpls>
      </n>
      <n v="0">
        <tpls c="5">
          <tpl fld="1" item="3"/>
          <tpl fld="2" item="8"/>
          <tpl fld="3" item="8"/>
          <tpl hier="10" item="0"/>
          <tpl fld="4" item="1"/>
        </tpls>
      </n>
      <n v="0">
        <tpls c="5">
          <tpl fld="1" item="11"/>
          <tpl fld="2" item="8"/>
          <tpl fld="3" item="8"/>
          <tpl hier="10" item="0"/>
          <tpl fld="4" item="1"/>
        </tpls>
      </n>
      <n v="0">
        <tpls c="5">
          <tpl fld="1" item="5"/>
          <tpl fld="2" item="8"/>
          <tpl fld="3" item="8"/>
          <tpl hier="10" item="0"/>
          <tpl fld="4" item="1"/>
        </tpls>
      </n>
      <n v="0">
        <tpls c="5">
          <tpl fld="1" item="13"/>
          <tpl fld="2" item="8"/>
          <tpl fld="3" item="8"/>
          <tpl hier="10" item="0"/>
          <tpl fld="4" item="1"/>
        </tpls>
      </n>
      <n v="0">
        <tpls c="5">
          <tpl fld="1" item="10"/>
          <tpl fld="2" item="7"/>
          <tpl fld="3" item="7"/>
          <tpl hier="10" item="0"/>
          <tpl fld="4" item="2"/>
        </tpls>
      </n>
      <n v="0">
        <tpls c="5">
          <tpl fld="1" item="12"/>
          <tpl fld="2" item="7"/>
          <tpl fld="3" item="7"/>
          <tpl hier="10" item="0"/>
          <tpl fld="4" item="2"/>
        </tpls>
      </n>
      <n v="0">
        <tpls c="5">
          <tpl fld="1" item="11"/>
          <tpl fld="2" item="7"/>
          <tpl fld="3" item="7"/>
          <tpl hier="10" item="0"/>
          <tpl fld="4" item="2"/>
        </tpls>
      </n>
      <n v="79800">
        <tpls c="5">
          <tpl fld="1" item="0"/>
          <tpl fld="2" item="7"/>
          <tpl fld="3" item="7"/>
          <tpl hier="10" item="0"/>
          <tpl fld="4" item="2"/>
        </tpls>
      </n>
      <n v="79800">
        <tpls c="5">
          <tpl fld="1" item="2"/>
          <tpl fld="2" item="7"/>
          <tpl fld="3" item="7"/>
          <tpl hier="10" item="0"/>
          <tpl fld="4" item="2"/>
        </tpls>
      </n>
      <n v="0">
        <tpls c="5">
          <tpl fld="1" item="3"/>
          <tpl fld="2" item="7"/>
          <tpl fld="3" item="7"/>
          <tpl hier="10" item="0"/>
          <tpl fld="4" item="2"/>
        </tpls>
      </n>
      <n v="0">
        <tpls c="5">
          <tpl fld="1" item="4"/>
          <tpl fld="2" item="7"/>
          <tpl fld="3" item="7"/>
          <tpl hier="10" item="0"/>
          <tpl fld="4" item="2"/>
        </tpls>
      </n>
      <n v="0">
        <tpls c="5">
          <tpl fld="1" item="8"/>
          <tpl fld="2" item="7"/>
          <tpl fld="3" item="7"/>
          <tpl hier="10" item="0"/>
          <tpl fld="4" item="2"/>
        </tpls>
      </n>
      <n v="0">
        <tpls c="5">
          <tpl fld="1" item="5"/>
          <tpl fld="2" item="7"/>
          <tpl fld="3" item="7"/>
          <tpl hier="10" item="0"/>
          <tpl fld="4" item="2"/>
        </tpls>
      </n>
      <n v="0">
        <tpls c="5">
          <tpl fld="1" item="13"/>
          <tpl fld="2" item="7"/>
          <tpl fld="3" item="7"/>
          <tpl hier="10" item="0"/>
          <tpl fld="4" item="2"/>
        </tpls>
      </n>
      <n v="0">
        <tpls c="5">
          <tpl fld="1" item="6"/>
          <tpl fld="2" item="7"/>
          <tpl fld="3" item="7"/>
          <tpl hier="10" item="0"/>
          <tpl fld="4" item="2"/>
        </tpls>
      </n>
      <n v="0">
        <tpls c="5">
          <tpl fld="1" item="7"/>
          <tpl fld="2" item="7"/>
          <tpl fld="3" item="7"/>
          <tpl hier="10" item="0"/>
          <tpl fld="4" item="2"/>
        </tpls>
      </n>
      <n v="79800">
        <tpls c="5">
          <tpl fld="1" item="1"/>
          <tpl fld="2" item="7"/>
          <tpl fld="3" item="7"/>
          <tpl hier="10" item="0"/>
          <tpl fld="4" item="2"/>
        </tpls>
      </n>
      <n v="0">
        <tpls c="5">
          <tpl fld="1" item="9"/>
          <tpl fld="2" item="7"/>
          <tpl fld="3" item="7"/>
          <tpl hier="10" item="0"/>
          <tpl fld="4" item="2"/>
        </tpls>
      </n>
      <n v="0">
        <tpls c="5">
          <tpl fld="1" item="11"/>
          <tpl fld="2" item="6"/>
          <tpl fld="3" item="6"/>
          <tpl hier="10" item="0"/>
          <tpl fld="4" item="3"/>
        </tpls>
      </n>
      <n v="0">
        <tpls c="5">
          <tpl fld="1" item="13"/>
          <tpl fld="2" item="6"/>
          <tpl fld="3" item="6"/>
          <tpl hier="10" item="0"/>
          <tpl fld="4" item="3"/>
        </tpls>
      </n>
      <n v="0">
        <tpls c="5">
          <tpl fld="1" item="4"/>
          <tpl fld="2" item="6"/>
          <tpl fld="3" item="6"/>
          <tpl hier="10" item="0"/>
          <tpl fld="4" item="3"/>
        </tpls>
      </n>
      <n v="0">
        <tpls c="5">
          <tpl fld="1" item="12"/>
          <tpl fld="2" item="6"/>
          <tpl fld="3" item="6"/>
          <tpl hier="10" item="0"/>
          <tpl fld="4" item="3"/>
        </tpls>
      </n>
      <n v="0">
        <tpls c="5">
          <tpl fld="1" item="6"/>
          <tpl fld="2" item="6"/>
          <tpl fld="3" item="6"/>
          <tpl hier="10" item="0"/>
          <tpl fld="4" item="3"/>
        </tpls>
      </n>
      <n v="0">
        <tpls c="5">
          <tpl fld="1" item="7"/>
          <tpl fld="2" item="6"/>
          <tpl fld="3" item="6"/>
          <tpl hier="10" item="0"/>
          <tpl fld="4" item="3"/>
        </tpls>
      </n>
      <n v="88200">
        <tpls c="5">
          <tpl fld="1" item="0"/>
          <tpl fld="2" item="6"/>
          <tpl fld="3" item="6"/>
          <tpl hier="10" item="0"/>
          <tpl fld="4" item="3"/>
        </tpls>
      </n>
      <n v="0">
        <tpls c="5">
          <tpl fld="1" item="8"/>
          <tpl fld="2" item="6"/>
          <tpl fld="3" item="6"/>
          <tpl hier="10" item="0"/>
          <tpl fld="4" item="3"/>
        </tpls>
      </n>
      <n v="88200">
        <tpls c="5">
          <tpl fld="1" item="1"/>
          <tpl fld="2" item="6"/>
          <tpl fld="3" item="6"/>
          <tpl hier="10" item="0"/>
          <tpl fld="4" item="3"/>
        </tpls>
      </n>
      <n v="0">
        <tpls c="5">
          <tpl fld="1" item="9"/>
          <tpl fld="2" item="6"/>
          <tpl fld="3" item="6"/>
          <tpl hier="10" item="0"/>
          <tpl fld="4" item="3"/>
        </tpls>
      </n>
      <n v="0">
        <tpls c="5">
          <tpl fld="1" item="2"/>
          <tpl fld="2" item="6"/>
          <tpl fld="3" item="6"/>
          <tpl hier="10" item="0"/>
          <tpl fld="4" item="3"/>
        </tpls>
      </n>
      <n v="0">
        <tpls c="5">
          <tpl fld="1" item="10"/>
          <tpl fld="2" item="6"/>
          <tpl fld="3" item="6"/>
          <tpl hier="10" item="0"/>
          <tpl fld="4" item="3"/>
        </tpls>
      </n>
      <n v="10967.741900000001">
        <tpls c="5">
          <tpl fld="1" item="1"/>
          <tpl fld="2" item="5"/>
          <tpl fld="3" item="5"/>
          <tpl hier="10" item="0"/>
          <tpl fld="4" item="4"/>
        </tpls>
      </n>
      <n v="10967.741900000001">
        <tpls c="5">
          <tpl fld="1" item="0"/>
          <tpl fld="2" item="5"/>
          <tpl fld="3" item="5"/>
          <tpl hier="10" item="0"/>
          <tpl fld="4" item="4"/>
        </tpls>
      </n>
      <n v="10967.741900000001">
        <tpls c="5">
          <tpl fld="1" item="8"/>
          <tpl fld="2" item="5"/>
          <tpl fld="3" item="5"/>
          <tpl hier="10" item="0"/>
          <tpl fld="4" item="4"/>
        </tpls>
      </n>
      <n v="10967.741900000001">
        <tpls c="5">
          <tpl fld="1" item="2"/>
          <tpl fld="2" item="5"/>
          <tpl fld="3" item="5"/>
          <tpl hier="10" item="0"/>
          <tpl fld="4" item="4"/>
        </tpls>
      </n>
      <n v="10967.741900000001">
        <tpls c="5">
          <tpl fld="1" item="10"/>
          <tpl fld="2" item="5"/>
          <tpl fld="3" item="5"/>
          <tpl hier="10" item="0"/>
          <tpl fld="4" item="4"/>
        </tpls>
      </n>
      <n v="10967.741900000001">
        <tpls c="5">
          <tpl fld="1" item="3"/>
          <tpl fld="2" item="5"/>
          <tpl fld="3" item="5"/>
          <tpl hier="10" item="0"/>
          <tpl fld="4" item="4"/>
        </tpls>
      </n>
      <n v="10967.741900000001">
        <tpls c="5">
          <tpl fld="1" item="11"/>
          <tpl fld="2" item="5"/>
          <tpl fld="3" item="5"/>
          <tpl hier="10" item="0"/>
          <tpl fld="4" item="4"/>
        </tpls>
      </n>
      <n v="10967.741900000001">
        <tpls c="5">
          <tpl fld="1" item="4"/>
          <tpl fld="2" item="5"/>
          <tpl fld="3" item="5"/>
          <tpl hier="10" item="0"/>
          <tpl fld="4" item="4"/>
        </tpls>
      </n>
      <n v="10967.741900000001">
        <tpls c="5">
          <tpl fld="1" item="12"/>
          <tpl fld="2" item="5"/>
          <tpl fld="3" item="5"/>
          <tpl hier="10" item="0"/>
          <tpl fld="4" item="4"/>
        </tpls>
      </n>
      <n v="10967.741900000001">
        <tpls c="5">
          <tpl fld="1" item="5"/>
          <tpl fld="2" item="5"/>
          <tpl fld="3" item="5"/>
          <tpl hier="10" item="0"/>
          <tpl fld="4" item="4"/>
        </tpls>
      </n>
      <n v="10967.741900000001">
        <tpls c="5">
          <tpl fld="1" item="13"/>
          <tpl fld="2" item="5"/>
          <tpl fld="3" item="5"/>
          <tpl hier="10" item="0"/>
          <tpl fld="4" item="4"/>
        </tpls>
      </n>
      <n v="10967.741900000001">
        <tpls c="5">
          <tpl fld="1" item="6"/>
          <tpl fld="2" item="5"/>
          <tpl fld="3" item="5"/>
          <tpl hier="10" item="0"/>
          <tpl fld="4" item="4"/>
        </tpls>
      </n>
      <n v="15.483875999999999">
        <tpls c="5">
          <tpl fld="1" item="4"/>
          <tpl fld="2" item="4"/>
          <tpl fld="3" item="4"/>
          <tpl hier="10" item="0"/>
          <tpl fld="4" item="5"/>
        </tpls>
      </n>
      <n v="15.483875999999999">
        <tpls c="5">
          <tpl fld="1" item="12"/>
          <tpl fld="2" item="4"/>
          <tpl fld="3" item="4"/>
          <tpl hier="10" item="0"/>
          <tpl fld="4" item="5"/>
        </tpls>
      </n>
      <n v="15.483875999999999">
        <tpls c="5">
          <tpl fld="1" item="6"/>
          <tpl fld="2" item="4"/>
          <tpl fld="3" item="4"/>
          <tpl hier="10" item="0"/>
          <tpl fld="4" item="5"/>
        </tpls>
      </n>
      <n v="15.483875999999999">
        <tpls c="5">
          <tpl fld="1" item="7"/>
          <tpl fld="2" item="4"/>
          <tpl fld="3" item="4"/>
          <tpl hier="10" item="0"/>
          <tpl fld="4" item="5"/>
        </tpls>
      </n>
      <n v="15.483875999999999">
        <tpls c="5">
          <tpl fld="1" item="0"/>
          <tpl fld="2" item="4"/>
          <tpl fld="3" item="4"/>
          <tpl hier="10" item="0"/>
          <tpl fld="4" item="5"/>
        </tpls>
      </n>
      <n v="15.483875999999999">
        <tpls c="5">
          <tpl fld="1" item="8"/>
          <tpl fld="2" item="4"/>
          <tpl fld="3" item="4"/>
          <tpl hier="10" item="0"/>
          <tpl fld="4" item="5"/>
        </tpls>
      </n>
      <n v="15.483875999999999">
        <tpls c="5">
          <tpl fld="1" item="1"/>
          <tpl fld="2" item="4"/>
          <tpl fld="3" item="4"/>
          <tpl hier="10" item="0"/>
          <tpl fld="4" item="5"/>
        </tpls>
      </n>
      <n v="15.483875999999999">
        <tpls c="5">
          <tpl fld="1" item="9"/>
          <tpl fld="2" item="4"/>
          <tpl fld="3" item="4"/>
          <tpl hier="10" item="0"/>
          <tpl fld="4" item="5"/>
        </tpls>
      </n>
      <n v="15.483875999999999">
        <tpls c="5">
          <tpl fld="1" item="2"/>
          <tpl fld="2" item="4"/>
          <tpl fld="3" item="4"/>
          <tpl hier="10" item="0"/>
          <tpl fld="4" item="5"/>
        </tpls>
      </n>
      <n v="15.483875999999999">
        <tpls c="5">
          <tpl fld="1" item="10"/>
          <tpl fld="2" item="4"/>
          <tpl fld="3" item="4"/>
          <tpl hier="10" item="0"/>
          <tpl fld="4" item="5"/>
        </tpls>
      </n>
      <n v="14619.032161999965">
        <tpls c="5">
          <tpl fld="1" item="7"/>
          <tpl fld="2" item="3"/>
          <tpl fld="3" item="3"/>
          <tpl hier="10" item="0"/>
          <tpl fld="4" item="6"/>
        </tpls>
      </n>
      <n v="-64573.709797500029">
        <tpls c="5">
          <tpl fld="1" item="9"/>
          <tpl fld="2" item="3"/>
          <tpl fld="3" item="3"/>
          <tpl hier="10" item="0"/>
          <tpl fld="4" item="6"/>
        </tpls>
      </n>
      <n v="134713.62902024999">
        <tpls c="5">
          <tpl fld="1" item="0"/>
          <tpl fld="2" item="3"/>
          <tpl fld="3" item="3"/>
          <tpl hier="10" item="0"/>
          <tpl fld="4" item="6"/>
        </tpls>
      </n>
      <n v="-129977.33881775003">
        <tpls c="5">
          <tpl fld="1" item="8"/>
          <tpl fld="2" item="3"/>
          <tpl fld="3" item="3"/>
          <tpl hier="10" item="0"/>
          <tpl fld="4" item="6"/>
        </tpls>
      </n>
      <n v="107600.88706075">
        <tpls c="5">
          <tpl fld="1" item="2"/>
          <tpl fld="2" item="3"/>
          <tpl fld="3" item="3"/>
          <tpl hier="10" item="0"/>
          <tpl fld="4" item="6"/>
        </tpls>
      </n>
      <n v="829.91922274997125">
        <tpls c="5">
          <tpl fld="1" item="10"/>
          <tpl fld="2" item="3"/>
          <tpl fld="3" item="3"/>
          <tpl hier="10" item="0"/>
          <tpl fld="4" item="6"/>
        </tpls>
      </n>
      <n v="173004.51608099998">
        <tpls c="5">
          <tpl fld="1" item="3"/>
          <tpl fld="2" item="3"/>
          <tpl fld="3" item="3"/>
          <tpl hier="10" item="0"/>
          <tpl fld="4" item="6"/>
        </tpls>
      </n>
      <n v="66233.548242999983">
        <tpls c="5">
          <tpl fld="1" item="11"/>
          <tpl fld="2" item="3"/>
          <tpl fld="3" item="3"/>
          <tpl hier="10" item="0"/>
          <tpl fld="4" item="6"/>
        </tpls>
      </n>
      <n v="238408.14510124997">
        <tpls c="5">
          <tpl fld="1" item="4"/>
          <tpl fld="2" item="3"/>
          <tpl fld="3" item="3"/>
          <tpl hier="10" item="0"/>
          <tpl fld="4" item="6"/>
        </tpls>
      </n>
      <n v="131637.17726324999">
        <tpls c="5">
          <tpl fld="1" item="12"/>
          <tpl fld="2" item="3"/>
          <tpl fld="3" item="3"/>
          <tpl hier="10" item="0"/>
          <tpl fld="4" item="6"/>
        </tpls>
      </n>
      <n v="303811.77412149997">
        <tpls c="5">
          <tpl fld="1" item="5"/>
          <tpl fld="2" item="3"/>
          <tpl fld="3" item="3"/>
          <tpl hier="10" item="0"/>
          <tpl fld="4" item="6"/>
        </tpls>
      </n>
      <n v="197040.80628349999">
        <tpls c="5">
          <tpl fld="1" item="13"/>
          <tpl fld="2" item="3"/>
          <tpl fld="3" item="3"/>
          <tpl hier="10" item="0"/>
          <tpl fld="4" item="6"/>
        </tpls>
      </n>
      <n v="159215.40314174996">
        <tpls c="5">
          <tpl fld="1" item="6"/>
          <tpl fld="2" item="3"/>
          <tpl fld="3" item="3"/>
          <tpl hier="10" item="0"/>
          <tpl fld="4" item="6"/>
        </tpls>
      </n>
      <n v="988714.1871000001">
        <tpls c="5">
          <tpl fld="1" item="1"/>
          <tpl fld="2" item="1"/>
          <tpl fld="3" item="1"/>
          <tpl hier="10" item="0"/>
          <tpl fld="4" item="0"/>
        </tpls>
      </n>
      <n v="963061">
        <tpls c="5">
          <tpl fld="1" item="0"/>
          <tpl fld="2" item="1"/>
          <tpl fld="3" item="1"/>
          <tpl hier="10" item="0"/>
          <tpl fld="4" item="0"/>
        </tpls>
      </n>
      <n v="1168286.4968000001">
        <tpls c="5">
          <tpl fld="1" item="8"/>
          <tpl fld="2" item="1"/>
          <tpl fld="3" item="1"/>
          <tpl hier="10" item="0"/>
          <tpl fld="4" item="0"/>
        </tpls>
      </n>
      <n v="1014367.3742000002">
        <tpls c="5">
          <tpl fld="1" item="2"/>
          <tpl fld="2" item="1"/>
          <tpl fld="3" item="1"/>
          <tpl hier="10" item="0"/>
          <tpl fld="4" item="0"/>
        </tpls>
      </n>
      <n v="1219592.871">
        <tpls c="5">
          <tpl fld="1" item="10"/>
          <tpl fld="2" item="1"/>
          <tpl fld="3" item="1"/>
          <tpl hier="10" item="0"/>
          <tpl fld="4" item="0"/>
        </tpls>
      </n>
      <n v="1040020.5613000003">
        <tpls c="5">
          <tpl fld="1" item="3"/>
          <tpl fld="2" item="1"/>
          <tpl fld="3" item="1"/>
          <tpl hier="10" item="0"/>
          <tpl fld="4" item="0"/>
        </tpls>
      </n>
      <n v="1245246.0581">
        <tpls c="5">
          <tpl fld="1" item="11"/>
          <tpl fld="2" item="1"/>
          <tpl fld="3" item="1"/>
          <tpl hier="10" item="0"/>
          <tpl fld="4" item="0"/>
        </tpls>
      </n>
      <n v="1065673.7484000002">
        <tpls c="5">
          <tpl fld="1" item="4"/>
          <tpl fld="2" item="1"/>
          <tpl fld="3" item="1"/>
          <tpl hier="10" item="0"/>
          <tpl fld="4" item="0"/>
        </tpls>
      </n>
      <n v="1270899.2452">
        <tpls c="5">
          <tpl fld="1" item="12"/>
          <tpl fld="2" item="1"/>
          <tpl fld="3" item="1"/>
          <tpl hier="10" item="0"/>
          <tpl fld="4" item="0"/>
        </tpls>
      </n>
      <n v="1091326.9355000001">
        <tpls c="5">
          <tpl fld="1" item="5"/>
          <tpl fld="2" item="1"/>
          <tpl fld="3" item="1"/>
          <tpl hier="10" item="0"/>
          <tpl fld="4" item="0"/>
        </tpls>
      </n>
      <n v="1296552.4323">
        <tpls c="5">
          <tpl fld="1" item="13"/>
          <tpl fld="2" item="1"/>
          <tpl fld="3" item="1"/>
          <tpl hier="10" item="0"/>
          <tpl fld="4" item="0"/>
        </tpls>
      </n>
      <n v="1116980.1226000001">
        <tpls c="5">
          <tpl fld="1" item="6"/>
          <tpl fld="2" item="1"/>
          <tpl fld="3" item="1"/>
          <tpl hier="10" item="0"/>
          <tpl fld="4" item="0"/>
        </tpls>
      </n>
      <n v="0">
        <tpls c="5">
          <tpl fld="1" item="6"/>
          <tpl fld="2" item="0"/>
          <tpl fld="3" item="0"/>
          <tpl hier="10" item="0"/>
          <tpl fld="4" item="1"/>
        </tpls>
      </n>
      <n v="0">
        <tpls c="5">
          <tpl fld="1" item="2"/>
          <tpl fld="2" item="0"/>
          <tpl fld="3" item="0"/>
          <tpl hier="10" item="0"/>
          <tpl fld="4" item="1"/>
        </tpls>
      </n>
      <n v="0">
        <tpls c="5">
          <tpl fld="1" item="7"/>
          <tpl fld="2" item="0"/>
          <tpl fld="3" item="0"/>
          <tpl hier="10" item="0"/>
          <tpl fld="4" item="1"/>
        </tpls>
      </n>
      <n v="0">
        <tpls c="5">
          <tpl fld="1" item="10"/>
          <tpl fld="2" item="0"/>
          <tpl fld="3" item="0"/>
          <tpl hier="10" item="0"/>
          <tpl fld="4" item="1"/>
        </tpls>
      </n>
      <n v="90253.8">
        <tpls c="5">
          <tpl fld="1" item="1"/>
          <tpl fld="2" item="0"/>
          <tpl fld="3" item="0"/>
          <tpl hier="10" item="0"/>
          <tpl fld="4" item="2"/>
        </tpls>
      </n>
      <n v="3071.3709687499995">
        <tpls c="5">
          <tpl fld="1" item="1"/>
          <tpl fld="2" item="5"/>
          <tpl fld="3" item="5"/>
          <tpl hier="10" item="0"/>
          <tpl fld="4" item="5"/>
        </tpls>
      </n>
      <n v="72830">
        <tpls c="5">
          <tpl fld="1" item="4"/>
          <tpl fld="2" item="29"/>
          <tpl fld="3" item="29"/>
          <tpl hier="10" item="0"/>
          <tpl fld="4" item="0"/>
        </tpls>
      </n>
      <n v="348350">
        <tpls c="5">
          <tpl fld="1" item="9"/>
          <tpl fld="2" item="29"/>
          <tpl fld="3" item="29"/>
          <tpl hier="10" item="0"/>
          <tpl fld="4" item="0"/>
        </tpls>
      </n>
      <n v="348350">
        <tpls c="5">
          <tpl fld="1" item="11"/>
          <tpl fld="2" item="29"/>
          <tpl fld="3" item="29"/>
          <tpl hier="10" item="0"/>
          <tpl fld="4" item="0"/>
        </tpls>
      </n>
      <n v="348350">
        <tpls c="5">
          <tpl fld="1" item="12"/>
          <tpl fld="2" item="29"/>
          <tpl fld="3" item="29"/>
          <tpl hier="10" item="0"/>
          <tpl fld="4" item="0"/>
        </tpls>
      </n>
      <n v="72830">
        <tpls c="5">
          <tpl fld="1" item="1"/>
          <tpl fld="2" item="29"/>
          <tpl fld="3" item="29"/>
          <tpl hier="10" item="0"/>
          <tpl fld="4" item="0"/>
        </tpls>
      </n>
      <n v="72830">
        <tpls c="5">
          <tpl fld="1" item="3"/>
          <tpl fld="2" item="29"/>
          <tpl fld="3" item="29"/>
          <tpl hier="10" item="0"/>
          <tpl fld="4" item="0"/>
        </tpls>
      </n>
      <n v="72830">
        <tpls c="5">
          <tpl fld="1" item="5"/>
          <tpl fld="2" item="29"/>
          <tpl fld="3" item="29"/>
          <tpl hier="10" item="0"/>
          <tpl fld="4" item="0"/>
        </tpls>
      </n>
      <n v="138350">
        <tpls c="5">
          <tpl fld="1" item="13"/>
          <tpl fld="2" item="29"/>
          <tpl fld="3" item="29"/>
          <tpl hier="10" item="0"/>
          <tpl fld="4" item="0"/>
        </tpls>
      </n>
      <n v="72830">
        <tpls c="5">
          <tpl fld="1" item="6"/>
          <tpl fld="2" item="29"/>
          <tpl fld="3" item="29"/>
          <tpl hier="10" item="0"/>
          <tpl fld="4" item="0"/>
        </tpls>
      </n>
      <n v="210590">
        <tpls c="5">
          <tpl fld="1" item="7"/>
          <tpl fld="2" item="29"/>
          <tpl fld="3" item="29"/>
          <tpl hier="10" item="0"/>
          <tpl fld="4" item="0"/>
        </tpls>
      </n>
      <n v="72830">
        <tpls c="5">
          <tpl fld="1" item="0"/>
          <tpl fld="2" item="29"/>
          <tpl fld="3" item="29"/>
          <tpl hier="10" item="0"/>
          <tpl fld="4" item="0"/>
        </tpls>
      </n>
      <n v="348350">
        <tpls c="5">
          <tpl fld="1" item="8"/>
          <tpl fld="2" item="29"/>
          <tpl fld="3" item="29"/>
          <tpl hier="10" item="0"/>
          <tpl fld="4" item="0"/>
        </tpls>
      </n>
      <n v="72830">
        <tpls c="5">
          <tpl fld="1" item="2"/>
          <tpl fld="2" item="29"/>
          <tpl fld="3" item="29"/>
          <tpl hier="10" item="0"/>
          <tpl fld="4" item="0"/>
        </tpls>
      </n>
      <n v="348350">
        <tpls c="5">
          <tpl fld="1" item="10"/>
          <tpl fld="2" item="29"/>
          <tpl fld="3" item="29"/>
          <tpl hier="10" item="0"/>
          <tpl fld="4" item="0"/>
        </tpls>
      </n>
      <n v="0">
        <tpls c="5">
          <tpl fld="1" item="1"/>
          <tpl fld="2" item="25"/>
          <tpl fld="3" item="25"/>
          <tpl hier="10" item="0"/>
          <tpl fld="4" item="4"/>
        </tpls>
      </n>
      <n v="0">
        <tpls c="5">
          <tpl fld="1" item="3"/>
          <tpl fld="2" item="25"/>
          <tpl fld="3" item="25"/>
          <tpl hier="10" item="0"/>
          <tpl fld="4" item="4"/>
        </tpls>
      </n>
      <n v="0">
        <tpls c="5">
          <tpl fld="1" item="4"/>
          <tpl fld="2" item="25"/>
          <tpl fld="3" item="25"/>
          <tpl hier="10" item="0"/>
          <tpl fld="4" item="4"/>
        </tpls>
      </n>
      <n v="0">
        <tpls c="5">
          <tpl fld="1" item="9"/>
          <tpl fld="2" item="25"/>
          <tpl fld="3" item="25"/>
          <tpl hier="10" item="0"/>
          <tpl fld="4" item="4"/>
        </tpls>
      </n>
      <n v="0">
        <tpls c="5">
          <tpl fld="1" item="11"/>
          <tpl fld="2" item="25"/>
          <tpl fld="3" item="25"/>
          <tpl hier="10" item="0"/>
          <tpl fld="4" item="4"/>
        </tpls>
      </n>
      <n v="0">
        <tpls c="5">
          <tpl fld="1" item="12"/>
          <tpl fld="2" item="25"/>
          <tpl fld="3" item="25"/>
          <tpl hier="10" item="0"/>
          <tpl fld="4" item="4"/>
        </tpls>
      </n>
      <n v="0">
        <tpls c="5">
          <tpl fld="1" item="5"/>
          <tpl fld="2" item="25"/>
          <tpl fld="3" item="25"/>
          <tpl hier="10" item="0"/>
          <tpl fld="4" item="4"/>
        </tpls>
      </n>
      <n v="0">
        <tpls c="5">
          <tpl fld="1" item="13"/>
          <tpl fld="2" item="25"/>
          <tpl fld="3" item="25"/>
          <tpl hier="10" item="0"/>
          <tpl fld="4" item="4"/>
        </tpls>
      </n>
      <n v="0">
        <tpls c="5">
          <tpl fld="1" item="6"/>
          <tpl fld="2" item="25"/>
          <tpl fld="3" item="25"/>
          <tpl hier="10" item="0"/>
          <tpl fld="4" item="4"/>
        </tpls>
      </n>
      <n v="0">
        <tpls c="5">
          <tpl fld="1" item="7"/>
          <tpl fld="2" item="25"/>
          <tpl fld="3" item="25"/>
          <tpl hier="10" item="0"/>
          <tpl fld="4" item="4"/>
        </tpls>
      </n>
      <n v="0">
        <tpls c="5">
          <tpl fld="1" item="0"/>
          <tpl fld="2" item="25"/>
          <tpl fld="3" item="25"/>
          <tpl hier="10" item="0"/>
          <tpl fld="4" item="4"/>
        </tpls>
      </n>
      <n v="0">
        <tpls c="5">
          <tpl fld="1" item="8"/>
          <tpl fld="2" item="25"/>
          <tpl fld="3" item="25"/>
          <tpl hier="10" item="0"/>
          <tpl fld="4" item="4"/>
        </tpls>
      </n>
      <n v="0">
        <tpls c="5">
          <tpl fld="1" item="2"/>
          <tpl fld="2" item="25"/>
          <tpl fld="3" item="25"/>
          <tpl hier="10" item="0"/>
          <tpl fld="4" item="4"/>
        </tpls>
      </n>
      <n v="0">
        <tpls c="5">
          <tpl fld="1" item="10"/>
          <tpl fld="2" item="25"/>
          <tpl fld="3" item="25"/>
          <tpl hier="10" item="0"/>
          <tpl fld="4" item="4"/>
        </tpls>
      </n>
      <n v="96774.193499999994">
        <tpls c="5">
          <tpl fld="1" item="8"/>
          <tpl fld="2" item="17"/>
          <tpl fld="3" item="17"/>
          <tpl hier="10" item="0"/>
          <tpl fld="4" item="4"/>
        </tpls>
      </n>
      <n v="96774.193499999994">
        <tpls c="5">
          <tpl fld="1" item="10"/>
          <tpl fld="2" item="17"/>
          <tpl fld="3" item="17"/>
          <tpl hier="10" item="0"/>
          <tpl fld="4" item="4"/>
        </tpls>
      </n>
      <n v="96774.193499999994">
        <tpls c="5">
          <tpl fld="1" item="11"/>
          <tpl fld="2" item="17"/>
          <tpl fld="3" item="17"/>
          <tpl hier="10" item="0"/>
          <tpl fld="4" item="4"/>
        </tpls>
      </n>
      <n v="96774.193499999994">
        <tpls c="5">
          <tpl fld="1" item="0"/>
          <tpl fld="2" item="17"/>
          <tpl fld="3" item="17"/>
          <tpl hier="10" item="0"/>
          <tpl fld="4" item="4"/>
        </tpls>
      </n>
      <n v="96774.193499999994">
        <tpls c="5">
          <tpl fld="1" item="2"/>
          <tpl fld="2" item="17"/>
          <tpl fld="3" item="17"/>
          <tpl hier="10" item="0"/>
          <tpl fld="4" item="4"/>
        </tpls>
      </n>
      <n v="96774.193499999994">
        <tpls c="5">
          <tpl fld="1" item="4"/>
          <tpl fld="2" item="17"/>
          <tpl fld="3" item="17"/>
          <tpl hier="10" item="0"/>
          <tpl fld="4" item="4"/>
        </tpls>
      </n>
      <n v="96774.193499999994">
        <tpls c="5">
          <tpl fld="1" item="12"/>
          <tpl fld="2" item="17"/>
          <tpl fld="3" item="17"/>
          <tpl hier="10" item="0"/>
          <tpl fld="4" item="4"/>
        </tpls>
      </n>
      <n v="96774.193499999994">
        <tpls c="5">
          <tpl fld="1" item="5"/>
          <tpl fld="2" item="17"/>
          <tpl fld="3" item="17"/>
          <tpl hier="10" item="0"/>
          <tpl fld="4" item="4"/>
        </tpls>
      </n>
      <n v="96774.193499999994">
        <tpls c="5">
          <tpl fld="1" item="13"/>
          <tpl fld="2" item="17"/>
          <tpl fld="3" item="17"/>
          <tpl hier="10" item="0"/>
          <tpl fld="4" item="4"/>
        </tpls>
      </n>
      <n v="96774.193499999994">
        <tpls c="5">
          <tpl fld="1" item="6"/>
          <tpl fld="2" item="17"/>
          <tpl fld="3" item="17"/>
          <tpl hier="10" item="0"/>
          <tpl fld="4" item="4"/>
        </tpls>
      </n>
      <n v="96774.193499999994">
        <tpls c="5">
          <tpl fld="1" item="7"/>
          <tpl fld="2" item="17"/>
          <tpl fld="3" item="17"/>
          <tpl hier="10" item="0"/>
          <tpl fld="4" item="4"/>
        </tpls>
      </n>
      <n v="96774.193499999994">
        <tpls c="5">
          <tpl fld="1" item="1"/>
          <tpl fld="2" item="17"/>
          <tpl fld="3" item="17"/>
          <tpl hier="10" item="0"/>
          <tpl fld="4" item="4"/>
        </tpls>
      </n>
      <n v="96774.193499999994">
        <tpls c="5">
          <tpl fld="1" item="9"/>
          <tpl fld="2" item="17"/>
          <tpl fld="3" item="17"/>
          <tpl hier="10" item="0"/>
          <tpl fld="4" item="4"/>
        </tpls>
      </n>
      <n v="0">
        <tpls c="5">
          <tpl fld="1" item="7"/>
          <tpl fld="2" item="10"/>
          <tpl fld="3" item="10"/>
          <tpl hier="10" item="0"/>
          <tpl fld="4" item="3"/>
        </tpls>
      </n>
      <n v="0">
        <tpls c="5">
          <tpl fld="1" item="12"/>
          <tpl fld="2" item="10"/>
          <tpl fld="3" item="10"/>
          <tpl hier="10" item="0"/>
          <tpl fld="4" item="3"/>
        </tpls>
      </n>
      <n v="0">
        <tpls c="5">
          <tpl fld="1" item="0"/>
          <tpl fld="2" item="10"/>
          <tpl fld="3" item="10"/>
          <tpl hier="10" item="0"/>
          <tpl fld="4" item="3"/>
        </tpls>
      </n>
      <n v="0">
        <tpls c="5">
          <tpl fld="1" item="4"/>
          <tpl fld="2" item="10"/>
          <tpl fld="3" item="10"/>
          <tpl hier="10" item="0"/>
          <tpl fld="4" item="3"/>
        </tpls>
      </n>
      <n v="0">
        <tpls c="5">
          <tpl fld="1" item="1"/>
          <tpl fld="2" item="10"/>
          <tpl fld="3" item="10"/>
          <tpl hier="10" item="0"/>
          <tpl fld="4" item="3"/>
        </tpls>
      </n>
      <n v="0">
        <tpls c="5">
          <tpl fld="1" item="9"/>
          <tpl fld="2" item="10"/>
          <tpl fld="3" item="10"/>
          <tpl hier="10" item="0"/>
          <tpl fld="4" item="3"/>
        </tpls>
      </n>
      <n v="0">
        <tpls c="5">
          <tpl fld="1" item="2"/>
          <tpl fld="2" item="10"/>
          <tpl fld="3" item="10"/>
          <tpl hier="10" item="0"/>
          <tpl fld="4" item="3"/>
        </tpls>
      </n>
      <n v="0">
        <tpls c="5">
          <tpl fld="1" item="10"/>
          <tpl fld="2" item="10"/>
          <tpl fld="3" item="10"/>
          <tpl hier="10" item="0"/>
          <tpl fld="4" item="3"/>
        </tpls>
      </n>
      <n v="0">
        <tpls c="5">
          <tpl fld="1" item="3"/>
          <tpl fld="2" item="10"/>
          <tpl fld="3" item="10"/>
          <tpl hier="10" item="0"/>
          <tpl fld="4" item="3"/>
        </tpls>
      </n>
      <n v="0">
        <tpls c="5">
          <tpl fld="1" item="11"/>
          <tpl fld="2" item="10"/>
          <tpl fld="3" item="10"/>
          <tpl hier="10" item="0"/>
          <tpl fld="4" item="3"/>
        </tpls>
      </n>
      <n v="0">
        <tpls c="5">
          <tpl fld="1" item="5"/>
          <tpl fld="2" item="10"/>
          <tpl fld="3" item="10"/>
          <tpl hier="10" item="0"/>
          <tpl fld="4" item="3"/>
        </tpls>
      </n>
      <n v="0">
        <tpls c="5">
          <tpl fld="1" item="13"/>
          <tpl fld="2" item="10"/>
          <tpl fld="3" item="10"/>
          <tpl hier="10" item="0"/>
          <tpl fld="4" item="3"/>
        </tpls>
      </n>
      <n v="2543.4677857499996">
        <tpls c="5">
          <tpl fld="1" item="0"/>
          <tpl fld="2" item="8"/>
          <tpl fld="3" item="8"/>
          <tpl hier="10" item="0"/>
          <tpl fld="4" item="5"/>
        </tpls>
      </n>
      <n v="2543.4677857499996">
        <tpls c="5">
          <tpl fld="1" item="4"/>
          <tpl fld="2" item="8"/>
          <tpl fld="3" item="8"/>
          <tpl hier="10" item="0"/>
          <tpl fld="4" item="5"/>
        </tpls>
      </n>
      <n v="2543.4677857499996">
        <tpls c="5">
          <tpl fld="1" item="6"/>
          <tpl fld="2" item="8"/>
          <tpl fld="3" item="8"/>
          <tpl hier="10" item="0"/>
          <tpl fld="4" item="5"/>
        </tpls>
      </n>
      <n v="2543.4677857499996">
        <tpls c="5">
          <tpl fld="1" item="7"/>
          <tpl fld="2" item="8"/>
          <tpl fld="3" item="8"/>
          <tpl hier="10" item="0"/>
          <tpl fld="4" item="5"/>
        </tpls>
      </n>
      <n v="2543.4677857499996">
        <tpls c="5">
          <tpl fld="1" item="8"/>
          <tpl fld="2" item="8"/>
          <tpl fld="3" item="8"/>
          <tpl hier="10" item="0"/>
          <tpl fld="4" item="5"/>
        </tpls>
      </n>
      <n v="2543.4677857499996">
        <tpls c="5">
          <tpl fld="1" item="12"/>
          <tpl fld="2" item="8"/>
          <tpl fld="3" item="8"/>
          <tpl hier="10" item="0"/>
          <tpl fld="4" item="5"/>
        </tpls>
      </n>
      <n v="2543.4677857499996">
        <tpls c="5">
          <tpl fld="1" item="1"/>
          <tpl fld="2" item="8"/>
          <tpl fld="3" item="8"/>
          <tpl hier="10" item="0"/>
          <tpl fld="4" item="5"/>
        </tpls>
      </n>
      <n v="2543.4677857499996">
        <tpls c="5">
          <tpl fld="1" item="9"/>
          <tpl fld="2" item="8"/>
          <tpl fld="3" item="8"/>
          <tpl hier="10" item="0"/>
          <tpl fld="4" item="5"/>
        </tpls>
      </n>
      <n v="2543.4677857499996">
        <tpls c="5">
          <tpl fld="1" item="2"/>
          <tpl fld="2" item="8"/>
          <tpl fld="3" item="8"/>
          <tpl hier="10" item="0"/>
          <tpl fld="4" item="5"/>
        </tpls>
      </n>
      <n v="2543.4677857499996">
        <tpls c="5">
          <tpl fld="1" item="10"/>
          <tpl fld="2" item="8"/>
          <tpl fld="3" item="8"/>
          <tpl hier="10" item="0"/>
          <tpl fld="4" item="5"/>
        </tpls>
      </n>
      <n v="2543.4677857499996">
        <tpls c="5">
          <tpl fld="1" item="3"/>
          <tpl fld="2" item="8"/>
          <tpl fld="3" item="8"/>
          <tpl hier="10" item="0"/>
          <tpl fld="4" item="5"/>
        </tpls>
      </n>
      <n v="2543.4677857499996">
        <tpls c="5">
          <tpl fld="1" item="11"/>
          <tpl fld="2" item="8"/>
          <tpl fld="3" item="8"/>
          <tpl hier="10" item="0"/>
          <tpl fld="4" item="5"/>
        </tpls>
      </n>
      <n v="2543.4677857499996">
        <tpls c="5">
          <tpl fld="1" item="5"/>
          <tpl fld="2" item="8"/>
          <tpl fld="3" item="8"/>
          <tpl hier="10" item="0"/>
          <tpl fld="4" item="5"/>
        </tpls>
      </n>
      <n v="2543.4677857499996">
        <tpls c="5">
          <tpl fld="1" item="13"/>
          <tpl fld="2" item="8"/>
          <tpl fld="3" item="8"/>
          <tpl hier="10" item="0"/>
          <tpl fld="4" item="5"/>
        </tpls>
      </n>
      <n v="0">
        <tpls c="5">
          <tpl fld="1" item="3"/>
          <tpl fld="2" item="2"/>
          <tpl fld="3" item="2"/>
          <tpl hier="10" item="0"/>
          <tpl fld="4" item="3"/>
        </tpls>
      </n>
      <n v="0">
        <tpls c="5">
          <tpl fld="1" item="4"/>
          <tpl fld="2" item="2"/>
          <tpl fld="3" item="2"/>
          <tpl hier="10" item="0"/>
          <tpl fld="4" item="3"/>
        </tpls>
      </n>
      <n v="0">
        <tpls c="5">
          <tpl fld="1" item="12"/>
          <tpl fld="2" item="2"/>
          <tpl fld="3" item="2"/>
          <tpl hier="10" item="0"/>
          <tpl fld="4" item="3"/>
        </tpls>
      </n>
      <n v="0">
        <tpls c="5">
          <tpl fld="1" item="6"/>
          <tpl fld="2" item="2"/>
          <tpl fld="3" item="2"/>
          <tpl hier="10" item="0"/>
          <tpl fld="4" item="3"/>
        </tpls>
      </n>
      <n v="0">
        <tpls c="5">
          <tpl fld="1" item="7"/>
          <tpl fld="2" item="2"/>
          <tpl fld="3" item="2"/>
          <tpl hier="10" item="0"/>
          <tpl fld="4" item="3"/>
        </tpls>
      </n>
      <n v="0">
        <tpls c="5">
          <tpl fld="1" item="0"/>
          <tpl fld="2" item="2"/>
          <tpl fld="3" item="2"/>
          <tpl hier="10" item="0"/>
          <tpl fld="4" item="3"/>
        </tpls>
      </n>
      <n v="0">
        <tpls c="5">
          <tpl fld="1" item="8"/>
          <tpl fld="2" item="2"/>
          <tpl fld="3" item="2"/>
          <tpl hier="10" item="0"/>
          <tpl fld="4" item="3"/>
        </tpls>
      </n>
      <n v="0">
        <tpls c="5">
          <tpl fld="1" item="1"/>
          <tpl fld="2" item="2"/>
          <tpl fld="3" item="2"/>
          <tpl hier="10" item="0"/>
          <tpl fld="4" item="3"/>
        </tpls>
      </n>
      <n v="0">
        <tpls c="5">
          <tpl fld="1" item="9"/>
          <tpl fld="2" item="2"/>
          <tpl fld="3" item="2"/>
          <tpl hier="10" item="0"/>
          <tpl fld="4" item="3"/>
        </tpls>
      </n>
      <n v="0">
        <tpls c="5">
          <tpl fld="1" item="2"/>
          <tpl fld="2" item="2"/>
          <tpl fld="3" item="2"/>
          <tpl hier="10" item="0"/>
          <tpl fld="4" item="3"/>
        </tpls>
      </n>
      <n v="0">
        <tpls c="5">
          <tpl fld="1" item="10"/>
          <tpl fld="2" item="2"/>
          <tpl fld="3" item="2"/>
          <tpl hier="10" item="0"/>
          <tpl fld="4" item="3"/>
        </tpls>
      </n>
      <n v="677974.38694999996">
        <tpls c="5">
          <tpl fld="1" item="13"/>
          <tpl fld="2" item="2"/>
          <tpl fld="3" item="2"/>
          <tpl hier="10" item="0"/>
          <tpl fld="4" item="0"/>
        </tpls>
      </n>
      <n v="8709.6774000000005">
        <tpls c="5">
          <tpl fld="1" item="13"/>
          <tpl fld="2" item="6"/>
          <tpl fld="3" item="6"/>
          <tpl hier="10" item="0"/>
          <tpl fld="4" item="4"/>
        </tpls>
      </n>
      <n v="0">
        <tpls c="5">
          <tpl fld="1" item="1"/>
          <tpl fld="2" item="22"/>
          <tpl fld="3" item="22"/>
          <tpl hier="10" item="0"/>
          <tpl fld="4" item="5"/>
        </tpls>
      </n>
      <n v="0">
        <tpls c="5">
          <tpl fld="1" item="3"/>
          <tpl fld="2" item="22"/>
          <tpl fld="3" item="22"/>
          <tpl hier="10" item="0"/>
          <tpl fld="4" item="5"/>
        </tpls>
      </n>
      <n v="0">
        <tpls c="5">
          <tpl fld="1" item="4"/>
          <tpl fld="2" item="22"/>
          <tpl fld="3" item="22"/>
          <tpl hier="10" item="0"/>
          <tpl fld="4" item="5"/>
        </tpls>
      </n>
      <n v="0">
        <tpls c="5">
          <tpl fld="1" item="9"/>
          <tpl fld="2" item="22"/>
          <tpl fld="3" item="22"/>
          <tpl hier="10" item="0"/>
          <tpl fld="4" item="5"/>
        </tpls>
      </n>
      <n v="0">
        <tpls c="5">
          <tpl fld="1" item="11"/>
          <tpl fld="2" item="22"/>
          <tpl fld="3" item="22"/>
          <tpl hier="10" item="0"/>
          <tpl fld="4" item="5"/>
        </tpls>
      </n>
      <n v="0">
        <tpls c="5">
          <tpl fld="1" item="12"/>
          <tpl fld="2" item="22"/>
          <tpl fld="3" item="22"/>
          <tpl hier="10" item="0"/>
          <tpl fld="4" item="5"/>
        </tpls>
      </n>
      <n v="0">
        <tpls c="5">
          <tpl fld="1" item="5"/>
          <tpl fld="2" item="22"/>
          <tpl fld="3" item="22"/>
          <tpl hier="10" item="0"/>
          <tpl fld="4" item="5"/>
        </tpls>
      </n>
      <n v="0">
        <tpls c="5">
          <tpl fld="1" item="13"/>
          <tpl fld="2" item="22"/>
          <tpl fld="3" item="22"/>
          <tpl hier="10" item="0"/>
          <tpl fld="4" item="5"/>
        </tpls>
      </n>
      <n v="0">
        <tpls c="5">
          <tpl fld="1" item="6"/>
          <tpl fld="2" item="22"/>
          <tpl fld="3" item="22"/>
          <tpl hier="10" item="0"/>
          <tpl fld="4" item="5"/>
        </tpls>
      </n>
      <n v="0">
        <tpls c="5">
          <tpl fld="1" item="7"/>
          <tpl fld="2" item="22"/>
          <tpl fld="3" item="22"/>
          <tpl hier="10" item="0"/>
          <tpl fld="4" item="5"/>
        </tpls>
      </n>
      <n v="0">
        <tpls c="5">
          <tpl fld="1" item="0"/>
          <tpl fld="2" item="22"/>
          <tpl fld="3" item="22"/>
          <tpl hier="10" item="0"/>
          <tpl fld="4" item="5"/>
        </tpls>
      </n>
      <n v="0">
        <tpls c="5">
          <tpl fld="1" item="8"/>
          <tpl fld="2" item="22"/>
          <tpl fld="3" item="22"/>
          <tpl hier="10" item="0"/>
          <tpl fld="4" item="5"/>
        </tpls>
      </n>
      <n v="0">
        <tpls c="5">
          <tpl fld="1" item="2"/>
          <tpl fld="2" item="22"/>
          <tpl fld="3" item="22"/>
          <tpl hier="10" item="0"/>
          <tpl fld="4" item="5"/>
        </tpls>
      </n>
      <n v="0">
        <tpls c="5">
          <tpl fld="1" item="10"/>
          <tpl fld="2" item="22"/>
          <tpl fld="3" item="22"/>
          <tpl hier="10" item="0"/>
          <tpl fld="4" item="5"/>
        </tpls>
      </n>
      <n v="0">
        <tpls c="5">
          <tpl fld="1" item="10"/>
          <tpl fld="2" item="16"/>
          <tpl fld="3" item="16"/>
          <tpl hier="10" item="0"/>
          <tpl fld="4" item="3"/>
        </tpls>
      </n>
      <n v="0">
        <tpls c="5">
          <tpl fld="1" item="11"/>
          <tpl fld="2" item="16"/>
          <tpl fld="3" item="16"/>
          <tpl hier="10" item="0"/>
          <tpl fld="4" item="3"/>
        </tpls>
      </n>
      <n v="0">
        <tpls c="5">
          <tpl fld="1" item="0"/>
          <tpl fld="2" item="16"/>
          <tpl fld="3" item="16"/>
          <tpl hier="10" item="0"/>
          <tpl fld="4" item="3"/>
        </tpls>
      </n>
      <n v="0">
        <tpls c="5">
          <tpl fld="1" item="2"/>
          <tpl fld="2" item="16"/>
          <tpl fld="3" item="16"/>
          <tpl hier="10" item="0"/>
          <tpl fld="4" item="3"/>
        </tpls>
      </n>
      <n v="0">
        <tpls c="5">
          <tpl fld="1" item="3"/>
          <tpl fld="2" item="16"/>
          <tpl fld="3" item="16"/>
          <tpl hier="10" item="0"/>
          <tpl fld="4" item="3"/>
        </tpls>
      </n>
      <n v="0">
        <tpls c="5">
          <tpl fld="1" item="8"/>
          <tpl fld="2" item="16"/>
          <tpl fld="3" item="16"/>
          <tpl hier="10" item="0"/>
          <tpl fld="4" item="3"/>
        </tpls>
      </n>
      <n v="0">
        <tpls c="5">
          <tpl fld="1" item="4"/>
          <tpl fld="2" item="16"/>
          <tpl fld="3" item="16"/>
          <tpl hier="10" item="0"/>
          <tpl fld="4" item="3"/>
        </tpls>
      </n>
      <n v="0">
        <tpls c="5">
          <tpl fld="1" item="12"/>
          <tpl fld="2" item="16"/>
          <tpl fld="3" item="16"/>
          <tpl hier="10" item="0"/>
          <tpl fld="4" item="3"/>
        </tpls>
      </n>
      <n v="0">
        <tpls c="5">
          <tpl fld="1" item="5"/>
          <tpl fld="2" item="16"/>
          <tpl fld="3" item="16"/>
          <tpl hier="10" item="0"/>
          <tpl fld="4" item="3"/>
        </tpls>
      </n>
      <n v="0">
        <tpls c="5">
          <tpl fld="1" item="13"/>
          <tpl fld="2" item="16"/>
          <tpl fld="3" item="16"/>
          <tpl hier="10" item="0"/>
          <tpl fld="4" item="3"/>
        </tpls>
      </n>
      <n v="0">
        <tpls c="5">
          <tpl fld="1" item="6"/>
          <tpl fld="2" item="16"/>
          <tpl fld="3" item="16"/>
          <tpl hier="10" item="0"/>
          <tpl fld="4" item="3"/>
        </tpls>
      </n>
      <n v="0">
        <tpls c="5">
          <tpl fld="1" item="7"/>
          <tpl fld="2" item="16"/>
          <tpl fld="3" item="16"/>
          <tpl hier="10" item="0"/>
          <tpl fld="4" item="3"/>
        </tpls>
      </n>
      <n v="0">
        <tpls c="5">
          <tpl fld="1" item="1"/>
          <tpl fld="2" item="16"/>
          <tpl fld="3" item="16"/>
          <tpl hier="10" item="0"/>
          <tpl fld="4" item="3"/>
        </tpls>
      </n>
      <n v="0">
        <tpls c="5">
          <tpl fld="1" item="9"/>
          <tpl fld="2" item="16"/>
          <tpl fld="3" item="16"/>
          <tpl hier="10" item="0"/>
          <tpl fld="4" item="3"/>
        </tpls>
      </n>
      <n v="0">
        <tpls c="5">
          <tpl fld="1" item="11"/>
          <tpl fld="2" item="8"/>
          <tpl fld="3" item="8"/>
          <tpl hier="10" item="0"/>
          <tpl fld="4" item="3"/>
        </tpls>
      </n>
      <n v="0">
        <tpls c="5">
          <tpl fld="1" item="0"/>
          <tpl fld="2" item="8"/>
          <tpl fld="3" item="8"/>
          <tpl hier="10" item="0"/>
          <tpl fld="4" item="3"/>
        </tpls>
      </n>
      <n v="0">
        <tpls c="5">
          <tpl fld="1" item="2"/>
          <tpl fld="2" item="8"/>
          <tpl fld="3" item="8"/>
          <tpl hier="10" item="0"/>
          <tpl fld="4" item="3"/>
        </tpls>
      </n>
      <n v="0">
        <tpls c="5">
          <tpl fld="1" item="3"/>
          <tpl fld="2" item="8"/>
          <tpl fld="3" item="8"/>
          <tpl hier="10" item="0"/>
          <tpl fld="4" item="3"/>
        </tpls>
      </n>
      <n v="0">
        <tpls c="5">
          <tpl fld="1" item="4"/>
          <tpl fld="2" item="8"/>
          <tpl fld="3" item="8"/>
          <tpl hier="10" item="0"/>
          <tpl fld="4" item="3"/>
        </tpls>
      </n>
      <n v="0">
        <tpls c="5">
          <tpl fld="1" item="8"/>
          <tpl fld="2" item="8"/>
          <tpl fld="3" item="8"/>
          <tpl hier="10" item="0"/>
          <tpl fld="4" item="3"/>
        </tpls>
      </n>
      <n v="0">
        <tpls c="5">
          <tpl fld="1" item="5"/>
          <tpl fld="2" item="8"/>
          <tpl fld="3" item="8"/>
          <tpl hier="10" item="0"/>
          <tpl fld="4" item="3"/>
        </tpls>
      </n>
      <n v="0">
        <tpls c="5">
          <tpl fld="1" item="13"/>
          <tpl fld="2" item="8"/>
          <tpl fld="3" item="8"/>
          <tpl hier="10" item="0"/>
          <tpl fld="4" item="3"/>
        </tpls>
      </n>
      <n v="0">
        <tpls c="5">
          <tpl fld="1" item="6"/>
          <tpl fld="2" item="8"/>
          <tpl fld="3" item="8"/>
          <tpl hier="10" item="0"/>
          <tpl fld="4" item="3"/>
        </tpls>
      </n>
      <n v="0">
        <tpls c="5">
          <tpl fld="1" item="7"/>
          <tpl fld="2" item="8"/>
          <tpl fld="3" item="8"/>
          <tpl hier="10" item="0"/>
          <tpl fld="4" item="3"/>
        </tpls>
      </n>
      <n v="0">
        <tpls c="5">
          <tpl fld="1" item="1"/>
          <tpl fld="2" item="8"/>
          <tpl fld="3" item="8"/>
          <tpl hier="10" item="0"/>
          <tpl fld="4" item="3"/>
        </tpls>
      </n>
      <n v="0">
        <tpls c="5">
          <tpl fld="1" item="9"/>
          <tpl fld="2" item="8"/>
          <tpl fld="3" item="8"/>
          <tpl hier="10" item="0"/>
          <tpl fld="4" item="3"/>
        </tpls>
      </n>
      <n v="173004.51608099998">
        <tpls c="5">
          <tpl fld="1" item="4"/>
          <tpl fld="2" item="3"/>
          <tpl fld="3" item="3"/>
          <tpl hier="10" item="0"/>
          <tpl fld="4" item="0"/>
        </tpls>
      </n>
      <n v="66233.548242999983">
        <tpls c="5">
          <tpl fld="1" item="12"/>
          <tpl fld="2" item="3"/>
          <tpl fld="3" item="3"/>
          <tpl hier="10" item="0"/>
          <tpl fld="4" item="0"/>
        </tpls>
      </n>
      <n v="303811.77412149997">
        <tpls c="5">
          <tpl fld="1" item="6"/>
          <tpl fld="2" item="3"/>
          <tpl fld="3" item="3"/>
          <tpl hier="10" item="0"/>
          <tpl fld="4" item="0"/>
        </tpls>
      </n>
      <n v="159215.40314174996">
        <tpls c="5">
          <tpl fld="1" item="7"/>
          <tpl fld="2" item="3"/>
          <tpl fld="3" item="3"/>
          <tpl hier="10" item="0"/>
          <tpl fld="4" item="0"/>
        </tpls>
      </n>
      <n v="148270">
        <tpls c="5">
          <tpl fld="1" item="0"/>
          <tpl fld="2" item="3"/>
          <tpl fld="3" item="3"/>
          <tpl hier="10" item="0"/>
          <tpl fld="4" item="0"/>
        </tpls>
      </n>
      <n v="14619.032161999965">
        <tpls c="5">
          <tpl fld="1" item="8"/>
          <tpl fld="2" item="3"/>
          <tpl fld="3" item="3"/>
          <tpl hier="10" item="0"/>
          <tpl fld="4" item="0"/>
        </tpls>
      </n>
      <n v="134713.62902024999">
        <tpls c="5">
          <tpl fld="1" item="1"/>
          <tpl fld="2" item="3"/>
          <tpl fld="3" item="3"/>
          <tpl hier="10" item="0"/>
          <tpl fld="4" item="0"/>
        </tpls>
      </n>
      <n v="-129977.33881775003">
        <tpls c="5">
          <tpl fld="1" item="9"/>
          <tpl fld="2" item="3"/>
          <tpl fld="3" item="3"/>
          <tpl hier="10" item="0"/>
          <tpl fld="4" item="0"/>
        </tpls>
      </n>
      <n v="121157.2580405">
        <tpls c="5">
          <tpl fld="1" item="2"/>
          <tpl fld="2" item="3"/>
          <tpl fld="3" item="3"/>
          <tpl hier="10" item="0"/>
          <tpl fld="4" item="0"/>
        </tpls>
      </n>
      <n v="-64573.709797500029">
        <tpls c="5">
          <tpl fld="1" item="10"/>
          <tpl fld="2" item="3"/>
          <tpl fld="3" item="3"/>
          <tpl hier="10" item="0"/>
          <tpl fld="4" item="0"/>
        </tpls>
      </n>
      <n v="0">
        <tpls c="5">
          <tpl fld="1" item="6"/>
          <tpl fld="2" item="30"/>
          <tpl fld="3" item="30"/>
          <tpl hier="10" item="0"/>
          <tpl fld="4" item="2"/>
        </tpls>
      </n>
      <n v="0">
        <tpls c="5">
          <tpl fld="1" item="11"/>
          <tpl fld="2" item="30"/>
          <tpl fld="3" item="30"/>
          <tpl hier="10" item="0"/>
          <tpl fld="4" item="2"/>
        </tpls>
      </n>
      <n v="0">
        <tpls c="5">
          <tpl fld="1" item="13"/>
          <tpl fld="2" item="30"/>
          <tpl fld="3" item="30"/>
          <tpl hier="10" item="0"/>
          <tpl fld="4" item="2"/>
        </tpls>
      </n>
      <n v="0">
        <tpls c="5">
          <tpl fld="1" item="3"/>
          <tpl fld="2" item="30"/>
          <tpl fld="3" item="30"/>
          <tpl hier="10" item="0"/>
          <tpl fld="4" item="2"/>
        </tpls>
      </n>
      <n v="0">
        <tpls c="5">
          <tpl fld="1" item="5"/>
          <tpl fld="2" item="30"/>
          <tpl fld="3" item="30"/>
          <tpl hier="10" item="0"/>
          <tpl fld="4" item="2"/>
        </tpls>
      </n>
      <n v="0">
        <tpls c="5">
          <tpl fld="1" item="7"/>
          <tpl fld="2" item="30"/>
          <tpl fld="3" item="30"/>
          <tpl hier="10" item="0"/>
          <tpl fld="4" item="2"/>
        </tpls>
      </n>
      <n v="0">
        <tpls c="5">
          <tpl fld="1" item="0"/>
          <tpl fld="2" item="30"/>
          <tpl fld="3" item="30"/>
          <tpl hier="10" item="0"/>
          <tpl fld="4" item="2"/>
        </tpls>
      </n>
      <n v="0">
        <tpls c="5">
          <tpl fld="1" item="8"/>
          <tpl fld="2" item="30"/>
          <tpl fld="3" item="30"/>
          <tpl hier="10" item="0"/>
          <tpl fld="4" item="2"/>
        </tpls>
      </n>
      <n v="0">
        <tpls c="5">
          <tpl fld="1" item="1"/>
          <tpl fld="2" item="30"/>
          <tpl fld="3" item="30"/>
          <tpl hier="10" item="0"/>
          <tpl fld="4" item="2"/>
        </tpls>
      </n>
      <n v="0">
        <tpls c="5">
          <tpl fld="1" item="9"/>
          <tpl fld="2" item="30"/>
          <tpl fld="3" item="30"/>
          <tpl hier="10" item="0"/>
          <tpl fld="4" item="2"/>
        </tpls>
      </n>
      <n v="0">
        <tpls c="5">
          <tpl fld="1" item="2"/>
          <tpl fld="2" item="30"/>
          <tpl fld="3" item="30"/>
          <tpl hier="10" item="0"/>
          <tpl fld="4" item="2"/>
        </tpls>
      </n>
      <n v="0">
        <tpls c="5">
          <tpl fld="1" item="10"/>
          <tpl fld="2" item="30"/>
          <tpl fld="3" item="30"/>
          <tpl hier="10" item="0"/>
          <tpl fld="4" item="2"/>
        </tpls>
      </n>
      <n v="0">
        <tpls c="5">
          <tpl fld="1" item="4"/>
          <tpl fld="2" item="30"/>
          <tpl fld="3" item="30"/>
          <tpl hier="10" item="0"/>
          <tpl fld="4" item="2"/>
        </tpls>
      </n>
      <n v="0">
        <tpls c="5">
          <tpl fld="1" item="12"/>
          <tpl fld="2" item="30"/>
          <tpl fld="3" item="30"/>
          <tpl hier="10" item="0"/>
          <tpl fld="4" item="2"/>
        </tpls>
      </n>
      <n v="0">
        <tpls c="5">
          <tpl fld="1" item="7"/>
          <tpl fld="2" item="29"/>
          <tpl fld="3" item="29"/>
          <tpl hier="10" item="0"/>
          <tpl fld="4" item="3"/>
        </tpls>
      </n>
      <n v="0">
        <tpls c="5">
          <tpl fld="1" item="9"/>
          <tpl fld="2" item="29"/>
          <tpl fld="3" item="29"/>
          <tpl hier="10" item="0"/>
          <tpl fld="4" item="3"/>
        </tpls>
      </n>
      <n v="0">
        <tpls c="5">
          <tpl fld="1" item="10"/>
          <tpl fld="2" item="29"/>
          <tpl fld="3" item="29"/>
          <tpl hier="10" item="0"/>
          <tpl fld="4" item="3"/>
        </tpls>
      </n>
      <n v="0">
        <tpls c="5">
          <tpl fld="1" item="1"/>
          <tpl fld="2" item="29"/>
          <tpl fld="3" item="29"/>
          <tpl hier="10" item="0"/>
          <tpl fld="4" item="3"/>
        </tpls>
      </n>
      <n v="0">
        <tpls c="5">
          <tpl fld="1" item="2"/>
          <tpl fld="2" item="29"/>
          <tpl fld="3" item="29"/>
          <tpl hier="10" item="0"/>
          <tpl fld="4" item="3"/>
        </tpls>
      </n>
      <n v="0">
        <tpls c="5">
          <tpl fld="1" item="3"/>
          <tpl fld="2" item="29"/>
          <tpl fld="3" item="29"/>
          <tpl hier="10" item="0"/>
          <tpl fld="4" item="3"/>
        </tpls>
      </n>
      <n v="0">
        <tpls c="5">
          <tpl fld="1" item="11"/>
          <tpl fld="2" item="29"/>
          <tpl fld="3" item="29"/>
          <tpl hier="10" item="0"/>
          <tpl fld="4" item="3"/>
        </tpls>
      </n>
      <n v="0">
        <tpls c="5">
          <tpl fld="1" item="4"/>
          <tpl fld="2" item="29"/>
          <tpl fld="3" item="29"/>
          <tpl hier="10" item="0"/>
          <tpl fld="4" item="3"/>
        </tpls>
      </n>
      <n v="210000">
        <tpls c="5">
          <tpl fld="1" item="12"/>
          <tpl fld="2" item="29"/>
          <tpl fld="3" item="29"/>
          <tpl hier="10" item="0"/>
          <tpl fld="4" item="3"/>
        </tpls>
      </n>
      <n v="0">
        <tpls c="5">
          <tpl fld="1" item="5"/>
          <tpl fld="2" item="29"/>
          <tpl fld="3" item="29"/>
          <tpl hier="10" item="0"/>
          <tpl fld="4" item="3"/>
        </tpls>
      </n>
      <n v="210000">
        <tpls c="5">
          <tpl fld="1" item="13"/>
          <tpl fld="2" item="29"/>
          <tpl fld="3" item="29"/>
          <tpl hier="10" item="0"/>
          <tpl fld="4" item="3"/>
        </tpls>
      </n>
      <n v="0">
        <tpls c="5">
          <tpl fld="1" item="6"/>
          <tpl fld="2" item="29"/>
          <tpl fld="3" item="29"/>
          <tpl hier="10" item="0"/>
          <tpl fld="4" item="3"/>
        </tpls>
      </n>
      <n v="0">
        <tpls c="5">
          <tpl fld="1" item="0"/>
          <tpl fld="2" item="29"/>
          <tpl fld="3" item="29"/>
          <tpl hier="10" item="0"/>
          <tpl fld="4" item="3"/>
        </tpls>
      </n>
      <n v="0">
        <tpls c="5">
          <tpl fld="1" item="8"/>
          <tpl fld="2" item="29"/>
          <tpl fld="3" item="29"/>
          <tpl hier="10" item="0"/>
          <tpl fld="4" item="3"/>
        </tpls>
      </n>
      <n v="0">
        <tpls c="5">
          <tpl fld="1" item="5"/>
          <tpl fld="2" item="28"/>
          <tpl fld="3" item="28"/>
          <tpl hier="10" item="0"/>
          <tpl fld="4" item="4"/>
        </tpls>
      </n>
      <n v="0">
        <tpls c="5">
          <tpl fld="1" item="6"/>
          <tpl fld="2" item="28"/>
          <tpl fld="3" item="28"/>
          <tpl hier="10" item="0"/>
          <tpl fld="4" item="4"/>
        </tpls>
      </n>
      <n v="0">
        <tpls c="5">
          <tpl fld="1" item="11"/>
          <tpl fld="2" item="28"/>
          <tpl fld="3" item="28"/>
          <tpl hier="10" item="0"/>
          <tpl fld="4" item="4"/>
        </tpls>
      </n>
      <n v="0">
        <tpls c="5">
          <tpl fld="1" item="13"/>
          <tpl fld="2" item="28"/>
          <tpl fld="3" item="28"/>
          <tpl hier="10" item="0"/>
          <tpl fld="4" item="4"/>
        </tpls>
      </n>
      <n v="0">
        <tpls c="5">
          <tpl fld="1" item="3"/>
          <tpl fld="2" item="28"/>
          <tpl fld="3" item="28"/>
          <tpl hier="10" item="0"/>
          <tpl fld="4" item="4"/>
        </tpls>
      </n>
      <n v="0">
        <tpls c="5">
          <tpl fld="1" item="7"/>
          <tpl fld="2" item="28"/>
          <tpl fld="3" item="28"/>
          <tpl hier="10" item="0"/>
          <tpl fld="4" item="4"/>
        </tpls>
      </n>
      <n v="0">
        <tpls c="5">
          <tpl fld="1" item="0"/>
          <tpl fld="2" item="28"/>
          <tpl fld="3" item="28"/>
          <tpl hier="10" item="0"/>
          <tpl fld="4" item="4"/>
        </tpls>
      </n>
      <n v="0">
        <tpls c="5">
          <tpl fld="1" item="8"/>
          <tpl fld="2" item="28"/>
          <tpl fld="3" item="28"/>
          <tpl hier="10" item="0"/>
          <tpl fld="4" item="4"/>
        </tpls>
      </n>
      <n v="0">
        <tpls c="5">
          <tpl fld="1" item="1"/>
          <tpl fld="2" item="28"/>
          <tpl fld="3" item="28"/>
          <tpl hier="10" item="0"/>
          <tpl fld="4" item="4"/>
        </tpls>
      </n>
      <n v="0">
        <tpls c="5">
          <tpl fld="1" item="9"/>
          <tpl fld="2" item="28"/>
          <tpl fld="3" item="28"/>
          <tpl hier="10" item="0"/>
          <tpl fld="4" item="4"/>
        </tpls>
      </n>
      <n v="0">
        <tpls c="5">
          <tpl fld="1" item="2"/>
          <tpl fld="2" item="28"/>
          <tpl fld="3" item="28"/>
          <tpl hier="10" item="0"/>
          <tpl fld="4" item="4"/>
        </tpls>
      </n>
      <n v="0">
        <tpls c="5">
          <tpl fld="1" item="10"/>
          <tpl fld="2" item="28"/>
          <tpl fld="3" item="28"/>
          <tpl hier="10" item="0"/>
          <tpl fld="4" item="4"/>
        </tpls>
      </n>
      <n v="0">
        <tpls c="5">
          <tpl fld="1" item="4"/>
          <tpl fld="2" item="28"/>
          <tpl fld="3" item="28"/>
          <tpl hier="10" item="0"/>
          <tpl fld="4" item="4"/>
        </tpls>
      </n>
      <n v="0">
        <tpls c="5">
          <tpl fld="1" item="12"/>
          <tpl fld="2" item="28"/>
          <tpl fld="3" item="28"/>
          <tpl hier="10" item="0"/>
          <tpl fld="4" item="4"/>
        </tpls>
      </n>
      <n v="0">
        <tpls c="5">
          <tpl fld="1" item="2"/>
          <tpl fld="2" item="27"/>
          <tpl fld="3" item="27"/>
          <tpl hier="10" item="0"/>
          <tpl fld="4" item="5"/>
        </tpls>
      </n>
      <n v="0">
        <tpls c="5">
          <tpl fld="1" item="7"/>
          <tpl fld="2" item="27"/>
          <tpl fld="3" item="27"/>
          <tpl hier="10" item="0"/>
          <tpl fld="4" item="5"/>
        </tpls>
      </n>
      <n v="0">
        <tpls c="5">
          <tpl fld="1" item="9"/>
          <tpl fld="2" item="27"/>
          <tpl fld="3" item="27"/>
          <tpl hier="10" item="0"/>
          <tpl fld="4" item="5"/>
        </tpls>
      </n>
      <n v="0">
        <tpls c="5">
          <tpl fld="1" item="10"/>
          <tpl fld="2" item="27"/>
          <tpl fld="3" item="27"/>
          <tpl hier="10" item="0"/>
          <tpl fld="4" item="5"/>
        </tpls>
      </n>
      <n v="0">
        <tpls c="5">
          <tpl fld="1" item="1"/>
          <tpl fld="2" item="27"/>
          <tpl fld="3" item="27"/>
          <tpl hier="10" item="0"/>
          <tpl fld="4" item="5"/>
        </tpls>
      </n>
      <n v="0">
        <tpls c="5">
          <tpl fld="1" item="3"/>
          <tpl fld="2" item="27"/>
          <tpl fld="3" item="27"/>
          <tpl hier="10" item="0"/>
          <tpl fld="4" item="5"/>
        </tpls>
      </n>
      <n v="0">
        <tpls c="5">
          <tpl fld="1" item="11"/>
          <tpl fld="2" item="27"/>
          <tpl fld="3" item="27"/>
          <tpl hier="10" item="0"/>
          <tpl fld="4" item="5"/>
        </tpls>
      </n>
      <n v="0">
        <tpls c="5">
          <tpl fld="1" item="4"/>
          <tpl fld="2" item="27"/>
          <tpl fld="3" item="27"/>
          <tpl hier="10" item="0"/>
          <tpl fld="4" item="5"/>
        </tpls>
      </n>
      <n v="0">
        <tpls c="5">
          <tpl fld="1" item="12"/>
          <tpl fld="2" item="27"/>
          <tpl fld="3" item="27"/>
          <tpl hier="10" item="0"/>
          <tpl fld="4" item="5"/>
        </tpls>
      </n>
      <n v="0">
        <tpls c="5">
          <tpl fld="1" item="5"/>
          <tpl fld="2" item="27"/>
          <tpl fld="3" item="27"/>
          <tpl hier="10" item="0"/>
          <tpl fld="4" item="5"/>
        </tpls>
      </n>
      <n v="0">
        <tpls c="5">
          <tpl fld="1" item="13"/>
          <tpl fld="2" item="27"/>
          <tpl fld="3" item="27"/>
          <tpl hier="10" item="0"/>
          <tpl fld="4" item="5"/>
        </tpls>
      </n>
      <n v="0">
        <tpls c="5">
          <tpl fld="1" item="6"/>
          <tpl fld="2" item="27"/>
          <tpl fld="3" item="27"/>
          <tpl hier="10" item="0"/>
          <tpl fld="4" item="5"/>
        </tpls>
      </n>
      <n v="0">
        <tpls c="5">
          <tpl fld="1" item="0"/>
          <tpl fld="2" item="27"/>
          <tpl fld="3" item="27"/>
          <tpl hier="10" item="0"/>
          <tpl fld="4" item="5"/>
        </tpls>
      </n>
      <n v="0">
        <tpls c="5">
          <tpl fld="1" item="8"/>
          <tpl fld="2" item="27"/>
          <tpl fld="3" item="27"/>
          <tpl hier="10" item="0"/>
          <tpl fld="4" item="5"/>
        </tpls>
      </n>
      <n v="506037.60000000009">
        <tpls c="5">
          <tpl fld="1" item="3"/>
          <tpl fld="2" item="26"/>
          <tpl fld="3" item="26"/>
          <tpl hier="10" item="0"/>
          <tpl fld="4" item="6"/>
        </tpls>
      </n>
      <n v="571658.40000000014">
        <tpls c="5">
          <tpl fld="1" item="5"/>
          <tpl fld="2" item="26"/>
          <tpl fld="3" item="26"/>
          <tpl hier="10" item="0"/>
          <tpl fld="4" item="6"/>
        </tpls>
      </n>
      <n v="604468.80000000016">
        <tpls c="5">
          <tpl fld="1" item="6"/>
          <tpl fld="2" item="26"/>
          <tpl fld="3" item="26"/>
          <tpl hier="10" item="0"/>
          <tpl fld="4" item="6"/>
        </tpls>
      </n>
      <n v="558520.80000000028">
        <tpls c="5">
          <tpl fld="1" item="11"/>
          <tpl fld="2" item="26"/>
          <tpl fld="3" item="26"/>
          <tpl hier="10" item="0"/>
          <tpl fld="4" item="6"/>
        </tpls>
      </n>
      <n v="624141.60000000033">
        <tpls c="5">
          <tpl fld="1" item="13"/>
          <tpl fld="2" item="26"/>
          <tpl fld="3" item="26"/>
          <tpl hier="10" item="0"/>
          <tpl fld="4" item="6"/>
        </tpls>
      </n>
      <n v="637279.20000000019">
        <tpls c="5">
          <tpl fld="1" item="7"/>
          <tpl fld="2" item="26"/>
          <tpl fld="3" item="26"/>
          <tpl hier="10" item="0"/>
          <tpl fld="4" item="6"/>
        </tpls>
      </n>
      <n v="407606.4">
        <tpls c="5">
          <tpl fld="1" item="0"/>
          <tpl fld="2" item="26"/>
          <tpl fld="3" item="26"/>
          <tpl hier="10" item="0"/>
          <tpl fld="4" item="6"/>
        </tpls>
      </n>
      <n v="670089.60000000021">
        <tpls c="5">
          <tpl fld="1" item="8"/>
          <tpl fld="2" item="26"/>
          <tpl fld="3" item="26"/>
          <tpl hier="10" item="0"/>
          <tpl fld="4" item="6"/>
        </tpls>
      </n>
      <n v="440416.80000000005">
        <tpls c="5">
          <tpl fld="1" item="1"/>
          <tpl fld="2" item="26"/>
          <tpl fld="3" item="26"/>
          <tpl hier="10" item="0"/>
          <tpl fld="4" item="6"/>
        </tpls>
      </n>
      <n v="702900.00000000023">
        <tpls c="5">
          <tpl fld="1" item="9"/>
          <tpl fld="2" item="26"/>
          <tpl fld="3" item="26"/>
          <tpl hier="10" item="0"/>
          <tpl fld="4" item="6"/>
        </tpls>
      </n>
      <n v="473227.20000000007">
        <tpls c="5">
          <tpl fld="1" item="2"/>
          <tpl fld="2" item="26"/>
          <tpl fld="3" item="26"/>
          <tpl hier="10" item="0"/>
          <tpl fld="4" item="6"/>
        </tpls>
      </n>
      <n v="735710.40000000026">
        <tpls c="5">
          <tpl fld="1" item="10"/>
          <tpl fld="2" item="26"/>
          <tpl fld="3" item="26"/>
          <tpl hier="10" item="0"/>
          <tpl fld="4" item="6"/>
        </tpls>
      </n>
      <n v="538848.00000000012">
        <tpls c="5">
          <tpl fld="1" item="4"/>
          <tpl fld="2" item="26"/>
          <tpl fld="3" item="26"/>
          <tpl hier="10" item="0"/>
          <tpl fld="4" item="6"/>
        </tpls>
      </n>
      <n v="591331.2000000003">
        <tpls c="5">
          <tpl fld="1" item="12"/>
          <tpl fld="2" item="26"/>
          <tpl fld="3" item="26"/>
          <tpl hier="10" item="0"/>
          <tpl fld="4" item="6"/>
        </tpls>
      </n>
      <n v="-84274">
        <tpls c="5">
          <tpl fld="1" item="3"/>
          <tpl fld="2" item="24"/>
          <tpl fld="3" item="24"/>
          <tpl hier="10" item="0"/>
          <tpl fld="4" item="0"/>
        </tpls>
      </n>
      <n v="-84274">
        <tpls c="5">
          <tpl fld="1" item="5"/>
          <tpl fld="2" item="24"/>
          <tpl fld="3" item="24"/>
          <tpl hier="10" item="0"/>
          <tpl fld="4" item="0"/>
        </tpls>
      </n>
      <n v="-84274">
        <tpls c="5">
          <tpl fld="1" item="6"/>
          <tpl fld="2" item="24"/>
          <tpl fld="3" item="24"/>
          <tpl hier="10" item="0"/>
          <tpl fld="4" item="0"/>
        </tpls>
      </n>
      <n v="-84274">
        <tpls c="5">
          <tpl fld="1" item="11"/>
          <tpl fld="2" item="24"/>
          <tpl fld="3" item="24"/>
          <tpl hier="10" item="0"/>
          <tpl fld="4" item="0"/>
        </tpls>
      </n>
      <n v="-84274">
        <tpls c="5">
          <tpl fld="1" item="13"/>
          <tpl fld="2" item="24"/>
          <tpl fld="3" item="24"/>
          <tpl hier="10" item="0"/>
          <tpl fld="4" item="0"/>
        </tpls>
      </n>
      <n v="-84274">
        <tpls c="5">
          <tpl fld="1" item="7"/>
          <tpl fld="2" item="24"/>
          <tpl fld="3" item="24"/>
          <tpl hier="10" item="0"/>
          <tpl fld="4" item="0"/>
        </tpls>
      </n>
      <n v="16904">
        <tpls c="5">
          <tpl fld="1" item="0"/>
          <tpl fld="2" item="24"/>
          <tpl fld="3" item="24"/>
          <tpl hier="10" item="0"/>
          <tpl fld="4" item="0"/>
        </tpls>
      </n>
      <n v="-84274">
        <tpls c="5">
          <tpl fld="1" item="8"/>
          <tpl fld="2" item="24"/>
          <tpl fld="3" item="24"/>
          <tpl hier="10" item="0"/>
          <tpl fld="4" item="0"/>
        </tpls>
      </n>
      <n v="8315">
        <tpls c="5">
          <tpl fld="1" item="1"/>
          <tpl fld="2" item="24"/>
          <tpl fld="3" item="24"/>
          <tpl hier="10" item="0"/>
          <tpl fld="4" item="0"/>
        </tpls>
      </n>
      <n v="-84274">
        <tpls c="5">
          <tpl fld="1" item="9"/>
          <tpl fld="2" item="24"/>
          <tpl fld="3" item="24"/>
          <tpl hier="10" item="0"/>
          <tpl fld="4" item="0"/>
        </tpls>
      </n>
      <n v="-274">
        <tpls c="5">
          <tpl fld="1" item="2"/>
          <tpl fld="2" item="24"/>
          <tpl fld="3" item="24"/>
          <tpl hier="10" item="0"/>
          <tpl fld="4" item="0"/>
        </tpls>
      </n>
      <n v="-84274">
        <tpls c="5">
          <tpl fld="1" item="10"/>
          <tpl fld="2" item="24"/>
          <tpl fld="3" item="24"/>
          <tpl hier="10" item="0"/>
          <tpl fld="4" item="0"/>
        </tpls>
      </n>
      <n v="-84274">
        <tpls c="5">
          <tpl fld="1" item="4"/>
          <tpl fld="2" item="24"/>
          <tpl fld="3" item="24"/>
          <tpl hier="10" item="0"/>
          <tpl fld="4" item="0"/>
        </tpls>
      </n>
      <n v="-84274">
        <tpls c="5">
          <tpl fld="1" item="12"/>
          <tpl fld="2" item="24"/>
          <tpl fld="3" item="24"/>
          <tpl hier="10" item="0"/>
          <tpl fld="4" item="0"/>
        </tpls>
      </n>
      <n v="0">
        <tpls c="5">
          <tpl fld="1" item="1"/>
          <tpl fld="2" item="23"/>
          <tpl fld="3" item="23"/>
          <tpl hier="10" item="0"/>
          <tpl fld="4" item="1"/>
        </tpls>
      </n>
      <n v="0">
        <tpls c="5">
          <tpl fld="1" item="2"/>
          <tpl fld="2" item="23"/>
          <tpl fld="3" item="23"/>
          <tpl hier="10" item="0"/>
          <tpl fld="4" item="1"/>
        </tpls>
      </n>
      <n v="0">
        <tpls c="5">
          <tpl fld="1" item="7"/>
          <tpl fld="2" item="23"/>
          <tpl fld="3" item="23"/>
          <tpl hier="10" item="0"/>
          <tpl fld="4" item="1"/>
        </tpls>
      </n>
      <n v="0">
        <tpls c="5">
          <tpl fld="1" item="9"/>
          <tpl fld="2" item="23"/>
          <tpl fld="3" item="23"/>
          <tpl hier="10" item="0"/>
          <tpl fld="4" item="1"/>
        </tpls>
      </n>
      <n v="0">
        <tpls c="5">
          <tpl fld="1" item="10"/>
          <tpl fld="2" item="23"/>
          <tpl fld="3" item="23"/>
          <tpl hier="10" item="0"/>
          <tpl fld="4" item="1"/>
        </tpls>
      </n>
      <n v="0">
        <tpls c="5">
          <tpl fld="1" item="3"/>
          <tpl fld="2" item="23"/>
          <tpl fld="3" item="23"/>
          <tpl hier="10" item="0"/>
          <tpl fld="4" item="1"/>
        </tpls>
      </n>
      <n v="0">
        <tpls c="5">
          <tpl fld="1" item="11"/>
          <tpl fld="2" item="23"/>
          <tpl fld="3" item="23"/>
          <tpl hier="10" item="0"/>
          <tpl fld="4" item="1"/>
        </tpls>
      </n>
      <n v="0">
        <tpls c="5">
          <tpl fld="1" item="4"/>
          <tpl fld="2" item="23"/>
          <tpl fld="3" item="23"/>
          <tpl hier="10" item="0"/>
          <tpl fld="4" item="1"/>
        </tpls>
      </n>
      <n v="0">
        <tpls c="5">
          <tpl fld="1" item="12"/>
          <tpl fld="2" item="23"/>
          <tpl fld="3" item="23"/>
          <tpl hier="10" item="0"/>
          <tpl fld="4" item="1"/>
        </tpls>
      </n>
      <n v="0">
        <tpls c="5">
          <tpl fld="1" item="5"/>
          <tpl fld="2" item="23"/>
          <tpl fld="3" item="23"/>
          <tpl hier="10" item="0"/>
          <tpl fld="4" item="1"/>
        </tpls>
      </n>
      <n v="0">
        <tpls c="5">
          <tpl fld="1" item="13"/>
          <tpl fld="2" item="23"/>
          <tpl fld="3" item="23"/>
          <tpl hier="10" item="0"/>
          <tpl fld="4" item="1"/>
        </tpls>
      </n>
      <n v="0">
        <tpls c="5">
          <tpl fld="1" item="6"/>
          <tpl fld="2" item="23"/>
          <tpl fld="3" item="23"/>
          <tpl hier="10" item="0"/>
          <tpl fld="4" item="1"/>
        </tpls>
      </n>
      <n v="0">
        <tpls c="5">
          <tpl fld="1" item="0"/>
          <tpl fld="2" item="23"/>
          <tpl fld="3" item="23"/>
          <tpl hier="10" item="0"/>
          <tpl fld="4" item="1"/>
        </tpls>
      </n>
      <n v="0">
        <tpls c="5">
          <tpl fld="1" item="8"/>
          <tpl fld="2" item="23"/>
          <tpl fld="3" item="23"/>
          <tpl hier="10" item="0"/>
          <tpl fld="4" item="1"/>
        </tpls>
      </n>
      <n v="121275">
        <tpls c="5">
          <tpl fld="1" item="3"/>
          <tpl fld="2" item="22"/>
          <tpl fld="3" item="22"/>
          <tpl hier="10" item="0"/>
          <tpl fld="4" item="2"/>
        </tpls>
      </n>
      <n v="121275">
        <tpls c="5">
          <tpl fld="1" item="5"/>
          <tpl fld="2" item="22"/>
          <tpl fld="3" item="22"/>
          <tpl hier="10" item="0"/>
          <tpl fld="4" item="2"/>
        </tpls>
      </n>
      <n v="0">
        <tpls c="5">
          <tpl fld="1" item="6"/>
          <tpl fld="2" item="22"/>
          <tpl fld="3" item="22"/>
          <tpl hier="10" item="0"/>
          <tpl fld="4" item="2"/>
        </tpls>
      </n>
      <n v="121275">
        <tpls c="5">
          <tpl fld="1" item="11"/>
          <tpl fld="2" item="22"/>
          <tpl fld="3" item="22"/>
          <tpl hier="10" item="0"/>
          <tpl fld="4" item="2"/>
        </tpls>
      </n>
      <n v="0">
        <tpls c="5">
          <tpl fld="1" item="13"/>
          <tpl fld="2" item="22"/>
          <tpl fld="3" item="22"/>
          <tpl hier="10" item="0"/>
          <tpl fld="4" item="2"/>
        </tpls>
      </n>
      <n v="0">
        <tpls c="5">
          <tpl fld="1" item="7"/>
          <tpl fld="2" item="22"/>
          <tpl fld="3" item="22"/>
          <tpl hier="10" item="0"/>
          <tpl fld="4" item="2"/>
        </tpls>
      </n>
      <n v="0">
        <tpls c="5">
          <tpl fld="1" item="0"/>
          <tpl fld="2" item="22"/>
          <tpl fld="3" item="22"/>
          <tpl hier="10" item="0"/>
          <tpl fld="4" item="2"/>
        </tpls>
      </n>
      <n v="121275">
        <tpls c="5">
          <tpl fld="1" item="8"/>
          <tpl fld="2" item="22"/>
          <tpl fld="3" item="22"/>
          <tpl hier="10" item="0"/>
          <tpl fld="4" item="2"/>
        </tpls>
      </n>
      <n v="0">
        <tpls c="5">
          <tpl fld="1" item="1"/>
          <tpl fld="2" item="22"/>
          <tpl fld="3" item="22"/>
          <tpl hier="10" item="0"/>
          <tpl fld="4" item="2"/>
        </tpls>
      </n>
      <n v="121275">
        <tpls c="5">
          <tpl fld="1" item="9"/>
          <tpl fld="2" item="22"/>
          <tpl fld="3" item="22"/>
          <tpl hier="10" item="0"/>
          <tpl fld="4" item="2"/>
        </tpls>
      </n>
      <n v="0">
        <tpls c="5">
          <tpl fld="1" item="2"/>
          <tpl fld="2" item="22"/>
          <tpl fld="3" item="22"/>
          <tpl hier="10" item="0"/>
          <tpl fld="4" item="2"/>
        </tpls>
      </n>
      <n v="121275">
        <tpls c="5">
          <tpl fld="1" item="10"/>
          <tpl fld="2" item="22"/>
          <tpl fld="3" item="22"/>
          <tpl hier="10" item="0"/>
          <tpl fld="4" item="2"/>
        </tpls>
      </n>
      <n v="121275">
        <tpls c="5">
          <tpl fld="1" item="4"/>
          <tpl fld="2" item="22"/>
          <tpl fld="3" item="22"/>
          <tpl hier="10" item="0"/>
          <tpl fld="4" item="2"/>
        </tpls>
      </n>
      <n v="0">
        <tpls c="5">
          <tpl fld="1" item="12"/>
          <tpl fld="2" item="22"/>
          <tpl fld="3" item="22"/>
          <tpl hier="10" item="0"/>
          <tpl fld="4" item="2"/>
        </tpls>
      </n>
      <n v="0">
        <tpls c="5">
          <tpl fld="1" item="1"/>
          <tpl fld="2" item="21"/>
          <tpl fld="3" item="21"/>
          <tpl hier="10" item="0"/>
          <tpl fld="4" item="3"/>
        </tpls>
      </n>
      <n v="75600">
        <tpls c="5">
          <tpl fld="1" item="2"/>
          <tpl fld="2" item="21"/>
          <tpl fld="3" item="21"/>
          <tpl hier="10" item="0"/>
          <tpl fld="4" item="3"/>
        </tpls>
      </n>
      <n v="0">
        <tpls c="5">
          <tpl fld="1" item="7"/>
          <tpl fld="2" item="21"/>
          <tpl fld="3" item="21"/>
          <tpl hier="10" item="0"/>
          <tpl fld="4" item="3"/>
        </tpls>
      </n>
      <n v="0">
        <tpls c="5">
          <tpl fld="1" item="9"/>
          <tpl fld="2" item="21"/>
          <tpl fld="3" item="21"/>
          <tpl hier="10" item="0"/>
          <tpl fld="4" item="3"/>
        </tpls>
      </n>
      <n v="0">
        <tpls c="5">
          <tpl fld="1" item="10"/>
          <tpl fld="2" item="21"/>
          <tpl fld="3" item="21"/>
          <tpl hier="10" item="0"/>
          <tpl fld="4" item="3"/>
        </tpls>
      </n>
      <n v="0">
        <tpls c="5">
          <tpl fld="1" item="3"/>
          <tpl fld="2" item="21"/>
          <tpl fld="3" item="21"/>
          <tpl hier="10" item="0"/>
          <tpl fld="4" item="3"/>
        </tpls>
      </n>
      <n v="0">
        <tpls c="5">
          <tpl fld="1" item="11"/>
          <tpl fld="2" item="21"/>
          <tpl fld="3" item="21"/>
          <tpl hier="10" item="0"/>
          <tpl fld="4" item="3"/>
        </tpls>
      </n>
      <n v="0">
        <tpls c="5">
          <tpl fld="1" item="4"/>
          <tpl fld="2" item="21"/>
          <tpl fld="3" item="21"/>
          <tpl hier="10" item="0"/>
          <tpl fld="4" item="3"/>
        </tpls>
      </n>
      <n v="75600">
        <tpls c="5">
          <tpl fld="1" item="12"/>
          <tpl fld="2" item="21"/>
          <tpl fld="3" item="21"/>
          <tpl hier="10" item="0"/>
          <tpl fld="4" item="3"/>
        </tpls>
      </n>
      <n v="0">
        <tpls c="5">
          <tpl fld="1" item="5"/>
          <tpl fld="2" item="21"/>
          <tpl fld="3" item="21"/>
          <tpl hier="10" item="0"/>
          <tpl fld="4" item="3"/>
        </tpls>
      </n>
      <n v="75600">
        <tpls c="5">
          <tpl fld="1" item="13"/>
          <tpl fld="2" item="21"/>
          <tpl fld="3" item="21"/>
          <tpl hier="10" item="0"/>
          <tpl fld="4" item="3"/>
        </tpls>
      </n>
      <n v="0">
        <tpls c="5">
          <tpl fld="1" item="6"/>
          <tpl fld="2" item="21"/>
          <tpl fld="3" item="21"/>
          <tpl hier="10" item="0"/>
          <tpl fld="4" item="3"/>
        </tpls>
      </n>
      <n v="0">
        <tpls c="5">
          <tpl fld="1" item="0"/>
          <tpl fld="2" item="21"/>
          <tpl fld="3" item="21"/>
          <tpl hier="10" item="0"/>
          <tpl fld="4" item="3"/>
        </tpls>
      </n>
      <n v="0">
        <tpls c="5">
          <tpl fld="1" item="8"/>
          <tpl fld="2" item="21"/>
          <tpl fld="3" item="21"/>
          <tpl hier="10" item="0"/>
          <tpl fld="4" item="3"/>
        </tpls>
      </n>
      <n v="0">
        <tpls c="5">
          <tpl fld="1" item="13"/>
          <tpl fld="2" item="20"/>
          <tpl fld="3" item="20"/>
          <tpl hier="10" item="0"/>
          <tpl fld="4" item="4"/>
        </tpls>
      </n>
      <n v="0">
        <tpls c="5">
          <tpl fld="1" item="2"/>
          <tpl fld="2" item="20"/>
          <tpl fld="3" item="20"/>
          <tpl hier="10" item="0"/>
          <tpl fld="4" item="4"/>
        </tpls>
      </n>
      <n v="0">
        <tpls c="5">
          <tpl fld="1" item="4"/>
          <tpl fld="2" item="20"/>
          <tpl fld="3" item="20"/>
          <tpl hier="10" item="0"/>
          <tpl fld="4" item="4"/>
        </tpls>
      </n>
      <n v="0">
        <tpls c="5">
          <tpl fld="1" item="5"/>
          <tpl fld="2" item="20"/>
          <tpl fld="3" item="20"/>
          <tpl hier="10" item="0"/>
          <tpl fld="4" item="4"/>
        </tpls>
      </n>
      <n v="0">
        <tpls c="5">
          <tpl fld="1" item="6"/>
          <tpl fld="2" item="20"/>
          <tpl fld="3" item="20"/>
          <tpl hier="10" item="0"/>
          <tpl fld="4" item="4"/>
        </tpls>
      </n>
      <n v="0">
        <tpls c="5">
          <tpl fld="1" item="7"/>
          <tpl fld="2" item="20"/>
          <tpl fld="3" item="20"/>
          <tpl hier="10" item="0"/>
          <tpl fld="4" item="4"/>
        </tpls>
      </n>
      <n v="0">
        <tpls c="5">
          <tpl fld="1" item="0"/>
          <tpl fld="2" item="20"/>
          <tpl fld="3" item="20"/>
          <tpl hier="10" item="0"/>
          <tpl fld="4" item="4"/>
        </tpls>
      </n>
      <n v="0">
        <tpls c="5">
          <tpl fld="1" item="9"/>
          <tpl fld="2" item="20"/>
          <tpl fld="3" item="20"/>
          <tpl hier="10" item="0"/>
          <tpl fld="4" item="4"/>
        </tpls>
      </n>
      <n v="0">
        <tpls c="5">
          <tpl fld="1" item="1"/>
          <tpl fld="2" item="20"/>
          <tpl fld="3" item="20"/>
          <tpl hier="10" item="0"/>
          <tpl fld="4" item="4"/>
        </tpls>
      </n>
      <n v="0">
        <tpls c="5">
          <tpl fld="1" item="11"/>
          <tpl fld="2" item="20"/>
          <tpl fld="3" item="20"/>
          <tpl hier="10" item="0"/>
          <tpl fld="4" item="4"/>
        </tpls>
      </n>
      <n v="0">
        <tpls c="5">
          <tpl fld="1" item="3"/>
          <tpl fld="2" item="20"/>
          <tpl fld="3" item="20"/>
          <tpl hier="10" item="0"/>
          <tpl fld="4" item="4"/>
        </tpls>
      </n>
      <n v="0">
        <tpls c="5">
          <tpl fld="1" item="8"/>
          <tpl fld="2" item="20"/>
          <tpl fld="3" item="20"/>
          <tpl hier="10" item="0"/>
          <tpl fld="4" item="4"/>
        </tpls>
      </n>
      <n v="0">
        <tpls c="5">
          <tpl fld="1" item="10"/>
          <tpl fld="2" item="20"/>
          <tpl fld="3" item="20"/>
          <tpl hier="10" item="0"/>
          <tpl fld="4" item="4"/>
        </tpls>
      </n>
      <n v="0">
        <tpls c="5">
          <tpl fld="1" item="12"/>
          <tpl fld="2" item="20"/>
          <tpl fld="3" item="20"/>
          <tpl hier="10" item="0"/>
          <tpl fld="4" item="4"/>
        </tpls>
      </n>
      <n v="0">
        <tpls c="5">
          <tpl fld="1" item="8"/>
          <tpl fld="2" item="19"/>
          <tpl fld="3" item="19"/>
          <tpl hier="10" item="0"/>
          <tpl fld="4" item="5"/>
        </tpls>
      </n>
      <n v="0">
        <tpls c="5">
          <tpl fld="1" item="9"/>
          <tpl fld="2" item="19"/>
          <tpl fld="3" item="19"/>
          <tpl hier="10" item="0"/>
          <tpl fld="4" item="5"/>
        </tpls>
      </n>
      <n v="0">
        <tpls c="5">
          <tpl fld="1" item="0"/>
          <tpl fld="2" item="19"/>
          <tpl fld="3" item="19"/>
          <tpl hier="10" item="0"/>
          <tpl fld="4" item="5"/>
        </tpls>
      </n>
      <n v="0">
        <tpls c="5">
          <tpl fld="1" item="1"/>
          <tpl fld="2" item="19"/>
          <tpl fld="3" item="19"/>
          <tpl hier="10" item="0"/>
          <tpl fld="4" item="5"/>
        </tpls>
      </n>
      <n v="0">
        <tpls c="5">
          <tpl fld="1" item="6"/>
          <tpl fld="2" item="19"/>
          <tpl fld="3" item="19"/>
          <tpl hier="10" item="0"/>
          <tpl fld="4" item="5"/>
        </tpls>
      </n>
      <n v="0">
        <tpls c="5">
          <tpl fld="1" item="2"/>
          <tpl fld="2" item="19"/>
          <tpl fld="3" item="19"/>
          <tpl hier="10" item="0"/>
          <tpl fld="4" item="5"/>
        </tpls>
      </n>
      <n v="0">
        <tpls c="5">
          <tpl fld="1" item="10"/>
          <tpl fld="2" item="19"/>
          <tpl fld="3" item="19"/>
          <tpl hier="10" item="0"/>
          <tpl fld="4" item="5"/>
        </tpls>
      </n>
      <n v="0">
        <tpls c="5">
          <tpl fld="1" item="3"/>
          <tpl fld="2" item="19"/>
          <tpl fld="3" item="19"/>
          <tpl hier="10" item="0"/>
          <tpl fld="4" item="5"/>
        </tpls>
      </n>
      <n v="0">
        <tpls c="5">
          <tpl fld="1" item="11"/>
          <tpl fld="2" item="19"/>
          <tpl fld="3" item="19"/>
          <tpl hier="10" item="0"/>
          <tpl fld="4" item="5"/>
        </tpls>
      </n>
      <n v="0">
        <tpls c="5">
          <tpl fld="1" item="4"/>
          <tpl fld="2" item="19"/>
          <tpl fld="3" item="19"/>
          <tpl hier="10" item="0"/>
          <tpl fld="4" item="5"/>
        </tpls>
      </n>
      <n v="0">
        <tpls c="5">
          <tpl fld="1" item="12"/>
          <tpl fld="2" item="19"/>
          <tpl fld="3" item="19"/>
          <tpl hier="10" item="0"/>
          <tpl fld="4" item="5"/>
        </tpls>
      </n>
      <n v="0">
        <tpls c="5">
          <tpl fld="1" item="5"/>
          <tpl fld="2" item="19"/>
          <tpl fld="3" item="19"/>
          <tpl hier="10" item="0"/>
          <tpl fld="4" item="5"/>
        </tpls>
      </n>
      <n v="0">
        <tpls c="5">
          <tpl fld="1" item="13"/>
          <tpl fld="2" item="19"/>
          <tpl fld="3" item="19"/>
          <tpl hier="10" item="0"/>
          <tpl fld="4" item="5"/>
        </tpls>
      </n>
      <n v="0">
        <tpls c="5">
          <tpl fld="1" item="7"/>
          <tpl fld="2" item="19"/>
          <tpl fld="3" item="19"/>
          <tpl hier="10" item="0"/>
          <tpl fld="4" item="5"/>
        </tpls>
      </n>
      <n v="1136373">
        <tpls c="5">
          <tpl fld="1" item="5"/>
          <tpl fld="2" item="18"/>
          <tpl fld="3" item="18"/>
          <tpl hier="10" item="0"/>
          <tpl fld="4" item="6"/>
        </tpls>
      </n>
      <n v="1039983">
        <tpls c="5">
          <tpl fld="1" item="10"/>
          <tpl fld="2" item="18"/>
          <tpl fld="3" item="18"/>
          <tpl hier="10" item="0"/>
          <tpl fld="4" item="6"/>
        </tpls>
      </n>
      <n v="1001427">
        <tpls c="5">
          <tpl fld="1" item="12"/>
          <tpl fld="2" item="18"/>
          <tpl fld="3" item="18"/>
          <tpl hier="10" item="0"/>
          <tpl fld="4" item="6"/>
        </tpls>
      </n>
      <n v="982149">
        <tpls c="5">
          <tpl fld="1" item="13"/>
          <tpl fld="2" item="18"/>
          <tpl fld="3" item="18"/>
          <tpl hier="10" item="0"/>
          <tpl fld="4" item="6"/>
        </tpls>
      </n>
      <n v="1194207">
        <tpls c="5">
          <tpl fld="1" item="2"/>
          <tpl fld="2" item="18"/>
          <tpl fld="3" item="18"/>
          <tpl hier="10" item="0"/>
          <tpl fld="4" item="6"/>
        </tpls>
      </n>
      <n v="1155651">
        <tpls c="5">
          <tpl fld="1" item="4"/>
          <tpl fld="2" item="18"/>
          <tpl fld="3" item="18"/>
          <tpl hier="10" item="0"/>
          <tpl fld="4" item="6"/>
        </tpls>
      </n>
      <n v="1117095">
        <tpls c="5">
          <tpl fld="1" item="6"/>
          <tpl fld="2" item="18"/>
          <tpl fld="3" item="18"/>
          <tpl hier="10" item="0"/>
          <tpl fld="4" item="6"/>
        </tpls>
      </n>
      <n v="1097817">
        <tpls c="5">
          <tpl fld="1" item="7"/>
          <tpl fld="2" item="18"/>
          <tpl fld="3" item="18"/>
          <tpl hier="10" item="0"/>
          <tpl fld="4" item="6"/>
        </tpls>
      </n>
      <n v="1232763">
        <tpls c="5">
          <tpl fld="1" item="0"/>
          <tpl fld="2" item="18"/>
          <tpl fld="3" item="18"/>
          <tpl hier="10" item="0"/>
          <tpl fld="4" item="6"/>
        </tpls>
      </n>
      <n v="1078539">
        <tpls c="5">
          <tpl fld="1" item="8"/>
          <tpl fld="2" item="18"/>
          <tpl fld="3" item="18"/>
          <tpl hier="10" item="0"/>
          <tpl fld="4" item="6"/>
        </tpls>
      </n>
      <n v="1213485">
        <tpls c="5">
          <tpl fld="1" item="1"/>
          <tpl fld="2" item="18"/>
          <tpl fld="3" item="18"/>
          <tpl hier="10" item="0"/>
          <tpl fld="4" item="6"/>
        </tpls>
      </n>
      <n v="1059261">
        <tpls c="5">
          <tpl fld="1" item="9"/>
          <tpl fld="2" item="18"/>
          <tpl fld="3" item="18"/>
          <tpl hier="10" item="0"/>
          <tpl fld="4" item="6"/>
        </tpls>
      </n>
      <n v="1174929">
        <tpls c="5">
          <tpl fld="1" item="3"/>
          <tpl fld="2" item="18"/>
          <tpl fld="3" item="18"/>
          <tpl hier="10" item="0"/>
          <tpl fld="4" item="6"/>
        </tpls>
      </n>
      <n v="1020705">
        <tpls c="5">
          <tpl fld="1" item="11"/>
          <tpl fld="2" item="18"/>
          <tpl fld="3" item="18"/>
          <tpl hier="10" item="0"/>
          <tpl fld="4" item="6"/>
        </tpls>
      </n>
      <n v="53999.224800000025">
        <tpls c="5">
          <tpl fld="1" item="12"/>
          <tpl fld="2" item="16"/>
          <tpl fld="3" item="16"/>
          <tpl hier="10" item="0"/>
          <tpl fld="4" item="0"/>
        </tpls>
      </n>
      <n v="53741.160200000028">
        <tpls c="5">
          <tpl fld="1" item="13"/>
          <tpl fld="2" item="16"/>
          <tpl fld="3" item="16"/>
          <tpl hier="10" item="0"/>
          <tpl fld="4" item="0"/>
        </tpls>
      </n>
      <n v="54899.870800000004">
        <tpls c="5">
          <tpl fld="1" item="2"/>
          <tpl fld="2" item="16"/>
          <tpl fld="3" item="16"/>
          <tpl hier="10" item="0"/>
          <tpl fld="4" item="0"/>
        </tpls>
      </n>
      <n v="56063.741600000008">
        <tpls c="5">
          <tpl fld="1" item="4"/>
          <tpl fld="2" item="16"/>
          <tpl fld="3" item="16"/>
          <tpl hier="10" item="0"/>
          <tpl fld="4" item="0"/>
        </tpls>
      </n>
      <n v="55805.677000000011">
        <tpls c="5">
          <tpl fld="1" item="5"/>
          <tpl fld="2" item="16"/>
          <tpl fld="3" item="16"/>
          <tpl hier="10" item="0"/>
          <tpl fld="4" item="0"/>
        </tpls>
      </n>
      <n v="55547.612400000013">
        <tpls c="5">
          <tpl fld="1" item="6"/>
          <tpl fld="2" item="16"/>
          <tpl fld="3" item="16"/>
          <tpl hier="10" item="0"/>
          <tpl fld="4" item="0"/>
        </tpls>
      </n>
      <n v="55289.547800000015">
        <tpls c="5">
          <tpl fld="1" item="7"/>
          <tpl fld="2" item="16"/>
          <tpl fld="3" item="16"/>
          <tpl hier="10" item="0"/>
          <tpl fld="4" item="0"/>
        </tpls>
      </n>
      <n v="52056">
        <tpls c="5">
          <tpl fld="1" item="0"/>
          <tpl fld="2" item="16"/>
          <tpl fld="3" item="16"/>
          <tpl hier="10" item="0"/>
          <tpl fld="4" item="0"/>
        </tpls>
      </n>
      <n v="55031.483200000017">
        <tpls c="5">
          <tpl fld="1" item="8"/>
          <tpl fld="2" item="16"/>
          <tpl fld="3" item="16"/>
          <tpl hier="10" item="0"/>
          <tpl fld="4" item="0"/>
        </tpls>
      </n>
      <n v="53477.935400000002">
        <tpls c="5">
          <tpl fld="1" item="1"/>
          <tpl fld="2" item="16"/>
          <tpl fld="3" item="16"/>
          <tpl hier="10" item="0"/>
          <tpl fld="4" item="0"/>
        </tpls>
      </n>
      <n v="54773.418600000019">
        <tpls c="5">
          <tpl fld="1" item="9"/>
          <tpl fld="2" item="16"/>
          <tpl fld="3" item="16"/>
          <tpl hier="10" item="0"/>
          <tpl fld="4" item="0"/>
        </tpls>
      </n>
      <n v="56321.806200000006">
        <tpls c="5">
          <tpl fld="1" item="3"/>
          <tpl fld="2" item="16"/>
          <tpl fld="3" item="16"/>
          <tpl hier="10" item="0"/>
          <tpl fld="4" item="0"/>
        </tpls>
      </n>
      <n v="54257.289400000023">
        <tpls c="5">
          <tpl fld="1" item="11"/>
          <tpl fld="2" item="16"/>
          <tpl fld="3" item="16"/>
          <tpl hier="10" item="0"/>
          <tpl fld="4" item="0"/>
        </tpls>
      </n>
      <n v="0">
        <tpls c="5">
          <tpl fld="1" item="8"/>
          <tpl fld="2" item="15"/>
          <tpl fld="3" item="15"/>
          <tpl hier="10" item="0"/>
          <tpl fld="4" item="1"/>
        </tpls>
      </n>
      <n v="0">
        <tpls c="5">
          <tpl fld="1" item="9"/>
          <tpl fld="2" item="15"/>
          <tpl fld="3" item="15"/>
          <tpl hier="10" item="0"/>
          <tpl fld="4" item="1"/>
        </tpls>
      </n>
      <n v="0">
        <tpls c="5">
          <tpl fld="1" item="0"/>
          <tpl fld="2" item="15"/>
          <tpl fld="3" item="15"/>
          <tpl hier="10" item="0"/>
          <tpl fld="4" item="1"/>
        </tpls>
      </n>
      <n v="0">
        <tpls c="5">
          <tpl fld="1" item="1"/>
          <tpl fld="2" item="15"/>
          <tpl fld="3" item="15"/>
          <tpl hier="10" item="0"/>
          <tpl fld="4" item="1"/>
        </tpls>
      </n>
      <n v="0">
        <tpls c="5">
          <tpl fld="1" item="6"/>
          <tpl fld="2" item="15"/>
          <tpl fld="3" item="15"/>
          <tpl hier="10" item="0"/>
          <tpl fld="4" item="1"/>
        </tpls>
      </n>
      <n v="0">
        <tpls c="5">
          <tpl fld="1" item="2"/>
          <tpl fld="2" item="15"/>
          <tpl fld="3" item="15"/>
          <tpl hier="10" item="0"/>
          <tpl fld="4" item="1"/>
        </tpls>
      </n>
      <n v="0">
        <tpls c="5">
          <tpl fld="1" item="10"/>
          <tpl fld="2" item="15"/>
          <tpl fld="3" item="15"/>
          <tpl hier="10" item="0"/>
          <tpl fld="4" item="1"/>
        </tpls>
      </n>
      <n v="0">
        <tpls c="5">
          <tpl fld="1" item="3"/>
          <tpl fld="2" item="15"/>
          <tpl fld="3" item="15"/>
          <tpl hier="10" item="0"/>
          <tpl fld="4" item="1"/>
        </tpls>
      </n>
      <n v="0">
        <tpls c="5">
          <tpl fld="1" item="11"/>
          <tpl fld="2" item="15"/>
          <tpl fld="3" item="15"/>
          <tpl hier="10" item="0"/>
          <tpl fld="4" item="1"/>
        </tpls>
      </n>
      <n v="0">
        <tpls c="5">
          <tpl fld="1" item="4"/>
          <tpl fld="2" item="15"/>
          <tpl fld="3" item="15"/>
          <tpl hier="10" item="0"/>
          <tpl fld="4" item="1"/>
        </tpls>
      </n>
      <n v="0">
        <tpls c="5">
          <tpl fld="1" item="12"/>
          <tpl fld="2" item="15"/>
          <tpl fld="3" item="15"/>
          <tpl hier="10" item="0"/>
          <tpl fld="4" item="1"/>
        </tpls>
      </n>
      <n v="0">
        <tpls c="5">
          <tpl fld="1" item="5"/>
          <tpl fld="2" item="15"/>
          <tpl fld="3" item="15"/>
          <tpl hier="10" item="0"/>
          <tpl fld="4" item="1"/>
        </tpls>
      </n>
      <n v="0">
        <tpls c="5">
          <tpl fld="1" item="13"/>
          <tpl fld="2" item="15"/>
          <tpl fld="3" item="15"/>
          <tpl hier="10" item="0"/>
          <tpl fld="4" item="1"/>
        </tpls>
      </n>
      <n v="0">
        <tpls c="5">
          <tpl fld="1" item="7"/>
          <tpl fld="2" item="15"/>
          <tpl fld="3" item="15"/>
          <tpl hier="10" item="0"/>
          <tpl fld="4" item="1"/>
        </tpls>
      </n>
      <n v="3780">
        <tpls c="5">
          <tpl fld="1" item="2"/>
          <tpl fld="2" item="14"/>
          <tpl fld="3" item="14"/>
          <tpl hier="10" item="0"/>
          <tpl fld="4" item="2"/>
        </tpls>
      </n>
      <n v="3780">
        <tpls c="5">
          <tpl fld="1" item="4"/>
          <tpl fld="2" item="14"/>
          <tpl fld="3" item="14"/>
          <tpl hier="10" item="0"/>
          <tpl fld="4" item="2"/>
        </tpls>
      </n>
      <n v="3780">
        <tpls c="5">
          <tpl fld="1" item="5"/>
          <tpl fld="2" item="14"/>
          <tpl fld="3" item="14"/>
          <tpl hier="10" item="0"/>
          <tpl fld="4" item="2"/>
        </tpls>
      </n>
      <n v="3780">
        <tpls c="5">
          <tpl fld="1" item="6"/>
          <tpl fld="2" item="14"/>
          <tpl fld="3" item="14"/>
          <tpl hier="10" item="0"/>
          <tpl fld="4" item="2"/>
        </tpls>
      </n>
      <n v="3780">
        <tpls c="5">
          <tpl fld="1" item="10"/>
          <tpl fld="2" item="14"/>
          <tpl fld="3" item="14"/>
          <tpl hier="10" item="0"/>
          <tpl fld="4" item="2"/>
        </tpls>
      </n>
      <n v="3780">
        <tpls c="5">
          <tpl fld="1" item="12"/>
          <tpl fld="2" item="14"/>
          <tpl fld="3" item="14"/>
          <tpl hier="10" item="0"/>
          <tpl fld="4" item="2"/>
        </tpls>
      </n>
      <n v="3780">
        <tpls c="5">
          <tpl fld="1" item="13"/>
          <tpl fld="2" item="14"/>
          <tpl fld="3" item="14"/>
          <tpl hier="10" item="0"/>
          <tpl fld="4" item="2"/>
        </tpls>
      </n>
      <n v="3780">
        <tpls c="5">
          <tpl fld="1" item="7"/>
          <tpl fld="2" item="14"/>
          <tpl fld="3" item="14"/>
          <tpl hier="10" item="0"/>
          <tpl fld="4" item="2"/>
        </tpls>
      </n>
      <n v="3780">
        <tpls c="5">
          <tpl fld="1" item="0"/>
          <tpl fld="2" item="14"/>
          <tpl fld="3" item="14"/>
          <tpl hier="10" item="0"/>
          <tpl fld="4" item="2"/>
        </tpls>
      </n>
      <n v="3780">
        <tpls c="5">
          <tpl fld="1" item="8"/>
          <tpl fld="2" item="14"/>
          <tpl fld="3" item="14"/>
          <tpl hier="10" item="0"/>
          <tpl fld="4" item="2"/>
        </tpls>
      </n>
      <n v="3780">
        <tpls c="5">
          <tpl fld="1" item="1"/>
          <tpl fld="2" item="14"/>
          <tpl fld="3" item="14"/>
          <tpl hier="10" item="0"/>
          <tpl fld="4" item="2"/>
        </tpls>
      </n>
      <n v="3780">
        <tpls c="5">
          <tpl fld="1" item="9"/>
          <tpl fld="2" item="14"/>
          <tpl fld="3" item="14"/>
          <tpl hier="10" item="0"/>
          <tpl fld="4" item="2"/>
        </tpls>
      </n>
      <n v="3780">
        <tpls c="5">
          <tpl fld="1" item="3"/>
          <tpl fld="2" item="14"/>
          <tpl fld="3" item="14"/>
          <tpl hier="10" item="0"/>
          <tpl fld="4" item="2"/>
        </tpls>
      </n>
      <n v="3780">
        <tpls c="5">
          <tpl fld="1" item="11"/>
          <tpl fld="2" item="14"/>
          <tpl fld="3" item="14"/>
          <tpl hier="10" item="0"/>
          <tpl fld="4" item="2"/>
        </tpls>
      </n>
      <n v="0">
        <tpls c="5">
          <tpl fld="1" item="1"/>
          <tpl fld="2" item="13"/>
          <tpl fld="3" item="13"/>
          <tpl hier="10" item="0"/>
          <tpl fld="4" item="3"/>
        </tpls>
      </n>
      <n v="0">
        <tpls c="5">
          <tpl fld="1" item="9"/>
          <tpl fld="2" item="13"/>
          <tpl fld="3" item="13"/>
          <tpl hier="10" item="0"/>
          <tpl fld="4" item="3"/>
        </tpls>
      </n>
      <n v="0">
        <tpls c="5">
          <tpl fld="1" item="2"/>
          <tpl fld="2" item="13"/>
          <tpl fld="3" item="13"/>
          <tpl hier="10" item="0"/>
          <tpl fld="4" item="3"/>
        </tpls>
      </n>
      <n v="0">
        <tpls c="5">
          <tpl fld="1" item="10"/>
          <tpl fld="2" item="13"/>
          <tpl fld="3" item="13"/>
          <tpl hier="10" item="0"/>
          <tpl fld="4" item="3"/>
        </tpls>
      </n>
      <n v="0">
        <tpls c="5">
          <tpl fld="1" item="3"/>
          <tpl fld="2" item="13"/>
          <tpl fld="3" item="13"/>
          <tpl hier="10" item="0"/>
          <tpl fld="4" item="3"/>
        </tpls>
      </n>
      <n v="0">
        <tpls c="5">
          <tpl fld="1" item="11"/>
          <tpl fld="2" item="13"/>
          <tpl fld="3" item="13"/>
          <tpl hier="10" item="0"/>
          <tpl fld="4" item="3"/>
        </tpls>
      </n>
      <n v="0">
        <tpls c="5">
          <tpl fld="1" item="4"/>
          <tpl fld="2" item="13"/>
          <tpl fld="3" item="13"/>
          <tpl hier="10" item="0"/>
          <tpl fld="4" item="3"/>
        </tpls>
      </n>
      <n v="0">
        <tpls c="5">
          <tpl fld="1" item="12"/>
          <tpl fld="2" item="13"/>
          <tpl fld="3" item="13"/>
          <tpl hier="10" item="0"/>
          <tpl fld="4" item="3"/>
        </tpls>
      </n>
      <n v="0">
        <tpls c="5">
          <tpl fld="1" item="5"/>
          <tpl fld="2" item="13"/>
          <tpl fld="3" item="13"/>
          <tpl hier="10" item="0"/>
          <tpl fld="4" item="3"/>
        </tpls>
      </n>
      <n v="0">
        <tpls c="5">
          <tpl fld="1" item="13"/>
          <tpl fld="2" item="13"/>
          <tpl fld="3" item="13"/>
          <tpl hier="10" item="0"/>
          <tpl fld="4" item="3"/>
        </tpls>
      </n>
      <n v="0">
        <tpls c="5">
          <tpl fld="1" item="6"/>
          <tpl fld="2" item="13"/>
          <tpl fld="3" item="13"/>
          <tpl hier="10" item="0"/>
          <tpl fld="4" item="3"/>
        </tpls>
      </n>
      <n v="0">
        <tpls c="5">
          <tpl fld="1" item="7"/>
          <tpl fld="2" item="13"/>
          <tpl fld="3" item="13"/>
          <tpl hier="10" item="0"/>
          <tpl fld="4" item="3"/>
        </tpls>
      </n>
      <n v="3387.0967999999998">
        <tpls c="5">
          <tpl fld="1" item="13"/>
          <tpl fld="2" item="12"/>
          <tpl fld="3" item="12"/>
          <tpl hier="10" item="0"/>
          <tpl fld="4" item="4"/>
        </tpls>
      </n>
      <n v="3387.0967999999998">
        <tpls c="5">
          <tpl fld="1" item="2"/>
          <tpl fld="2" item="12"/>
          <tpl fld="3" item="12"/>
          <tpl hier="10" item="0"/>
          <tpl fld="4" item="4"/>
        </tpls>
      </n>
      <n v="3387.0967999999998">
        <tpls c="5">
          <tpl fld="1" item="4"/>
          <tpl fld="2" item="12"/>
          <tpl fld="3" item="12"/>
          <tpl hier="10" item="0"/>
          <tpl fld="4" item="4"/>
        </tpls>
      </n>
      <n v="3387.0967999999998">
        <tpls c="5">
          <tpl fld="1" item="5"/>
          <tpl fld="2" item="12"/>
          <tpl fld="3" item="12"/>
          <tpl hier="10" item="0"/>
          <tpl fld="4" item="4"/>
        </tpls>
      </n>
      <n v="3387.0967999999998">
        <tpls c="5">
          <tpl fld="1" item="10"/>
          <tpl fld="2" item="12"/>
          <tpl fld="3" item="12"/>
          <tpl hier="10" item="0"/>
          <tpl fld="4" item="4"/>
        </tpls>
      </n>
      <n v="3387.0967999999998">
        <tpls c="5">
          <tpl fld="1" item="12"/>
          <tpl fld="2" item="12"/>
          <tpl fld="3" item="12"/>
          <tpl hier="10" item="0"/>
          <tpl fld="4" item="4"/>
        </tpls>
      </n>
      <n v="3387.0967999999998">
        <tpls c="5">
          <tpl fld="1" item="6"/>
          <tpl fld="2" item="12"/>
          <tpl fld="3" item="12"/>
          <tpl hier="10" item="0"/>
          <tpl fld="4" item="4"/>
        </tpls>
      </n>
      <n v="3387.0967999999998">
        <tpls c="5">
          <tpl fld="1" item="7"/>
          <tpl fld="2" item="12"/>
          <tpl fld="3" item="12"/>
          <tpl hier="10" item="0"/>
          <tpl fld="4" item="4"/>
        </tpls>
      </n>
      <n v="3387.0967999999998">
        <tpls c="5">
          <tpl fld="1" item="0"/>
          <tpl fld="2" item="12"/>
          <tpl fld="3" item="12"/>
          <tpl hier="10" item="0"/>
          <tpl fld="4" item="4"/>
        </tpls>
      </n>
      <n v="3387.0967999999998">
        <tpls c="5">
          <tpl fld="1" item="8"/>
          <tpl fld="2" item="12"/>
          <tpl fld="3" item="12"/>
          <tpl hier="10" item="0"/>
          <tpl fld="4" item="4"/>
        </tpls>
      </n>
      <n v="3387.0967999999998">
        <tpls c="5">
          <tpl fld="1" item="1"/>
          <tpl fld="2" item="12"/>
          <tpl fld="3" item="12"/>
          <tpl hier="10" item="0"/>
          <tpl fld="4" item="4"/>
        </tpls>
      </n>
      <n v="3387.0967999999998">
        <tpls c="5">
          <tpl fld="1" item="9"/>
          <tpl fld="2" item="12"/>
          <tpl fld="3" item="12"/>
          <tpl hier="10" item="0"/>
          <tpl fld="4" item="4"/>
        </tpls>
      </n>
      <n v="3387.0967999999998">
        <tpls c="5">
          <tpl fld="1" item="3"/>
          <tpl fld="2" item="12"/>
          <tpl fld="3" item="12"/>
          <tpl hier="10" item="0"/>
          <tpl fld="4" item="4"/>
        </tpls>
      </n>
      <n v="3387.0967999999998">
        <tpls c="5">
          <tpl fld="1" item="11"/>
          <tpl fld="2" item="12"/>
          <tpl fld="3" item="12"/>
          <tpl hier="10" item="0"/>
          <tpl fld="4" item="4"/>
        </tpls>
      </n>
      <n v="29.032259999999997">
        <tpls c="5">
          <tpl fld="1" item="0"/>
          <tpl fld="2" item="11"/>
          <tpl fld="3" item="11"/>
          <tpl hier="10" item="0"/>
          <tpl fld="4" item="5"/>
        </tpls>
      </n>
      <n v="29.032259999999997">
        <tpls c="5">
          <tpl fld="1" item="1"/>
          <tpl fld="2" item="11"/>
          <tpl fld="3" item="11"/>
          <tpl hier="10" item="0"/>
          <tpl fld="4" item="5"/>
        </tpls>
      </n>
      <n v="29.032259999999997">
        <tpls c="5">
          <tpl fld="1" item="6"/>
          <tpl fld="2" item="11"/>
          <tpl fld="3" item="11"/>
          <tpl hier="10" item="0"/>
          <tpl fld="4" item="5"/>
        </tpls>
      </n>
      <n v="29.032259999999997">
        <tpls c="5">
          <tpl fld="1" item="8"/>
          <tpl fld="2" item="11"/>
          <tpl fld="3" item="11"/>
          <tpl hier="10" item="0"/>
          <tpl fld="4" item="5"/>
        </tpls>
      </n>
      <n v="29.032259999999997">
        <tpls c="5">
          <tpl fld="1" item="9"/>
          <tpl fld="2" item="11"/>
          <tpl fld="3" item="11"/>
          <tpl hier="10" item="0"/>
          <tpl fld="4" item="5"/>
        </tpls>
      </n>
      <n v="29.032259999999997">
        <tpls c="5">
          <tpl fld="1" item="2"/>
          <tpl fld="2" item="11"/>
          <tpl fld="3" item="11"/>
          <tpl hier="10" item="0"/>
          <tpl fld="4" item="5"/>
        </tpls>
      </n>
      <n v="29.032259999999997">
        <tpls c="5">
          <tpl fld="1" item="10"/>
          <tpl fld="2" item="11"/>
          <tpl fld="3" item="11"/>
          <tpl hier="10" item="0"/>
          <tpl fld="4" item="5"/>
        </tpls>
      </n>
      <n v="29.032259999999997">
        <tpls c="5">
          <tpl fld="1" item="3"/>
          <tpl fld="2" item="11"/>
          <tpl fld="3" item="11"/>
          <tpl hier="10" item="0"/>
          <tpl fld="4" item="5"/>
        </tpls>
      </n>
      <n v="29.032259999999997">
        <tpls c="5">
          <tpl fld="1" item="11"/>
          <tpl fld="2" item="11"/>
          <tpl fld="3" item="11"/>
          <tpl hier="10" item="0"/>
          <tpl fld="4" item="5"/>
        </tpls>
      </n>
      <n v="29.032259999999997">
        <tpls c="5">
          <tpl fld="1" item="4"/>
          <tpl fld="2" item="11"/>
          <tpl fld="3" item="11"/>
          <tpl hier="10" item="0"/>
          <tpl fld="4" item="5"/>
        </tpls>
      </n>
      <n v="29.032259999999997">
        <tpls c="5">
          <tpl fld="1" item="12"/>
          <tpl fld="2" item="11"/>
          <tpl fld="3" item="11"/>
          <tpl hier="10" item="0"/>
          <tpl fld="4" item="5"/>
        </tpls>
      </n>
      <n v="29.032259999999997">
        <tpls c="5">
          <tpl fld="1" item="5"/>
          <tpl fld="2" item="11"/>
          <tpl fld="3" item="11"/>
          <tpl hier="10" item="0"/>
          <tpl fld="4" item="5"/>
        </tpls>
      </n>
      <n v="29.032259999999997">
        <tpls c="5">
          <tpl fld="1" item="13"/>
          <tpl fld="2" item="11"/>
          <tpl fld="3" item="11"/>
          <tpl hier="10" item="0"/>
          <tpl fld="4" item="5"/>
        </tpls>
      </n>
      <n v="29.032259999999997">
        <tpls c="5">
          <tpl fld="1" item="7"/>
          <tpl fld="2" item="11"/>
          <tpl fld="3" item="11"/>
          <tpl hier="10" item="0"/>
          <tpl fld="4" item="5"/>
        </tpls>
      </n>
      <n v="618556.74238000065">
        <tpls c="5">
          <tpl fld="1" item="12"/>
          <tpl fld="2" item="10"/>
          <tpl fld="3" item="10"/>
          <tpl hier="10" item="0"/>
          <tpl fld="4" item="6"/>
        </tpls>
      </n>
      <n v="608069.6456400007">
        <tpls c="5">
          <tpl fld="1" item="13"/>
          <tpl fld="2" item="10"/>
          <tpl fld="3" item="10"/>
          <tpl hier="10" item="0"/>
          <tpl fld="4" item="6"/>
        </tpls>
      </n>
      <n v="543352.70978000015">
        <tpls c="5">
          <tpl fld="1" item="2"/>
          <tpl fld="2" item="10"/>
          <tpl fld="3" item="10"/>
          <tpl hier="10" item="0"/>
          <tpl fld="4" item="6"/>
        </tpls>
      </n>
      <n v="573828.51630000025">
        <tpls c="5">
          <tpl fld="1" item="4"/>
          <tpl fld="2" item="10"/>
          <tpl fld="3" item="10"/>
          <tpl hier="10" item="0"/>
          <tpl fld="4" item="6"/>
        </tpls>
      </n>
      <n v="589066.4195600003">
        <tpls c="5">
          <tpl fld="1" item="5"/>
          <tpl fld="2" item="10"/>
          <tpl fld="3" item="10"/>
          <tpl hier="10" item="0"/>
          <tpl fld="4" item="6"/>
        </tpls>
      </n>
      <n v="578579.32282000035">
        <tpls c="5">
          <tpl fld="1" item="6"/>
          <tpl fld="2" item="10"/>
          <tpl fld="3" item="10"/>
          <tpl hier="10" item="0"/>
          <tpl fld="4" item="6"/>
        </tpls>
      </n>
      <n v="613805.93586000055">
        <tpls c="5">
          <tpl fld="1" item="10"/>
          <tpl fld="2" item="10"/>
          <tpl fld="3" item="10"/>
          <tpl hier="10" item="0"/>
          <tpl fld="4" item="6"/>
        </tpls>
      </n>
      <n v="568092.2260800004">
        <tpls c="5">
          <tpl fld="1" item="7"/>
          <tpl fld="2" item="10"/>
          <tpl fld="3" item="10"/>
          <tpl hier="10" item="0"/>
          <tpl fld="4" item="6"/>
        </tpls>
      </n>
      <n v="564326.90326000005">
        <tpls c="5">
          <tpl fld="1" item="0"/>
          <tpl fld="2" item="10"/>
          <tpl fld="3" item="10"/>
          <tpl hier="10" item="0"/>
          <tpl fld="4" item="6"/>
        </tpls>
      </n>
      <n v="583330.12934000045">
        <tpls c="5">
          <tpl fld="1" item="8"/>
          <tpl fld="2" item="10"/>
          <tpl fld="3" item="10"/>
          <tpl hier="10" item="0"/>
          <tpl fld="4" item="6"/>
        </tpls>
      </n>
      <n v="553839.8065200001">
        <tpls c="5">
          <tpl fld="1" item="1"/>
          <tpl fld="2" item="10"/>
          <tpl fld="3" item="10"/>
          <tpl hier="10" item="0"/>
          <tpl fld="4" item="6"/>
        </tpls>
      </n>
      <n v="598568.0326000005">
        <tpls c="5">
          <tpl fld="1" item="9"/>
          <tpl fld="2" item="10"/>
          <tpl fld="3" item="10"/>
          <tpl hier="10" item="0"/>
          <tpl fld="4" item="6"/>
        </tpls>
      </n>
      <n v="558590.6130400002">
        <tpls c="5">
          <tpl fld="1" item="3"/>
          <tpl fld="2" item="10"/>
          <tpl fld="3" item="10"/>
          <tpl hier="10" item="0"/>
          <tpl fld="4" item="6"/>
        </tpls>
      </n>
      <n v="629043.8391200006">
        <tpls c="5">
          <tpl fld="1" item="11"/>
          <tpl fld="2" item="10"/>
          <tpl fld="3" item="10"/>
          <tpl hier="10" item="0"/>
          <tpl fld="4" item="6"/>
        </tpls>
      </n>
      <n v="193294.80645700009">
        <tpls c="5">
          <tpl fld="1" item="4"/>
          <tpl fld="2" item="8"/>
          <tpl fld="3" item="8"/>
          <tpl hier="10" item="0"/>
          <tpl fld="4" item="0"/>
        </tpls>
      </n>
      <n v="167562.70968550013">
        <tpls c="5">
          <tpl fld="1" item="6"/>
          <tpl fld="2" item="8"/>
          <tpl fld="3" item="8"/>
          <tpl hier="10" item="0"/>
          <tpl fld="4" item="0"/>
        </tpls>
      </n>
      <n v="180428.75807125011">
        <tpls c="5">
          <tpl fld="1" item="5"/>
          <tpl fld="2" item="8"/>
          <tpl fld="3" item="8"/>
          <tpl hier="10" item="0"/>
          <tpl fld="4" item="0"/>
        </tpls>
      </n>
      <n v="116098.51614250017">
        <tpls c="5">
          <tpl fld="1" item="10"/>
          <tpl fld="2" item="8"/>
          <tpl fld="3" item="8"/>
          <tpl hier="10" item="0"/>
          <tpl fld="4" item="0"/>
        </tpls>
      </n>
      <n v="90366.419371000156">
        <tpls c="5">
          <tpl fld="1" item="12"/>
          <tpl fld="2" item="8"/>
          <tpl fld="3" item="8"/>
          <tpl hier="10" item="0"/>
          <tpl fld="4" item="0"/>
        </tpls>
      </n>
      <n v="277000.37098525016">
        <tpls c="5">
          <tpl fld="1" item="13"/>
          <tpl fld="2" item="8"/>
          <tpl fld="3" item="8"/>
          <tpl hier="10" item="0"/>
          <tpl fld="4" item="0"/>
        </tpls>
      </n>
      <n v="219026.90322850004">
        <tpls c="5">
          <tpl fld="1" item="2"/>
          <tpl fld="2" item="8"/>
          <tpl fld="3" item="8"/>
          <tpl hier="10" item="0"/>
          <tpl fld="4" item="0"/>
        </tpls>
      </n>
      <n v="154696.66129975015">
        <tpls c="5">
          <tpl fld="1" item="7"/>
          <tpl fld="2" item="8"/>
          <tpl fld="3" item="8"/>
          <tpl hier="10" item="0"/>
          <tpl fld="4" item="0"/>
        </tpls>
      </n>
      <n v="244759">
        <tpls c="5">
          <tpl fld="1" item="0"/>
          <tpl fld="2" item="8"/>
          <tpl fld="3" item="8"/>
          <tpl hier="10" item="0"/>
          <tpl fld="4" item="0"/>
        </tpls>
      </n>
      <n v="141830.61291400017">
        <tpls c="5">
          <tpl fld="1" item="8"/>
          <tpl fld="2" item="8"/>
          <tpl fld="3" item="8"/>
          <tpl hier="10" item="0"/>
          <tpl fld="4" item="0"/>
        </tpls>
      </n>
      <n v="231892.95161425002">
        <tpls c="5">
          <tpl fld="1" item="1"/>
          <tpl fld="2" item="8"/>
          <tpl fld="3" item="8"/>
          <tpl hier="10" item="0"/>
          <tpl fld="4" item="0"/>
        </tpls>
      </n>
      <n v="128964.56452825018">
        <tpls c="5">
          <tpl fld="1" item="9"/>
          <tpl fld="2" item="8"/>
          <tpl fld="3" item="8"/>
          <tpl hier="10" item="0"/>
          <tpl fld="4" item="0"/>
        </tpls>
      </n>
      <n v="206160.85484275006">
        <tpls c="5">
          <tpl fld="1" item="3"/>
          <tpl fld="2" item="8"/>
          <tpl fld="3" item="8"/>
          <tpl hier="10" item="0"/>
          <tpl fld="4" item="0"/>
        </tpls>
      </n>
      <n v="103232.46775675016">
        <tpls c="5">
          <tpl fld="1" item="11"/>
          <tpl fld="2" item="8"/>
          <tpl fld="3" item="8"/>
          <tpl hier="10" item="0"/>
          <tpl fld="4" item="0"/>
        </tpls>
      </n>
      <n v="0">
        <tpls c="5">
          <tpl fld="1" item="10"/>
          <tpl fld="2" item="7"/>
          <tpl fld="3" item="7"/>
          <tpl hier="10" item="0"/>
          <tpl fld="4" item="1"/>
        </tpls>
      </n>
      <n v="0">
        <tpls c="5">
          <tpl fld="1" item="9"/>
          <tpl fld="2" item="7"/>
          <tpl fld="3" item="7"/>
          <tpl hier="10" item="0"/>
          <tpl fld="4" item="1"/>
        </tpls>
      </n>
      <n v="0">
        <tpls c="5">
          <tpl fld="1" item="0"/>
          <tpl fld="2" item="7"/>
          <tpl fld="3" item="7"/>
          <tpl hier="10" item="0"/>
          <tpl fld="4" item="1"/>
        </tpls>
      </n>
      <n v="0">
        <tpls c="5">
          <tpl fld="1" item="1"/>
          <tpl fld="2" item="7"/>
          <tpl fld="3" item="7"/>
          <tpl hier="10" item="0"/>
          <tpl fld="4" item="1"/>
        </tpls>
      </n>
      <n v="0">
        <tpls c="5">
          <tpl fld="1" item="2"/>
          <tpl fld="2" item="7"/>
          <tpl fld="3" item="7"/>
          <tpl hier="10" item="0"/>
          <tpl fld="4" item="1"/>
        </tpls>
      </n>
      <n v="0">
        <tpls c="5">
          <tpl fld="1" item="6"/>
          <tpl fld="2" item="7"/>
          <tpl fld="3" item="7"/>
          <tpl hier="10" item="0"/>
          <tpl fld="4" item="1"/>
        </tpls>
      </n>
      <n v="0">
        <tpls c="5">
          <tpl fld="1" item="3"/>
          <tpl fld="2" item="7"/>
          <tpl fld="3" item="7"/>
          <tpl hier="10" item="0"/>
          <tpl fld="4" item="1"/>
        </tpls>
      </n>
      <n v="0">
        <tpls c="5">
          <tpl fld="1" item="11"/>
          <tpl fld="2" item="7"/>
          <tpl fld="3" item="7"/>
          <tpl hier="10" item="0"/>
          <tpl fld="4" item="1"/>
        </tpls>
      </n>
      <n v="0">
        <tpls c="5">
          <tpl fld="1" item="4"/>
          <tpl fld="2" item="7"/>
          <tpl fld="3" item="7"/>
          <tpl hier="10" item="0"/>
          <tpl fld="4" item="1"/>
        </tpls>
      </n>
      <n v="0">
        <tpls c="5">
          <tpl fld="1" item="12"/>
          <tpl fld="2" item="7"/>
          <tpl fld="3" item="7"/>
          <tpl hier="10" item="0"/>
          <tpl fld="4" item="1"/>
        </tpls>
      </n>
      <n v="0">
        <tpls c="5">
          <tpl fld="1" item="5"/>
          <tpl fld="2" item="7"/>
          <tpl fld="3" item="7"/>
          <tpl hier="10" item="0"/>
          <tpl fld="4" item="1"/>
        </tpls>
      </n>
      <n v="0">
        <tpls c="5">
          <tpl fld="1" item="13"/>
          <tpl fld="2" item="7"/>
          <tpl fld="3" item="7"/>
          <tpl hier="10" item="0"/>
          <tpl fld="4" item="1"/>
        </tpls>
      </n>
      <n v="0">
        <tpls c="5">
          <tpl fld="1" item="7"/>
          <tpl fld="2" item="7"/>
          <tpl fld="3" item="7"/>
          <tpl hier="10" item="0"/>
          <tpl fld="4" item="1"/>
        </tpls>
      </n>
      <n v="30240">
        <tpls c="5">
          <tpl fld="1" item="2"/>
          <tpl fld="2" item="6"/>
          <tpl fld="3" item="6"/>
          <tpl hier="10" item="0"/>
          <tpl fld="4" item="2"/>
        </tpls>
      </n>
      <n v="30240">
        <tpls c="5">
          <tpl fld="1" item="10"/>
          <tpl fld="2" item="6"/>
          <tpl fld="3" item="6"/>
          <tpl hier="10" item="0"/>
          <tpl fld="4" item="2"/>
        </tpls>
      </n>
      <n v="30240">
        <tpls c="5">
          <tpl fld="1" item="4"/>
          <tpl fld="2" item="6"/>
          <tpl fld="3" item="6"/>
          <tpl hier="10" item="0"/>
          <tpl fld="4" item="2"/>
        </tpls>
      </n>
      <n v="30240">
        <tpls c="5">
          <tpl fld="1" item="12"/>
          <tpl fld="2" item="6"/>
          <tpl fld="3" item="6"/>
          <tpl hier="10" item="0"/>
          <tpl fld="4" item="2"/>
        </tpls>
      </n>
      <n v="30240">
        <tpls c="5">
          <tpl fld="1" item="5"/>
          <tpl fld="2" item="6"/>
          <tpl fld="3" item="6"/>
          <tpl hier="10" item="0"/>
          <tpl fld="4" item="2"/>
        </tpls>
      </n>
      <n v="30240">
        <tpls c="5">
          <tpl fld="1" item="13"/>
          <tpl fld="2" item="6"/>
          <tpl fld="3" item="6"/>
          <tpl hier="10" item="0"/>
          <tpl fld="4" item="2"/>
        </tpls>
      </n>
      <n v="30240">
        <tpls c="5">
          <tpl fld="1" item="6"/>
          <tpl fld="2" item="6"/>
          <tpl fld="3" item="6"/>
          <tpl hier="10" item="0"/>
          <tpl fld="4" item="2"/>
        </tpls>
      </n>
      <n v="30240">
        <tpls c="5">
          <tpl fld="1" item="7"/>
          <tpl fld="2" item="6"/>
          <tpl fld="3" item="6"/>
          <tpl hier="10" item="0"/>
          <tpl fld="4" item="2"/>
        </tpls>
      </n>
      <n v="30240">
        <tpls c="5">
          <tpl fld="1" item="0"/>
          <tpl fld="2" item="6"/>
          <tpl fld="3" item="6"/>
          <tpl hier="10" item="0"/>
          <tpl fld="4" item="2"/>
        </tpls>
      </n>
      <n v="30240">
        <tpls c="5">
          <tpl fld="1" item="8"/>
          <tpl fld="2" item="6"/>
          <tpl fld="3" item="6"/>
          <tpl hier="10" item="0"/>
          <tpl fld="4" item="2"/>
        </tpls>
      </n>
      <n v="0">
        <tpls c="5">
          <tpl fld="1" item="7"/>
          <tpl fld="2" item="5"/>
          <tpl fld="3" item="5"/>
          <tpl hier="10" item="0"/>
          <tpl fld="4" item="3"/>
        </tpls>
      </n>
      <n v="0">
        <tpls c="5">
          <tpl fld="1" item="13"/>
          <tpl fld="2" item="5"/>
          <tpl fld="3" item="5"/>
          <tpl hier="10" item="0"/>
          <tpl fld="4" item="3"/>
        </tpls>
      </n>
      <n v="0">
        <tpls c="5">
          <tpl fld="1" item="6"/>
          <tpl fld="2" item="5"/>
          <tpl fld="3" item="5"/>
          <tpl hier="10" item="0"/>
          <tpl fld="4" item="3"/>
        </tpls>
      </n>
      <n v="0">
        <tpls c="5">
          <tpl fld="1" item="0"/>
          <tpl fld="2" item="5"/>
          <tpl fld="3" item="5"/>
          <tpl hier="10" item="0"/>
          <tpl fld="4" item="3"/>
        </tpls>
      </n>
      <n v="0">
        <tpls c="5">
          <tpl fld="1" item="8"/>
          <tpl fld="2" item="5"/>
          <tpl fld="3" item="5"/>
          <tpl hier="10" item="0"/>
          <tpl fld="4" item="3"/>
        </tpls>
      </n>
      <n v="0">
        <tpls c="5">
          <tpl fld="1" item="1"/>
          <tpl fld="2" item="5"/>
          <tpl fld="3" item="5"/>
          <tpl hier="10" item="0"/>
          <tpl fld="4" item="3"/>
        </tpls>
      </n>
      <n v="0">
        <tpls c="5">
          <tpl fld="1" item="9"/>
          <tpl fld="2" item="5"/>
          <tpl fld="3" item="5"/>
          <tpl hier="10" item="0"/>
          <tpl fld="4" item="3"/>
        </tpls>
      </n>
      <n v="0">
        <tpls c="5">
          <tpl fld="1" item="2"/>
          <tpl fld="2" item="5"/>
          <tpl fld="3" item="5"/>
          <tpl hier="10" item="0"/>
          <tpl fld="4" item="3"/>
        </tpls>
      </n>
      <n v="0">
        <tpls c="5">
          <tpl fld="1" item="10"/>
          <tpl fld="2" item="5"/>
          <tpl fld="3" item="5"/>
          <tpl hier="10" item="0"/>
          <tpl fld="4" item="3"/>
        </tpls>
      </n>
      <n v="0">
        <tpls c="5">
          <tpl fld="1" item="3"/>
          <tpl fld="2" item="5"/>
          <tpl fld="3" item="5"/>
          <tpl hier="10" item="0"/>
          <tpl fld="4" item="3"/>
        </tpls>
      </n>
      <n v="0">
        <tpls c="5">
          <tpl fld="1" item="11"/>
          <tpl fld="2" item="5"/>
          <tpl fld="3" item="5"/>
          <tpl hier="10" item="0"/>
          <tpl fld="4" item="3"/>
        </tpls>
      </n>
      <n v="0">
        <tpls c="5">
          <tpl fld="1" item="4"/>
          <tpl fld="2" item="5"/>
          <tpl fld="3" item="5"/>
          <tpl hier="10" item="0"/>
          <tpl fld="4" item="3"/>
        </tpls>
      </n>
      <n v="0">
        <tpls c="5">
          <tpl fld="1" item="12"/>
          <tpl fld="2" item="5"/>
          <tpl fld="3" item="5"/>
          <tpl hier="10" item="0"/>
          <tpl fld="4" item="3"/>
        </tpls>
      </n>
      <n v="838.7097">
        <tpls c="5">
          <tpl fld="1" item="1"/>
          <tpl fld="2" item="4"/>
          <tpl fld="3" item="4"/>
          <tpl hier="10" item="0"/>
          <tpl fld="4" item="4"/>
        </tpls>
      </n>
      <n v="838.7097">
        <tpls c="5">
          <tpl fld="1" item="3"/>
          <tpl fld="2" item="4"/>
          <tpl fld="3" item="4"/>
          <tpl hier="10" item="0"/>
          <tpl fld="4" item="4"/>
        </tpls>
      </n>
      <n v="838.7097">
        <tpls c="5">
          <tpl fld="1" item="2"/>
          <tpl fld="2" item="4"/>
          <tpl fld="3" item="4"/>
          <tpl hier="10" item="0"/>
          <tpl fld="4" item="4"/>
        </tpls>
      </n>
      <n v="838.7097">
        <tpls c="5">
          <tpl fld="1" item="10"/>
          <tpl fld="2" item="4"/>
          <tpl fld="3" item="4"/>
          <tpl hier="10" item="0"/>
          <tpl fld="4" item="4"/>
        </tpls>
      </n>
      <n v="838.7097">
        <tpls c="5">
          <tpl fld="1" item="4"/>
          <tpl fld="2" item="4"/>
          <tpl fld="3" item="4"/>
          <tpl hier="10" item="0"/>
          <tpl fld="4" item="4"/>
        </tpls>
      </n>
      <n v="838.7097">
        <tpls c="5">
          <tpl fld="1" item="12"/>
          <tpl fld="2" item="4"/>
          <tpl fld="3" item="4"/>
          <tpl hier="10" item="0"/>
          <tpl fld="4" item="4"/>
        </tpls>
      </n>
      <n v="838.7097">
        <tpls c="5">
          <tpl fld="1" item="5"/>
          <tpl fld="2" item="4"/>
          <tpl fld="3" item="4"/>
          <tpl hier="10" item="0"/>
          <tpl fld="4" item="4"/>
        </tpls>
      </n>
      <n v="838.7097">
        <tpls c="5">
          <tpl fld="1" item="13"/>
          <tpl fld="2" item="4"/>
          <tpl fld="3" item="4"/>
          <tpl hier="10" item="0"/>
          <tpl fld="4" item="4"/>
        </tpls>
      </n>
      <n v="838.7097">
        <tpls c="5">
          <tpl fld="1" item="6"/>
          <tpl fld="2" item="4"/>
          <tpl fld="3" item="4"/>
          <tpl hier="10" item="0"/>
          <tpl fld="4" item="4"/>
        </tpls>
      </n>
      <n v="838.7097">
        <tpls c="5">
          <tpl fld="1" item="7"/>
          <tpl fld="2" item="4"/>
          <tpl fld="3" item="4"/>
          <tpl hier="10" item="0"/>
          <tpl fld="4" item="4"/>
        </tpls>
      </n>
      <n v="838.7097">
        <tpls c="5">
          <tpl fld="1" item="0"/>
          <tpl fld="2" item="4"/>
          <tpl fld="3" item="4"/>
          <tpl hier="10" item="0"/>
          <tpl fld="4" item="4"/>
        </tpls>
      </n>
      <n v="838.7097">
        <tpls c="5">
          <tpl fld="1" item="8"/>
          <tpl fld="2" item="4"/>
          <tpl fld="3" item="4"/>
          <tpl hier="10" item="0"/>
          <tpl fld="4" item="4"/>
        </tpls>
      </n>
      <n v="7.9838797499999998">
        <tpls c="5">
          <tpl fld="1" item="5"/>
          <tpl fld="2" item="3"/>
          <tpl fld="3" item="3"/>
          <tpl hier="10" item="0"/>
          <tpl fld="4" item="5"/>
        </tpls>
      </n>
      <n v="7.9838797499999998">
        <tpls c="5">
          <tpl fld="1" item="6"/>
          <tpl fld="2" item="3"/>
          <tpl fld="3" item="3"/>
          <tpl hier="10" item="0"/>
          <tpl fld="4" item="5"/>
        </tpls>
      </n>
      <n v="7.9838797499999998">
        <tpls c="5">
          <tpl fld="1" item="0"/>
          <tpl fld="2" item="3"/>
          <tpl fld="3" item="3"/>
          <tpl hier="10" item="0"/>
          <tpl fld="4" item="5"/>
        </tpls>
      </n>
      <n v="7.9838797499999998">
        <tpls c="5">
          <tpl fld="1" item="8"/>
          <tpl fld="2" item="3"/>
          <tpl fld="3" item="3"/>
          <tpl hier="10" item="0"/>
          <tpl fld="4" item="5"/>
        </tpls>
      </n>
      <n v="7.9838797499999998">
        <tpls c="5">
          <tpl fld="1" item="1"/>
          <tpl fld="2" item="3"/>
          <tpl fld="3" item="3"/>
          <tpl hier="10" item="0"/>
          <tpl fld="4" item="5"/>
        </tpls>
      </n>
      <n v="7.9838797499999998">
        <tpls c="5">
          <tpl fld="1" item="9"/>
          <tpl fld="2" item="3"/>
          <tpl fld="3" item="3"/>
          <tpl hier="10" item="0"/>
          <tpl fld="4" item="5"/>
        </tpls>
      </n>
      <n v="7.9838797499999998">
        <tpls c="5">
          <tpl fld="1" item="2"/>
          <tpl fld="2" item="3"/>
          <tpl fld="3" item="3"/>
          <tpl hier="10" item="0"/>
          <tpl fld="4" item="5"/>
        </tpls>
      </n>
      <n v="7.9838797499999998">
        <tpls c="5">
          <tpl fld="1" item="10"/>
          <tpl fld="2" item="3"/>
          <tpl fld="3" item="3"/>
          <tpl hier="10" item="0"/>
          <tpl fld="4" item="5"/>
        </tpls>
      </n>
      <n v="7.9838797499999998">
        <tpls c="5">
          <tpl fld="1" item="3"/>
          <tpl fld="2" item="3"/>
          <tpl fld="3" item="3"/>
          <tpl hier="10" item="0"/>
          <tpl fld="4" item="5"/>
        </tpls>
      </n>
      <n v="7.9838797499999998">
        <tpls c="5">
          <tpl fld="1" item="11"/>
          <tpl fld="2" item="3"/>
          <tpl fld="3" item="3"/>
          <tpl hier="10" item="0"/>
          <tpl fld="4" item="5"/>
        </tpls>
      </n>
      <n v="7.9838797499999998">
        <tpls c="5">
          <tpl fld="1" item="4"/>
          <tpl fld="2" item="3"/>
          <tpl fld="3" item="3"/>
          <tpl hier="10" item="0"/>
          <tpl fld="4" item="5"/>
        </tpls>
      </n>
      <n v="7.9838797499999998">
        <tpls c="5">
          <tpl fld="1" item="12"/>
          <tpl fld="2" item="3"/>
          <tpl fld="3" item="3"/>
          <tpl hier="10" item="0"/>
          <tpl fld="4" item="5"/>
        </tpls>
      </n>
      <n v="611248.58059999999">
        <tpls c="5">
          <tpl fld="1" item="3"/>
          <tpl fld="2" item="2"/>
          <tpl fld="3" item="2"/>
          <tpl hier="10" item="0"/>
          <tpl fld="4" item="6"/>
        </tpls>
      </n>
      <n v="536732.45149999997">
        <tpls c="5">
          <tpl fld="1" item="9"/>
          <tpl fld="2" item="2"/>
          <tpl fld="3" item="2"/>
          <tpl hier="10" item="0"/>
          <tpl fld="4" item="6"/>
        </tpls>
      </n>
      <n v="690393.74179999996">
        <tpls c="5">
          <tpl fld="1" item="11"/>
          <tpl fld="2" item="2"/>
          <tpl fld="3" item="2"/>
          <tpl hier="10" item="0"/>
          <tpl fld="4" item="6"/>
        </tpls>
      </n>
      <n v="623667.93544999999">
        <tpls c="5">
          <tpl fld="1" item="2"/>
          <tpl fld="2" item="2"/>
          <tpl fld="3" item="2"/>
          <tpl hier="10" item="0"/>
          <tpl fld="4" item="6"/>
        </tpls>
      </n>
      <n v="524313.09664999996">
        <tpls c="5">
          <tpl fld="1" item="10"/>
          <tpl fld="2" item="2"/>
          <tpl fld="3" item="2"/>
          <tpl hier="10" item="0"/>
          <tpl fld="4" item="6"/>
        </tpls>
      </n>
      <n v="598829.22574999998">
        <tpls c="5">
          <tpl fld="1" item="4"/>
          <tpl fld="2" item="2"/>
          <tpl fld="3" item="2"/>
          <tpl hier="10" item="0"/>
          <tpl fld="4" item="6"/>
        </tpls>
      </n>
      <n v="677974.38694999996">
        <tpls c="5">
          <tpl fld="1" item="12"/>
          <tpl fld="2" item="2"/>
          <tpl fld="3" item="2"/>
          <tpl hier="10" item="0"/>
          <tpl fld="4" item="6"/>
        </tpls>
      </n>
      <n v="586409.87089999998">
        <tpls c="5">
          <tpl fld="1" item="5"/>
          <tpl fld="2" item="2"/>
          <tpl fld="3" item="2"/>
          <tpl hier="10" item="0"/>
          <tpl fld="4" item="6"/>
        </tpls>
      </n>
      <n v="665555.03209999995">
        <tpls c="5">
          <tpl fld="1" item="13"/>
          <tpl fld="2" item="2"/>
          <tpl fld="3" item="2"/>
          <tpl hier="10" item="0"/>
          <tpl fld="4" item="6"/>
        </tpls>
      </n>
      <n v="573990.51604999998">
        <tpls c="5">
          <tpl fld="1" item="6"/>
          <tpl fld="2" item="2"/>
          <tpl fld="3" item="2"/>
          <tpl hier="10" item="0"/>
          <tpl fld="4" item="6"/>
        </tpls>
      </n>
      <n v="561571.16119999997">
        <tpls c="5">
          <tpl fld="1" item="7"/>
          <tpl fld="2" item="2"/>
          <tpl fld="3" item="2"/>
          <tpl hier="10" item="0"/>
          <tpl fld="4" item="6"/>
        </tpls>
      </n>
      <n v="648506.64515">
        <tpls c="5">
          <tpl fld="1" item="0"/>
          <tpl fld="2" item="2"/>
          <tpl fld="3" item="2"/>
          <tpl hier="10" item="0"/>
          <tpl fld="4" item="6"/>
        </tpls>
      </n>
      <n v="549151.80634999997">
        <tpls c="5">
          <tpl fld="1" item="8"/>
          <tpl fld="2" item="2"/>
          <tpl fld="3" item="2"/>
          <tpl hier="10" item="0"/>
          <tpl fld="4" item="6"/>
        </tpls>
      </n>
      <n v="402672.65803499997">
        <tpls c="5">
          <tpl fld="1" item="3"/>
          <tpl fld="2" item="0"/>
          <tpl fld="3" item="0"/>
          <tpl hier="10" item="0"/>
          <tpl fld="4" item="0"/>
        </tpls>
      </n>
      <n v="1114202.412795">
        <tpls c="5">
          <tpl fld="1" item="11"/>
          <tpl fld="2" item="0"/>
          <tpl fld="3" item="0"/>
          <tpl hier="10" item="0"/>
          <tpl fld="4" item="0"/>
        </tpls>
      </n>
      <n v="491613.87737999996">
        <tpls c="5">
          <tpl fld="1" item="4"/>
          <tpl fld="2" item="0"/>
          <tpl fld="3" item="0"/>
          <tpl hier="10" item="0"/>
          <tpl fld="4" item="0"/>
        </tpls>
      </n>
      <n v="1203143.6321400001">
        <tpls c="5">
          <tpl fld="1" item="12"/>
          <tpl fld="2" item="0"/>
          <tpl fld="3" item="0"/>
          <tpl hier="10" item="0"/>
          <tpl fld="4" item="0"/>
        </tpls>
      </n>
      <n v="580555.09672499995">
        <tpls c="5">
          <tpl fld="1" item="5"/>
          <tpl fld="2" item="0"/>
          <tpl fld="3" item="0"/>
          <tpl hier="10" item="0"/>
          <tpl fld="4" item="0"/>
        </tpls>
      </n>
      <n v="1292084.8514850002">
        <tpls c="5">
          <tpl fld="1" item="13"/>
          <tpl fld="2" item="0"/>
          <tpl fld="3" item="0"/>
          <tpl hier="10" item="0"/>
          <tpl fld="4" item="0"/>
        </tpls>
      </n>
      <n v="90253.8">
        <tpls c="5">
          <tpl fld="1" item="0"/>
          <tpl fld="2" item="0"/>
          <tpl fld="3" item="0"/>
          <tpl hier="10" item="0"/>
          <tpl fld="4" item="2"/>
        </tpls>
      </n>
      <n v="0">
        <tpls c="5">
          <tpl fld="1" item="0"/>
          <tpl fld="2" item="14"/>
          <tpl fld="3" item="14"/>
          <tpl hier="10" item="0"/>
          <tpl fld="4" item="3"/>
        </tpls>
      </n>
      <n v="0">
        <tpls c="5">
          <tpl fld="1" item="0"/>
          <tpl fld="2" item="22"/>
          <tpl fld="3" item="22"/>
          <tpl hier="10" item="0"/>
          <tpl fld="4" item="3"/>
        </tpls>
      </n>
      <n v="574814">
        <tpls c="5">
          <tpl fld="1" item="0"/>
          <tpl fld="2" item="10"/>
          <tpl fld="3" item="10"/>
          <tpl hier="10" item="0"/>
          <tpl fld="4" item="0"/>
        </tpls>
      </n>
      <n v="0">
        <tpls c="5">
          <tpl fld="1" item="5"/>
          <tpl fld="2" item="28"/>
          <tpl fld="3" item="28"/>
          <tpl hier="10" item="0"/>
          <tpl fld="4" item="1"/>
        </tpls>
      </n>
      <n v="0">
        <tpls c="5">
          <tpl fld="1" item="7"/>
          <tpl fld="2" item="28"/>
          <tpl fld="3" item="28"/>
          <tpl hier="10" item="0"/>
          <tpl fld="4" item="1"/>
        </tpls>
      </n>
      <n v="0">
        <tpls c="5">
          <tpl fld="1" item="8"/>
          <tpl fld="2" item="28"/>
          <tpl fld="3" item="28"/>
          <tpl hier="10" item="0"/>
          <tpl fld="4" item="1"/>
        </tpls>
      </n>
      <n v="0">
        <tpls c="5">
          <tpl fld="1" item="13"/>
          <tpl fld="2" item="28"/>
          <tpl fld="3" item="28"/>
          <tpl hier="10" item="0"/>
          <tpl fld="4" item="1"/>
        </tpls>
      </n>
      <n v="0">
        <tpls c="5">
          <tpl fld="1" item="0"/>
          <tpl fld="2" item="28"/>
          <tpl fld="3" item="28"/>
          <tpl hier="10" item="0"/>
          <tpl fld="4" item="1"/>
        </tpls>
      </n>
      <n v="0">
        <tpls c="5">
          <tpl fld="1" item="1"/>
          <tpl fld="2" item="28"/>
          <tpl fld="3" item="28"/>
          <tpl hier="10" item="0"/>
          <tpl fld="4" item="1"/>
        </tpls>
      </n>
      <n v="0">
        <tpls c="5">
          <tpl fld="1" item="9"/>
          <tpl fld="2" item="28"/>
          <tpl fld="3" item="28"/>
          <tpl hier="10" item="0"/>
          <tpl fld="4" item="1"/>
        </tpls>
      </n>
      <n v="0">
        <tpls c="5">
          <tpl fld="1" item="2"/>
          <tpl fld="2" item="28"/>
          <tpl fld="3" item="28"/>
          <tpl hier="10" item="0"/>
          <tpl fld="4" item="1"/>
        </tpls>
      </n>
      <n v="0">
        <tpls c="5">
          <tpl fld="1" item="10"/>
          <tpl fld="2" item="28"/>
          <tpl fld="3" item="28"/>
          <tpl hier="10" item="0"/>
          <tpl fld="4" item="1"/>
        </tpls>
      </n>
      <n v="0">
        <tpls c="5">
          <tpl fld="1" item="3"/>
          <tpl fld="2" item="28"/>
          <tpl fld="3" item="28"/>
          <tpl hier="10" item="0"/>
          <tpl fld="4" item="1"/>
        </tpls>
      </n>
      <n v="0">
        <tpls c="5">
          <tpl fld="1" item="11"/>
          <tpl fld="2" item="28"/>
          <tpl fld="3" item="28"/>
          <tpl hier="10" item="0"/>
          <tpl fld="4" item="1"/>
        </tpls>
      </n>
      <n v="0">
        <tpls c="5">
          <tpl fld="1" item="4"/>
          <tpl fld="2" item="28"/>
          <tpl fld="3" item="28"/>
          <tpl hier="10" item="0"/>
          <tpl fld="4" item="1"/>
        </tpls>
      </n>
      <n v="0">
        <tpls c="5">
          <tpl fld="1" item="12"/>
          <tpl fld="2" item="28"/>
          <tpl fld="3" item="28"/>
          <tpl hier="10" item="0"/>
          <tpl fld="4" item="1"/>
        </tpls>
      </n>
      <n v="0">
        <tpls c="5">
          <tpl fld="1" item="6"/>
          <tpl fld="2" item="28"/>
          <tpl fld="3" item="28"/>
          <tpl hier="10" item="0"/>
          <tpl fld="4" item="1"/>
        </tpls>
      </n>
      <n v="161424">
        <tpls c="5">
          <tpl fld="1" item="11"/>
          <tpl fld="2" item="23"/>
          <tpl fld="3" item="23"/>
          <tpl hier="10" item="0"/>
          <tpl fld="4" item="6"/>
        </tpls>
      </n>
      <n v="100944">
        <tpls c="5">
          <tpl fld="1" item="1"/>
          <tpl fld="2" item="23"/>
          <tpl fld="3" item="23"/>
          <tpl hier="10" item="0"/>
          <tpl fld="4" item="6"/>
        </tpls>
      </n>
      <n v="161424">
        <tpls c="5">
          <tpl fld="1" item="3"/>
          <tpl fld="2" item="23"/>
          <tpl fld="3" item="23"/>
          <tpl hier="10" item="0"/>
          <tpl fld="4" item="6"/>
        </tpls>
      </n>
      <n v="161424">
        <tpls c="5">
          <tpl fld="1" item="4"/>
          <tpl fld="2" item="23"/>
          <tpl fld="3" item="23"/>
          <tpl hier="10" item="0"/>
          <tpl fld="4" item="6"/>
        </tpls>
      </n>
      <n v="161424">
        <tpls c="5">
          <tpl fld="1" item="9"/>
          <tpl fld="2" item="23"/>
          <tpl fld="3" item="23"/>
          <tpl hier="10" item="0"/>
          <tpl fld="4" item="6"/>
        </tpls>
      </n>
      <n v="221904">
        <tpls c="5">
          <tpl fld="1" item="12"/>
          <tpl fld="2" item="23"/>
          <tpl fld="3" item="23"/>
          <tpl hier="10" item="0"/>
          <tpl fld="4" item="6"/>
        </tpls>
      </n>
      <n v="161424">
        <tpls c="5">
          <tpl fld="1" item="5"/>
          <tpl fld="2" item="23"/>
          <tpl fld="3" item="23"/>
          <tpl hier="10" item="0"/>
          <tpl fld="4" item="6"/>
        </tpls>
      </n>
      <n v="282384">
        <tpls c="5">
          <tpl fld="1" item="13"/>
          <tpl fld="2" item="23"/>
          <tpl fld="3" item="23"/>
          <tpl hier="10" item="0"/>
          <tpl fld="4" item="6"/>
        </tpls>
      </n>
      <n v="161424">
        <tpls c="5">
          <tpl fld="1" item="6"/>
          <tpl fld="2" item="23"/>
          <tpl fld="3" item="23"/>
          <tpl hier="10" item="0"/>
          <tpl fld="4" item="6"/>
        </tpls>
      </n>
      <n v="161424">
        <tpls c="5">
          <tpl fld="1" item="7"/>
          <tpl fld="2" item="23"/>
          <tpl fld="3" item="23"/>
          <tpl hier="10" item="0"/>
          <tpl fld="4" item="6"/>
        </tpls>
      </n>
      <n v="100944">
        <tpls c="5">
          <tpl fld="1" item="0"/>
          <tpl fld="2" item="23"/>
          <tpl fld="3" item="23"/>
          <tpl hier="10" item="0"/>
          <tpl fld="4" item="6"/>
        </tpls>
      </n>
      <n v="161424">
        <tpls c="5">
          <tpl fld="1" item="8"/>
          <tpl fld="2" item="23"/>
          <tpl fld="3" item="23"/>
          <tpl hier="10" item="0"/>
          <tpl fld="4" item="6"/>
        </tpls>
      </n>
      <n v="161424">
        <tpls c="5">
          <tpl fld="1" item="2"/>
          <tpl fld="2" item="23"/>
          <tpl fld="3" item="23"/>
          <tpl hier="10" item="0"/>
          <tpl fld="4" item="6"/>
        </tpls>
      </n>
      <n v="161424">
        <tpls c="5">
          <tpl fld="1" item="10"/>
          <tpl fld="2" item="23"/>
          <tpl fld="3" item="23"/>
          <tpl hier="10" item="0"/>
          <tpl fld="4" item="6"/>
        </tpls>
      </n>
      <n v="0">
        <tpls c="5">
          <tpl fld="1" item="12"/>
          <tpl fld="2" item="20"/>
          <tpl fld="3" item="20"/>
          <tpl hier="10" item="0"/>
          <tpl fld="4" item="1"/>
        </tpls>
      </n>
      <n v="0">
        <tpls c="5">
          <tpl fld="1" item="4"/>
          <tpl fld="2" item="20"/>
          <tpl fld="3" item="20"/>
          <tpl hier="10" item="0"/>
          <tpl fld="4" item="1"/>
        </tpls>
      </n>
      <n v="0">
        <tpls c="5">
          <tpl fld="1" item="6"/>
          <tpl fld="2" item="20"/>
          <tpl fld="3" item="20"/>
          <tpl hier="10" item="0"/>
          <tpl fld="4" item="1"/>
        </tpls>
      </n>
      <n v="0">
        <tpls c="5">
          <tpl fld="1" item="0"/>
          <tpl fld="2" item="20"/>
          <tpl fld="3" item="20"/>
          <tpl hier="10" item="0"/>
          <tpl fld="4" item="1"/>
        </tpls>
      </n>
      <n v="0">
        <tpls c="5">
          <tpl fld="1" item="8"/>
          <tpl fld="2" item="20"/>
          <tpl fld="3" item="20"/>
          <tpl hier="10" item="0"/>
          <tpl fld="4" item="1"/>
        </tpls>
      </n>
      <n v="0">
        <tpls c="5">
          <tpl fld="1" item="1"/>
          <tpl fld="2" item="20"/>
          <tpl fld="3" item="20"/>
          <tpl hier="10" item="0"/>
          <tpl fld="4" item="1"/>
        </tpls>
      </n>
      <n v="0">
        <tpls c="5">
          <tpl fld="1" item="9"/>
          <tpl fld="2" item="20"/>
          <tpl fld="3" item="20"/>
          <tpl hier="10" item="0"/>
          <tpl fld="4" item="1"/>
        </tpls>
      </n>
      <n v="0">
        <tpls c="5">
          <tpl fld="1" item="2"/>
          <tpl fld="2" item="20"/>
          <tpl fld="3" item="20"/>
          <tpl hier="10" item="0"/>
          <tpl fld="4" item="1"/>
        </tpls>
      </n>
      <n v="0">
        <tpls c="5">
          <tpl fld="1" item="10"/>
          <tpl fld="2" item="20"/>
          <tpl fld="3" item="20"/>
          <tpl hier="10" item="0"/>
          <tpl fld="4" item="1"/>
        </tpls>
      </n>
      <n v="0">
        <tpls c="5">
          <tpl fld="1" item="3"/>
          <tpl fld="2" item="20"/>
          <tpl fld="3" item="20"/>
          <tpl hier="10" item="0"/>
          <tpl fld="4" item="1"/>
        </tpls>
      </n>
      <n v="0">
        <tpls c="5">
          <tpl fld="1" item="11"/>
          <tpl fld="2" item="20"/>
          <tpl fld="3" item="20"/>
          <tpl hier="10" item="0"/>
          <tpl fld="4" item="1"/>
        </tpls>
      </n>
      <n v="0">
        <tpls c="5">
          <tpl fld="1" item="5"/>
          <tpl fld="2" item="20"/>
          <tpl fld="3" item="20"/>
          <tpl hier="10" item="0"/>
          <tpl fld="4" item="1"/>
        </tpls>
      </n>
      <n v="0">
        <tpls c="5">
          <tpl fld="1" item="13"/>
          <tpl fld="2" item="20"/>
          <tpl fld="3" item="20"/>
          <tpl hier="10" item="0"/>
          <tpl fld="4" item="1"/>
        </tpls>
      </n>
      <n v="129.03229999999999">
        <tpls c="5">
          <tpl fld="1" item="4"/>
          <tpl fld="2" item="16"/>
          <tpl fld="3" item="16"/>
          <tpl hier="10" item="0"/>
          <tpl fld="4" item="5"/>
        </tpls>
      </n>
      <n v="129.03229999999999">
        <tpls c="5">
          <tpl fld="1" item="6"/>
          <tpl fld="2" item="16"/>
          <tpl fld="3" item="16"/>
          <tpl hier="10" item="0"/>
          <tpl fld="4" item="5"/>
        </tpls>
      </n>
      <n v="129.03229999999999">
        <tpls c="5">
          <tpl fld="1" item="7"/>
          <tpl fld="2" item="16"/>
          <tpl fld="3" item="16"/>
          <tpl hier="10" item="0"/>
          <tpl fld="4" item="5"/>
        </tpls>
      </n>
      <n v="129.03229999999999">
        <tpls c="5">
          <tpl fld="1" item="12"/>
          <tpl fld="2" item="16"/>
          <tpl fld="3" item="16"/>
          <tpl hier="10" item="0"/>
          <tpl fld="4" item="5"/>
        </tpls>
      </n>
      <n v="129.03229999999999">
        <tpls c="5">
          <tpl fld="1" item="0"/>
          <tpl fld="2" item="16"/>
          <tpl fld="3" item="16"/>
          <tpl hier="10" item="0"/>
          <tpl fld="4" item="5"/>
        </tpls>
      </n>
      <n v="129.03229999999999">
        <tpls c="5">
          <tpl fld="1" item="8"/>
          <tpl fld="2" item="16"/>
          <tpl fld="3" item="16"/>
          <tpl hier="10" item="0"/>
          <tpl fld="4" item="5"/>
        </tpls>
      </n>
      <n v="129.03229999999999">
        <tpls c="5">
          <tpl fld="1" item="1"/>
          <tpl fld="2" item="16"/>
          <tpl fld="3" item="16"/>
          <tpl hier="10" item="0"/>
          <tpl fld="4" item="5"/>
        </tpls>
      </n>
      <n v="129.03229999999999">
        <tpls c="5">
          <tpl fld="1" item="9"/>
          <tpl fld="2" item="16"/>
          <tpl fld="3" item="16"/>
          <tpl hier="10" item="0"/>
          <tpl fld="4" item="5"/>
        </tpls>
      </n>
      <n v="129.03229999999999">
        <tpls c="5">
          <tpl fld="1" item="2"/>
          <tpl fld="2" item="16"/>
          <tpl fld="3" item="16"/>
          <tpl hier="10" item="0"/>
          <tpl fld="4" item="5"/>
        </tpls>
      </n>
      <n v="129.03229999999999">
        <tpls c="5">
          <tpl fld="1" item="10"/>
          <tpl fld="2" item="16"/>
          <tpl fld="3" item="16"/>
          <tpl hier="10" item="0"/>
          <tpl fld="4" item="5"/>
        </tpls>
      </n>
      <n v="129.03229999999999">
        <tpls c="5">
          <tpl fld="1" item="3"/>
          <tpl fld="2" item="16"/>
          <tpl fld="3" item="16"/>
          <tpl hier="10" item="0"/>
          <tpl fld="4" item="5"/>
        </tpls>
      </n>
      <n v="129.03229999999999">
        <tpls c="5">
          <tpl fld="1" item="11"/>
          <tpl fld="2" item="16"/>
          <tpl fld="3" item="16"/>
          <tpl hier="10" item="0"/>
          <tpl fld="4" item="5"/>
        </tpls>
      </n>
      <n v="129.03229999999999">
        <tpls c="5">
          <tpl fld="1" item="5"/>
          <tpl fld="2" item="16"/>
          <tpl fld="3" item="16"/>
          <tpl hier="10" item="0"/>
          <tpl fld="4" item="5"/>
        </tpls>
      </n>
      <n v="129.03229999999999">
        <tpls c="5">
          <tpl fld="1" item="13"/>
          <tpl fld="2" item="16"/>
          <tpl fld="3" item="16"/>
          <tpl hier="10" item="0"/>
          <tpl fld="4" item="5"/>
        </tpls>
      </n>
      <n v="0">
        <tpls c="5">
          <tpl fld="1" item="4"/>
          <tpl fld="2" item="12"/>
          <tpl fld="3" item="12"/>
          <tpl hier="10" item="0"/>
          <tpl fld="4" item="1"/>
        </tpls>
      </n>
      <n v="0">
        <tpls c="5">
          <tpl fld="1" item="6"/>
          <tpl fld="2" item="12"/>
          <tpl fld="3" item="12"/>
          <tpl hier="10" item="0"/>
          <tpl fld="4" item="1"/>
        </tpls>
      </n>
      <n v="0">
        <tpls c="5">
          <tpl fld="1" item="7"/>
          <tpl fld="2" item="12"/>
          <tpl fld="3" item="12"/>
          <tpl hier="10" item="0"/>
          <tpl fld="4" item="1"/>
        </tpls>
      </n>
      <n v="0">
        <tpls c="5">
          <tpl fld="1" item="12"/>
          <tpl fld="2" item="12"/>
          <tpl fld="3" item="12"/>
          <tpl hier="10" item="0"/>
          <tpl fld="4" item="1"/>
        </tpls>
      </n>
      <n v="0">
        <tpls c="5">
          <tpl fld="1" item="0"/>
          <tpl fld="2" item="12"/>
          <tpl fld="3" item="12"/>
          <tpl hier="10" item="0"/>
          <tpl fld="4" item="1"/>
        </tpls>
      </n>
      <n v="0">
        <tpls c="5">
          <tpl fld="1" item="8"/>
          <tpl fld="2" item="12"/>
          <tpl fld="3" item="12"/>
          <tpl hier="10" item="0"/>
          <tpl fld="4" item="1"/>
        </tpls>
      </n>
      <n v="0">
        <tpls c="5">
          <tpl fld="1" item="1"/>
          <tpl fld="2" item="12"/>
          <tpl fld="3" item="12"/>
          <tpl hier="10" item="0"/>
          <tpl fld="4" item="1"/>
        </tpls>
      </n>
      <n v="0">
        <tpls c="5">
          <tpl fld="1" item="9"/>
          <tpl fld="2" item="12"/>
          <tpl fld="3" item="12"/>
          <tpl hier="10" item="0"/>
          <tpl fld="4" item="1"/>
        </tpls>
      </n>
      <n v="0">
        <tpls c="5">
          <tpl fld="1" item="2"/>
          <tpl fld="2" item="12"/>
          <tpl fld="3" item="12"/>
          <tpl hier="10" item="0"/>
          <tpl fld="4" item="1"/>
        </tpls>
      </n>
      <n v="0">
        <tpls c="5">
          <tpl fld="1" item="10"/>
          <tpl fld="2" item="12"/>
          <tpl fld="3" item="12"/>
          <tpl hier="10" item="0"/>
          <tpl fld="4" item="1"/>
        </tpls>
      </n>
      <n v="0">
        <tpls c="5">
          <tpl fld="1" item="3"/>
          <tpl fld="2" item="12"/>
          <tpl fld="3" item="12"/>
          <tpl hier="10" item="0"/>
          <tpl fld="4" item="1"/>
        </tpls>
      </n>
      <n v="0">
        <tpls c="5">
          <tpl fld="1" item="11"/>
          <tpl fld="2" item="12"/>
          <tpl fld="3" item="12"/>
          <tpl hier="10" item="0"/>
          <tpl fld="4" item="1"/>
        </tpls>
      </n>
      <n v="0">
        <tpls c="5">
          <tpl fld="1" item="5"/>
          <tpl fld="2" item="12"/>
          <tpl fld="3" item="12"/>
          <tpl hier="10" item="0"/>
          <tpl fld="4" item="1"/>
        </tpls>
      </n>
      <n v="0">
        <tpls c="5">
          <tpl fld="1" item="13"/>
          <tpl fld="2" item="12"/>
          <tpl fld="3" item="12"/>
          <tpl hier="10" item="0"/>
          <tpl fld="4" item="1"/>
        </tpls>
      </n>
      <n v="881638.16119149979">
        <tpls c="5">
          <tpl fld="1" item="4"/>
          <tpl fld="2" item="7"/>
          <tpl fld="3" item="7"/>
          <tpl hier="10" item="0"/>
          <tpl fld="4" item="6"/>
        </tpls>
      </n>
      <n v="889816.12895319983">
        <tpls c="5">
          <tpl fld="1" item="3"/>
          <tpl fld="2" item="7"/>
          <tpl fld="3" item="7"/>
          <tpl hier="10" item="0"/>
          <tpl fld="4" item="6"/>
        </tpls>
      </n>
      <n v="848926.29014469963">
        <tpls c="5">
          <tpl fld="1" item="8"/>
          <tpl fld="2" item="7"/>
          <tpl fld="3" item="7"/>
          <tpl hier="10" item="0"/>
          <tpl fld="4" item="6"/>
        </tpls>
      </n>
      <n v="832570.35462129954">
        <tpls c="5">
          <tpl fld="1" item="10"/>
          <tpl fld="2" item="7"/>
          <tpl fld="3" item="7"/>
          <tpl hier="10" item="0"/>
          <tpl fld="4" item="6"/>
        </tpls>
      </n>
      <n v="824392.3868595995">
        <tpls c="5">
          <tpl fld="1" item="11"/>
          <tpl fld="2" item="7"/>
          <tpl fld="3" item="7"/>
          <tpl hier="10" item="0"/>
          <tpl fld="4" item="6"/>
        </tpls>
      </n>
      <n v="816214.41909789946">
        <tpls c="5">
          <tpl fld="1" item="12"/>
          <tpl fld="2" item="7"/>
          <tpl fld="3" item="7"/>
          <tpl hier="10" item="0"/>
          <tpl fld="4" item="6"/>
        </tpls>
      </n>
      <n v="754750.03223829996">
        <tpls c="5">
          <tpl fld="1" item="0"/>
          <tpl fld="2" item="7"/>
          <tpl fld="3" item="7"/>
          <tpl hier="10" item="0"/>
          <tpl fld="4" item="6"/>
        </tpls>
      </n>
      <n v="873460.19342979975">
        <tpls c="5">
          <tpl fld="1" item="5"/>
          <tpl fld="2" item="7"/>
          <tpl fld="3" item="7"/>
          <tpl hier="10" item="0"/>
          <tpl fld="4" item="6"/>
        </tpls>
      </n>
      <n v="808036.45133619942">
        <tpls c="5">
          <tpl fld="1" item="13"/>
          <tpl fld="2" item="7"/>
          <tpl fld="3" item="7"/>
          <tpl hier="10" item="0"/>
          <tpl fld="4" item="6"/>
        </tpls>
      </n>
      <n v="865282.22566809971">
        <tpls c="5">
          <tpl fld="1" item="6"/>
          <tpl fld="2" item="7"/>
          <tpl fld="3" item="7"/>
          <tpl hier="10" item="0"/>
          <tpl fld="4" item="6"/>
        </tpls>
      </n>
      <n v="857104.25790639967">
        <tpls c="5">
          <tpl fld="1" item="7"/>
          <tpl fld="2" item="7"/>
          <tpl fld="3" item="7"/>
          <tpl hier="10" item="0"/>
          <tpl fld="4" item="6"/>
        </tpls>
      </n>
      <n v="826372.06447659992">
        <tpls c="5">
          <tpl fld="1" item="1"/>
          <tpl fld="2" item="7"/>
          <tpl fld="3" item="7"/>
          <tpl hier="10" item="0"/>
          <tpl fld="4" item="6"/>
        </tpls>
      </n>
      <n v="840748.32238299958">
        <tpls c="5">
          <tpl fld="1" item="9"/>
          <tpl fld="2" item="7"/>
          <tpl fld="3" item="7"/>
          <tpl hier="10" item="0"/>
          <tpl fld="4" item="6"/>
        </tpls>
      </n>
      <n v="0">
        <tpls c="5">
          <tpl fld="1" item="5"/>
          <tpl fld="2" item="4"/>
          <tpl fld="3" item="4"/>
          <tpl hier="10" item="0"/>
          <tpl fld="4" item="1"/>
        </tpls>
      </n>
      <n v="0">
        <tpls c="5">
          <tpl fld="1" item="11"/>
          <tpl fld="2" item="4"/>
          <tpl fld="3" item="4"/>
          <tpl hier="10" item="0"/>
          <tpl fld="4" item="1"/>
        </tpls>
      </n>
      <n v="0">
        <tpls c="5">
          <tpl fld="1" item="13"/>
          <tpl fld="2" item="4"/>
          <tpl fld="3" item="4"/>
          <tpl hier="10" item="0"/>
          <tpl fld="4" item="1"/>
        </tpls>
      </n>
      <n v="0">
        <tpls c="5">
          <tpl fld="1" item="4"/>
          <tpl fld="2" item="4"/>
          <tpl fld="3" item="4"/>
          <tpl hier="10" item="0"/>
          <tpl fld="4" item="1"/>
        </tpls>
      </n>
      <n v="0">
        <tpls c="5">
          <tpl fld="1" item="12"/>
          <tpl fld="2" item="4"/>
          <tpl fld="3" item="4"/>
          <tpl hier="10" item="0"/>
          <tpl fld="4" item="1"/>
        </tpls>
      </n>
      <n v="0">
        <tpls c="5">
          <tpl fld="1" item="6"/>
          <tpl fld="2" item="4"/>
          <tpl fld="3" item="4"/>
          <tpl hier="10" item="0"/>
          <tpl fld="4" item="1"/>
        </tpls>
      </n>
      <n v="0">
        <tpls c="5">
          <tpl fld="1" item="7"/>
          <tpl fld="2" item="4"/>
          <tpl fld="3" item="4"/>
          <tpl hier="10" item="0"/>
          <tpl fld="4" item="1"/>
        </tpls>
      </n>
      <n v="0">
        <tpls c="5">
          <tpl fld="1" item="0"/>
          <tpl fld="2" item="4"/>
          <tpl fld="3" item="4"/>
          <tpl hier="10" item="0"/>
          <tpl fld="4" item="1"/>
        </tpls>
      </n>
      <n v="0">
        <tpls c="5">
          <tpl fld="1" item="8"/>
          <tpl fld="2" item="4"/>
          <tpl fld="3" item="4"/>
          <tpl hier="10" item="0"/>
          <tpl fld="4" item="1"/>
        </tpls>
      </n>
      <n v="0">
        <tpls c="5">
          <tpl fld="1" item="1"/>
          <tpl fld="2" item="4"/>
          <tpl fld="3" item="4"/>
          <tpl hier="10" item="0"/>
          <tpl fld="4" item="1"/>
        </tpls>
      </n>
      <n v="0">
        <tpls c="5">
          <tpl fld="1" item="9"/>
          <tpl fld="2" item="4"/>
          <tpl fld="3" item="4"/>
          <tpl hier="10" item="0"/>
          <tpl fld="4" item="1"/>
        </tpls>
      </n>
      <n v="0">
        <tpls c="5">
          <tpl fld="1" item="2"/>
          <tpl fld="2" item="4"/>
          <tpl fld="3" item="4"/>
          <tpl hier="10" item="0"/>
          <tpl fld="4" item="1"/>
        </tpls>
      </n>
      <n v="0">
        <tpls c="5">
          <tpl fld="1" item="10"/>
          <tpl fld="2" item="4"/>
          <tpl fld="3" item="4"/>
          <tpl hier="10" item="0"/>
          <tpl fld="4" item="1"/>
        </tpls>
      </n>
      <n v="667.419355">
        <tpls c="5">
          <tpl fld="1" item="11"/>
          <tpl fld="2" item="0"/>
          <tpl fld="3" item="0"/>
          <tpl hier="10" item="0"/>
          <tpl fld="4" item="5"/>
        </tpls>
      </n>
      <n v="667.419355">
        <tpls c="5">
          <tpl fld="1" item="4"/>
          <tpl fld="2" item="0"/>
          <tpl fld="3" item="0"/>
          <tpl hier="10" item="0"/>
          <tpl fld="4" item="5"/>
        </tpls>
      </n>
      <n v="667.419355">
        <tpls c="5">
          <tpl fld="1" item="12"/>
          <tpl fld="2" item="0"/>
          <tpl fld="3" item="0"/>
          <tpl hier="10" item="0"/>
          <tpl fld="4" item="5"/>
        </tpls>
      </n>
      <n v="667.419355">
        <tpls c="5">
          <tpl fld="1" item="6"/>
          <tpl fld="2" item="0"/>
          <tpl fld="3" item="0"/>
          <tpl hier="10" item="0"/>
          <tpl fld="4" item="5"/>
        </tpls>
      </n>
      <n v="667.419355">
        <tpls c="5">
          <tpl fld="1" item="7"/>
          <tpl fld="2" item="0"/>
          <tpl fld="3" item="0"/>
          <tpl hier="10" item="0"/>
          <tpl fld="4" item="5"/>
        </tpls>
      </n>
      <n v="667.419355">
        <tpls c="5">
          <tpl fld="1" item="0"/>
          <tpl fld="2" item="0"/>
          <tpl fld="3" item="0"/>
          <tpl hier="10" item="0"/>
          <tpl fld="4" item="5"/>
        </tpls>
      </n>
      <n v="667.419355">
        <tpls c="5">
          <tpl fld="1" item="8"/>
          <tpl fld="2" item="0"/>
          <tpl fld="3" item="0"/>
          <tpl hier="10" item="0"/>
          <tpl fld="4" item="5"/>
        </tpls>
      </n>
      <n v="667.419355">
        <tpls c="5">
          <tpl fld="1" item="1"/>
          <tpl fld="2" item="0"/>
          <tpl fld="3" item="0"/>
          <tpl hier="10" item="0"/>
          <tpl fld="4" item="5"/>
        </tpls>
      </n>
      <n v="667.419355">
        <tpls c="5">
          <tpl fld="1" item="9"/>
          <tpl fld="2" item="0"/>
          <tpl fld="3" item="0"/>
          <tpl hier="10" item="0"/>
          <tpl fld="4" item="5"/>
        </tpls>
      </n>
      <n v="667.419355">
        <tpls c="5">
          <tpl fld="1" item="2"/>
          <tpl fld="2" item="0"/>
          <tpl fld="3" item="0"/>
          <tpl hier="10" item="0"/>
          <tpl fld="4" item="5"/>
        </tpls>
      </n>
      <n v="667.419355">
        <tpls c="5">
          <tpl fld="1" item="10"/>
          <tpl fld="2" item="0"/>
          <tpl fld="3" item="0"/>
          <tpl hier="10" item="0"/>
          <tpl fld="4" item="5"/>
        </tpls>
      </n>
      <n v="0">
        <tpls c="5">
          <tpl fld="1" item="9"/>
          <tpl fld="2" item="26"/>
          <tpl fld="3" item="26"/>
          <tpl hier="10" item="0"/>
          <tpl fld="4" item="1"/>
        </tpls>
      </n>
      <n v="0">
        <tpls c="5">
          <tpl fld="1" item="11"/>
          <tpl fld="2" item="26"/>
          <tpl fld="3" item="26"/>
          <tpl hier="10" item="0"/>
          <tpl fld="4" item="1"/>
        </tpls>
      </n>
      <n v="0">
        <tpls c="5">
          <tpl fld="1" item="12"/>
          <tpl fld="2" item="26"/>
          <tpl fld="3" item="26"/>
          <tpl hier="10" item="0"/>
          <tpl fld="4" item="1"/>
        </tpls>
      </n>
      <n v="0">
        <tpls c="5">
          <tpl fld="1" item="1"/>
          <tpl fld="2" item="26"/>
          <tpl fld="3" item="26"/>
          <tpl hier="10" item="0"/>
          <tpl fld="4" item="1"/>
        </tpls>
      </n>
      <n v="0">
        <tpls c="5">
          <tpl fld="1" item="3"/>
          <tpl fld="2" item="26"/>
          <tpl fld="3" item="26"/>
          <tpl hier="10" item="0"/>
          <tpl fld="4" item="1"/>
        </tpls>
      </n>
      <n v="0">
        <tpls c="5">
          <tpl fld="1" item="4"/>
          <tpl fld="2" item="26"/>
          <tpl fld="3" item="26"/>
          <tpl hier="10" item="0"/>
          <tpl fld="4" item="1"/>
        </tpls>
      </n>
      <n v="0">
        <tpls c="5">
          <tpl fld="1" item="5"/>
          <tpl fld="2" item="26"/>
          <tpl fld="3" item="26"/>
          <tpl hier="10" item="0"/>
          <tpl fld="4" item="1"/>
        </tpls>
      </n>
      <n v="0">
        <tpls c="5">
          <tpl fld="1" item="13"/>
          <tpl fld="2" item="26"/>
          <tpl fld="3" item="26"/>
          <tpl hier="10" item="0"/>
          <tpl fld="4" item="1"/>
        </tpls>
      </n>
      <n v="0">
        <tpls c="5">
          <tpl fld="1" item="6"/>
          <tpl fld="2" item="26"/>
          <tpl fld="3" item="26"/>
          <tpl hier="10" item="0"/>
          <tpl fld="4" item="1"/>
        </tpls>
      </n>
      <n v="0">
        <tpls c="5">
          <tpl fld="1" item="7"/>
          <tpl fld="2" item="26"/>
          <tpl fld="3" item="26"/>
          <tpl hier="10" item="0"/>
          <tpl fld="4" item="1"/>
        </tpls>
      </n>
      <n v="0">
        <tpls c="5">
          <tpl fld="1" item="0"/>
          <tpl fld="2" item="26"/>
          <tpl fld="3" item="26"/>
          <tpl hier="10" item="0"/>
          <tpl fld="4" item="1"/>
        </tpls>
      </n>
      <n v="0">
        <tpls c="5">
          <tpl fld="1" item="8"/>
          <tpl fld="2" item="26"/>
          <tpl fld="3" item="26"/>
          <tpl hier="10" item="0"/>
          <tpl fld="4" item="1"/>
        </tpls>
      </n>
      <n v="0">
        <tpls c="5">
          <tpl fld="1" item="2"/>
          <tpl fld="2" item="26"/>
          <tpl fld="3" item="26"/>
          <tpl hier="10" item="0"/>
          <tpl fld="4" item="1"/>
        </tpls>
      </n>
      <n v="0">
        <tpls c="5">
          <tpl fld="1" item="10"/>
          <tpl fld="2" item="26"/>
          <tpl fld="3" item="26"/>
          <tpl hier="10" item="0"/>
          <tpl fld="4" item="1"/>
        </tpls>
      </n>
      <n v="0">
        <tpls c="5">
          <tpl fld="1" item="11"/>
          <tpl fld="2" item="18"/>
          <tpl fld="3" item="18"/>
          <tpl hier="10" item="0"/>
          <tpl fld="4" item="1"/>
        </tpls>
      </n>
      <n v="0">
        <tpls c="5">
          <tpl fld="1" item="0"/>
          <tpl fld="2" item="18"/>
          <tpl fld="3" item="18"/>
          <tpl hier="10" item="0"/>
          <tpl fld="4" item="1"/>
        </tpls>
      </n>
      <n v="0">
        <tpls c="5">
          <tpl fld="1" item="2"/>
          <tpl fld="2" item="18"/>
          <tpl fld="3" item="18"/>
          <tpl hier="10" item="0"/>
          <tpl fld="4" item="1"/>
        </tpls>
      </n>
      <n v="0">
        <tpls c="5">
          <tpl fld="1" item="3"/>
          <tpl fld="2" item="18"/>
          <tpl fld="3" item="18"/>
          <tpl hier="10" item="0"/>
          <tpl fld="4" item="1"/>
        </tpls>
      </n>
      <n v="0">
        <tpls c="5">
          <tpl fld="1" item="8"/>
          <tpl fld="2" item="18"/>
          <tpl fld="3" item="18"/>
          <tpl hier="10" item="0"/>
          <tpl fld="4" item="1"/>
        </tpls>
      </n>
      <n v="0">
        <tpls c="5">
          <tpl fld="1" item="10"/>
          <tpl fld="2" item="18"/>
          <tpl fld="3" item="18"/>
          <tpl hier="10" item="0"/>
          <tpl fld="4" item="1"/>
        </tpls>
      </n>
      <n v="0">
        <tpls c="5">
          <tpl fld="1" item="4"/>
          <tpl fld="2" item="18"/>
          <tpl fld="3" item="18"/>
          <tpl hier="10" item="0"/>
          <tpl fld="4" item="1"/>
        </tpls>
      </n>
      <n v="0">
        <tpls c="5">
          <tpl fld="1" item="12"/>
          <tpl fld="2" item="18"/>
          <tpl fld="3" item="18"/>
          <tpl hier="10" item="0"/>
          <tpl fld="4" item="1"/>
        </tpls>
      </n>
      <n v="0">
        <tpls c="5">
          <tpl fld="1" item="5"/>
          <tpl fld="2" item="18"/>
          <tpl fld="3" item="18"/>
          <tpl hier="10" item="0"/>
          <tpl fld="4" item="1"/>
        </tpls>
      </n>
      <n v="0">
        <tpls c="5">
          <tpl fld="1" item="13"/>
          <tpl fld="2" item="18"/>
          <tpl fld="3" item="18"/>
          <tpl hier="10" item="0"/>
          <tpl fld="4" item="1"/>
        </tpls>
      </n>
      <n v="0">
        <tpls c="5">
          <tpl fld="1" item="6"/>
          <tpl fld="2" item="18"/>
          <tpl fld="3" item="18"/>
          <tpl hier="10" item="0"/>
          <tpl fld="4" item="1"/>
        </tpls>
      </n>
      <n v="0">
        <tpls c="5">
          <tpl fld="1" item="7"/>
          <tpl fld="2" item="18"/>
          <tpl fld="3" item="18"/>
          <tpl hier="10" item="0"/>
          <tpl fld="4" item="1"/>
        </tpls>
      </n>
      <n v="0">
        <tpls c="5">
          <tpl fld="1" item="1"/>
          <tpl fld="2" item="18"/>
          <tpl fld="3" item="18"/>
          <tpl hier="10" item="0"/>
          <tpl fld="4" item="1"/>
        </tpls>
      </n>
      <n v="0">
        <tpls c="5">
          <tpl fld="1" item="9"/>
          <tpl fld="2" item="18"/>
          <tpl fld="3" item="18"/>
          <tpl hier="10" item="0"/>
          <tpl fld="4" item="1"/>
        </tpls>
      </n>
      <n v="208406.38723999995">
        <tpls c="5">
          <tpl fld="1" item="6"/>
          <tpl fld="2" item="11"/>
          <tpl fld="3" item="11"/>
          <tpl hier="10" item="0"/>
          <tpl fld="4" item="0"/>
        </tpls>
      </n>
      <n v="206764.45177999994">
        <tpls c="5">
          <tpl fld="1" item="7"/>
          <tpl fld="2" item="11"/>
          <tpl fld="3" item="11"/>
          <tpl hier="10" item="0"/>
          <tpl fld="4" item="0"/>
        </tpls>
      </n>
      <n v="198554.77447999991">
        <tpls c="5">
          <tpl fld="1" item="12"/>
          <tpl fld="2" item="11"/>
          <tpl fld="3" item="11"/>
          <tpl hier="10" item="0"/>
          <tpl fld="4" item="0"/>
        </tpls>
      </n>
      <n v="203138">
        <tpls c="5">
          <tpl fld="1" item="0"/>
          <tpl fld="2" item="11"/>
          <tpl fld="3" item="11"/>
          <tpl hier="10" item="0"/>
          <tpl fld="4" item="0"/>
        </tpls>
      </n>
      <n v="205122.51631999994">
        <tpls c="5">
          <tpl fld="1" item="8"/>
          <tpl fld="2" item="11"/>
          <tpl fld="3" item="11"/>
          <tpl hier="10" item="0"/>
          <tpl fld="4" item="0"/>
        </tpls>
      </n>
      <n v="201496.06453999999">
        <tpls c="5">
          <tpl fld="1" item="1"/>
          <tpl fld="2" item="11"/>
          <tpl fld="3" item="11"/>
          <tpl hier="10" item="0"/>
          <tpl fld="4" item="0"/>
        </tpls>
      </n>
      <n v="203480.58085999993">
        <tpls c="5">
          <tpl fld="1" item="9"/>
          <tpl fld="2" item="11"/>
          <tpl fld="3" item="11"/>
          <tpl hier="10" item="0"/>
          <tpl fld="4" item="0"/>
        </tpls>
      </n>
      <n v="199854.12907999998">
        <tpls c="5">
          <tpl fld="1" item="2"/>
          <tpl fld="2" item="11"/>
          <tpl fld="3" item="11"/>
          <tpl hier="10" item="0"/>
          <tpl fld="4" item="0"/>
        </tpls>
      </n>
      <n v="201838.64539999992">
        <tpls c="5">
          <tpl fld="1" item="10"/>
          <tpl fld="2" item="11"/>
          <tpl fld="3" item="11"/>
          <tpl hier="10" item="0"/>
          <tpl fld="4" item="0"/>
        </tpls>
      </n>
      <n v="213332.19361999998">
        <tpls c="5">
          <tpl fld="1" item="3"/>
          <tpl fld="2" item="11"/>
          <tpl fld="3" item="11"/>
          <tpl hier="10" item="0"/>
          <tpl fld="4" item="0"/>
        </tpls>
      </n>
      <n v="200196.70993999991">
        <tpls c="5">
          <tpl fld="1" item="11"/>
          <tpl fld="2" item="11"/>
          <tpl fld="3" item="11"/>
          <tpl hier="10" item="0"/>
          <tpl fld="4" item="0"/>
        </tpls>
      </n>
      <n v="210048.32269999996">
        <tpls c="5">
          <tpl fld="1" item="5"/>
          <tpl fld="2" item="11"/>
          <tpl fld="3" item="11"/>
          <tpl hier="10" item="0"/>
          <tpl fld="4" item="0"/>
        </tpls>
      </n>
      <n v="212032.8390199999">
        <tpls c="5">
          <tpl fld="1" item="13"/>
          <tpl fld="2" item="11"/>
          <tpl fld="3" item="11"/>
          <tpl hier="10" item="0"/>
          <tpl fld="4" item="0"/>
        </tpls>
      </n>
      <n v="380100.54852499999">
        <tpls c="5">
          <tpl fld="1" item="3"/>
          <tpl fld="2" item="5"/>
          <tpl fld="3" item="5"/>
          <tpl hier="10" item="0"/>
          <tpl fld="4" item="6"/>
        </tpls>
      </n>
      <n v="352022.32278749999">
        <tpls c="5">
          <tpl fld="1" item="5"/>
          <tpl fld="2" item="5"/>
          <tpl fld="3" item="5"/>
          <tpl hier="10" item="0"/>
          <tpl fld="4" item="6"/>
        </tpls>
      </n>
      <n v="366061.43565624999">
        <tpls c="5">
          <tpl fld="1" item="4"/>
          <tpl fld="2" item="5"/>
          <tpl fld="3" item="5"/>
          <tpl hier="10" item="0"/>
          <tpl fld="4" item="6"/>
        </tpls>
      </n>
      <n v="833348.53270624997">
        <tpls c="5">
          <tpl fld="1" item="12"/>
          <tpl fld="2" item="5"/>
          <tpl fld="3" item="5"/>
          <tpl hier="10" item="0"/>
          <tpl fld="4" item="6"/>
        </tpls>
      </n>
      <n v="531183.20991874998">
        <tpls c="5">
          <tpl fld="1" item="6"/>
          <tpl fld="2" item="5"/>
          <tpl fld="3" item="5"/>
          <tpl hier="10" item="0"/>
          <tpl fld="4" item="6"/>
        </tpls>
      </n>
      <n v="710344.09704999998">
        <tpls c="5">
          <tpl fld="1" item="7"/>
          <tpl fld="2" item="5"/>
          <tpl fld="3" item="5"/>
          <tpl hier="10" item="0"/>
          <tpl fld="4" item="6"/>
        </tpls>
      </n>
      <n v="422217.88713125">
        <tpls c="5">
          <tpl fld="1" item="0"/>
          <tpl fld="2" item="5"/>
          <tpl fld="3" item="5"/>
          <tpl hier="10" item="0"/>
          <tpl fld="4" item="6"/>
        </tpls>
      </n>
      <n v="889504.98418124998">
        <tpls c="5">
          <tpl fld="1" item="8"/>
          <tpl fld="2" item="5"/>
          <tpl fld="3" item="5"/>
          <tpl hier="10" item="0"/>
          <tpl fld="4" item="6"/>
        </tpls>
      </n>
      <n v="408178.7742625">
        <tpls c="5">
          <tpl fld="1" item="1"/>
          <tpl fld="2" item="5"/>
          <tpl fld="3" item="5"/>
          <tpl hier="10" item="0"/>
          <tpl fld="4" item="6"/>
        </tpls>
      </n>
      <n v="875465.87131249998">
        <tpls c="5">
          <tpl fld="1" item="9"/>
          <tpl fld="2" item="5"/>
          <tpl fld="3" item="5"/>
          <tpl hier="10" item="0"/>
          <tpl fld="4" item="6"/>
        </tpls>
      </n>
      <n v="394139.66139374999">
        <tpls c="5">
          <tpl fld="1" item="2"/>
          <tpl fld="2" item="5"/>
          <tpl fld="3" item="5"/>
          <tpl hier="10" item="0"/>
          <tpl fld="4" item="6"/>
        </tpls>
      </n>
      <n v="861426.75844374998">
        <tpls c="5">
          <tpl fld="1" item="10"/>
          <tpl fld="2" item="5"/>
          <tpl fld="3" item="5"/>
          <tpl hier="10" item="0"/>
          <tpl fld="4" item="6"/>
        </tpls>
      </n>
      <n v="32104.800000000003">
        <tpls c="5">
          <tpl fld="1" item="3"/>
          <tpl fld="2" item="1"/>
          <tpl fld="3" item="1"/>
          <tpl hier="10" item="0"/>
          <tpl fld="4" item="2"/>
        </tpls>
      </n>
      <n v="32104.800000000003">
        <tpls c="5">
          <tpl fld="1" item="5"/>
          <tpl fld="2" item="1"/>
          <tpl fld="3" item="1"/>
          <tpl hier="10" item="0"/>
          <tpl fld="4" item="2"/>
        </tpls>
      </n>
      <n v="32104.800000000003">
        <tpls c="5">
          <tpl fld="1" item="4"/>
          <tpl fld="2" item="1"/>
          <tpl fld="3" item="1"/>
          <tpl hier="10" item="0"/>
          <tpl fld="4" item="2"/>
        </tpls>
      </n>
      <n v="32104.800000000003">
        <tpls c="5">
          <tpl fld="1" item="12"/>
          <tpl fld="2" item="1"/>
          <tpl fld="3" item="1"/>
          <tpl hier="10" item="0"/>
          <tpl fld="4" item="2"/>
        </tpls>
      </n>
      <n v="32104.800000000003">
        <tpls c="5">
          <tpl fld="1" item="6"/>
          <tpl fld="2" item="1"/>
          <tpl fld="3" item="1"/>
          <tpl hier="10" item="0"/>
          <tpl fld="4" item="2"/>
        </tpls>
      </n>
      <n v="32104.800000000003">
        <tpls c="5">
          <tpl fld="1" item="7"/>
          <tpl fld="2" item="1"/>
          <tpl fld="3" item="1"/>
          <tpl hier="10" item="0"/>
          <tpl fld="4" item="2"/>
        </tpls>
      </n>
      <n v="32104.800000000003">
        <tpls c="5">
          <tpl fld="1" item="0"/>
          <tpl fld="2" item="1"/>
          <tpl fld="3" item="1"/>
          <tpl hier="10" item="0"/>
          <tpl fld="4" item="2"/>
        </tpls>
      </n>
      <n v="32104.800000000003">
        <tpls c="5">
          <tpl fld="1" item="8"/>
          <tpl fld="2" item="1"/>
          <tpl fld="3" item="1"/>
          <tpl hier="10" item="0"/>
          <tpl fld="4" item="2"/>
        </tpls>
      </n>
      <n v="32104.800000000003">
        <tpls c="5">
          <tpl fld="1" item="1"/>
          <tpl fld="2" item="1"/>
          <tpl fld="3" item="1"/>
          <tpl hier="10" item="0"/>
          <tpl fld="4" item="2"/>
        </tpls>
      </n>
      <n v="32104.800000000003">
        <tpls c="5">
          <tpl fld="1" item="9"/>
          <tpl fld="2" item="1"/>
          <tpl fld="3" item="1"/>
          <tpl hier="10" item="0"/>
          <tpl fld="4" item="2"/>
        </tpls>
      </n>
      <n v="32104.800000000003">
        <tpls c="5">
          <tpl fld="1" item="2"/>
          <tpl fld="2" item="1"/>
          <tpl fld="3" item="1"/>
          <tpl hier="10" item="0"/>
          <tpl fld="4" item="2"/>
        </tpls>
      </n>
      <n v="32104.800000000003">
        <tpls c="5">
          <tpl fld="1" item="10"/>
          <tpl fld="2" item="1"/>
          <tpl fld="3" item="1"/>
          <tpl hier="10" item="0"/>
          <tpl fld="4" item="2"/>
        </tpls>
      </n>
      <n v="354396">
        <tpls c="5">
          <tpl fld="1" item="1"/>
          <tpl fld="2" item="30"/>
          <tpl fld="3" item="30"/>
          <tpl hier="10" item="0"/>
          <tpl fld="4" item="1"/>
        </tpls>
      </n>
      <n v="371238">
        <tpls c="5">
          <tpl fld="1" item="3"/>
          <tpl fld="2" item="30"/>
          <tpl fld="3" item="30"/>
          <tpl hier="10" item="0"/>
          <tpl fld="4" item="1"/>
        </tpls>
      </n>
      <n v="313530">
        <tpls c="5">
          <tpl fld="1" item="4"/>
          <tpl fld="2" item="30"/>
          <tpl fld="3" item="30"/>
          <tpl hier="10" item="0"/>
          <tpl fld="4" item="1"/>
        </tpls>
      </n>
      <n v="378840">
        <tpls c="5">
          <tpl fld="1" item="9"/>
          <tpl fld="2" item="30"/>
          <tpl fld="3" item="30"/>
          <tpl hier="10" item="0"/>
          <tpl fld="4" item="1"/>
        </tpls>
      </n>
      <n v="402066">
        <tpls c="5">
          <tpl fld="1" item="11"/>
          <tpl fld="2" item="30"/>
          <tpl fld="3" item="30"/>
          <tpl hier="10" item="0"/>
          <tpl fld="4" item="1"/>
        </tpls>
      </n>
      <n v="411390">
        <tpls c="5">
          <tpl fld="1" item="12"/>
          <tpl fld="2" item="30"/>
          <tpl fld="3" item="30"/>
          <tpl hier="10" item="0"/>
          <tpl fld="4" item="1"/>
        </tpls>
      </n>
      <n v="353346">
        <tpls c="5">
          <tpl fld="1" item="5"/>
          <tpl fld="2" item="30"/>
          <tpl fld="3" item="30"/>
          <tpl hier="10" item="0"/>
          <tpl fld="4" item="1"/>
        </tpls>
      </n>
      <n v="307062">
        <tpls c="5">
          <tpl fld="1" item="13"/>
          <tpl fld="2" item="30"/>
          <tpl fld="3" item="30"/>
          <tpl hier="10" item="0"/>
          <tpl fld="4" item="1"/>
        </tpls>
      </n>
      <n v="364938">
        <tpls c="5">
          <tpl fld="1" item="6"/>
          <tpl fld="2" item="30"/>
          <tpl fld="3" item="30"/>
          <tpl hier="10" item="0"/>
          <tpl fld="4" item="1"/>
        </tpls>
      </n>
      <n v="330960">
        <tpls c="5">
          <tpl fld="1" item="7"/>
          <tpl fld="2" item="30"/>
          <tpl fld="3" item="30"/>
          <tpl hier="10" item="0"/>
          <tpl fld="4" item="1"/>
        </tpls>
      </n>
      <n v="339066">
        <tpls c="5">
          <tpl fld="1" item="0"/>
          <tpl fld="2" item="30"/>
          <tpl fld="3" item="30"/>
          <tpl hier="10" item="0"/>
          <tpl fld="4" item="1"/>
        </tpls>
      </n>
      <n v="348012">
        <tpls c="5">
          <tpl fld="1" item="8"/>
          <tpl fld="2" item="30"/>
          <tpl fld="3" item="30"/>
          <tpl hier="10" item="0"/>
          <tpl fld="4" item="1"/>
        </tpls>
      </n>
      <n v="406812">
        <tpls c="5">
          <tpl fld="1" item="2"/>
          <tpl fld="2" item="30"/>
          <tpl fld="3" item="30"/>
          <tpl hier="10" item="0"/>
          <tpl fld="4" item="1"/>
        </tpls>
      </n>
      <n v="300804">
        <tpls c="5">
          <tpl fld="1" item="10"/>
          <tpl fld="2" item="30"/>
          <tpl fld="3" item="30"/>
          <tpl hier="10" item="0"/>
          <tpl fld="4" item="1"/>
        </tpls>
      </n>
      <n v="0">
        <tpls c="5">
          <tpl fld="1" item="0"/>
          <tpl fld="2" item="29"/>
          <tpl fld="3" item="29"/>
          <tpl hier="10" item="0"/>
          <tpl fld="4" item="2"/>
        </tpls>
      </n>
      <n v="0">
        <tpls c="5">
          <tpl fld="1" item="5"/>
          <tpl fld="2" item="29"/>
          <tpl fld="3" item="29"/>
          <tpl hier="10" item="0"/>
          <tpl fld="4" item="2"/>
        </tpls>
      </n>
      <n v="137760">
        <tpls c="5">
          <tpl fld="1" item="7"/>
          <tpl fld="2" item="29"/>
          <tpl fld="3" item="29"/>
          <tpl hier="10" item="0"/>
          <tpl fld="4" item="2"/>
        </tpls>
      </n>
      <n v="0">
        <tpls c="5">
          <tpl fld="1" item="8"/>
          <tpl fld="2" item="29"/>
          <tpl fld="3" item="29"/>
          <tpl hier="10" item="0"/>
          <tpl fld="4" item="2"/>
        </tpls>
      </n>
      <n v="0">
        <tpls c="5">
          <tpl fld="1" item="13"/>
          <tpl fld="2" item="29"/>
          <tpl fld="3" item="29"/>
          <tpl hier="10" item="0"/>
          <tpl fld="4" item="2"/>
        </tpls>
      </n>
      <n v="0">
        <tpls c="5">
          <tpl fld="1" item="1"/>
          <tpl fld="2" item="29"/>
          <tpl fld="3" item="29"/>
          <tpl hier="10" item="0"/>
          <tpl fld="4" item="2"/>
        </tpls>
      </n>
      <n v="0">
        <tpls c="5">
          <tpl fld="1" item="9"/>
          <tpl fld="2" item="29"/>
          <tpl fld="3" item="29"/>
          <tpl hier="10" item="0"/>
          <tpl fld="4" item="2"/>
        </tpls>
      </n>
      <n v="0">
        <tpls c="5">
          <tpl fld="1" item="2"/>
          <tpl fld="2" item="29"/>
          <tpl fld="3" item="29"/>
          <tpl hier="10" item="0"/>
          <tpl fld="4" item="2"/>
        </tpls>
      </n>
      <n v="0">
        <tpls c="5">
          <tpl fld="1" item="10"/>
          <tpl fld="2" item="29"/>
          <tpl fld="3" item="29"/>
          <tpl hier="10" item="0"/>
          <tpl fld="4" item="2"/>
        </tpls>
      </n>
      <n v="0">
        <tpls c="5">
          <tpl fld="1" item="3"/>
          <tpl fld="2" item="29"/>
          <tpl fld="3" item="29"/>
          <tpl hier="10" item="0"/>
          <tpl fld="4" item="2"/>
        </tpls>
      </n>
      <n v="0">
        <tpls c="5">
          <tpl fld="1" item="11"/>
          <tpl fld="2" item="29"/>
          <tpl fld="3" item="29"/>
          <tpl hier="10" item="0"/>
          <tpl fld="4" item="2"/>
        </tpls>
      </n>
      <n v="0">
        <tpls c="5">
          <tpl fld="1" item="4"/>
          <tpl fld="2" item="29"/>
          <tpl fld="3" item="29"/>
          <tpl hier="10" item="0"/>
          <tpl fld="4" item="2"/>
        </tpls>
      </n>
      <n v="0">
        <tpls c="5">
          <tpl fld="1" item="12"/>
          <tpl fld="2" item="29"/>
          <tpl fld="3" item="29"/>
          <tpl hier="10" item="0"/>
          <tpl fld="4" item="2"/>
        </tpls>
      </n>
      <n v="137760">
        <tpls c="5">
          <tpl fld="1" item="6"/>
          <tpl fld="2" item="29"/>
          <tpl fld="3" item="29"/>
          <tpl hier="10" item="0"/>
          <tpl fld="4" item="2"/>
        </tpls>
      </n>
      <n v="210000">
        <tpls c="5">
          <tpl fld="1" item="1"/>
          <tpl fld="2" item="28"/>
          <tpl fld="3" item="28"/>
          <tpl hier="10" item="0"/>
          <tpl fld="4" item="3"/>
        </tpls>
      </n>
      <n v="210000">
        <tpls c="5">
          <tpl fld="1" item="3"/>
          <tpl fld="2" item="28"/>
          <tpl fld="3" item="28"/>
          <tpl hier="10" item="0"/>
          <tpl fld="4" item="3"/>
        </tpls>
      </n>
      <n v="210000">
        <tpls c="5">
          <tpl fld="1" item="4"/>
          <tpl fld="2" item="28"/>
          <tpl fld="3" item="28"/>
          <tpl hier="10" item="0"/>
          <tpl fld="4" item="3"/>
        </tpls>
      </n>
      <n v="210000">
        <tpls c="5">
          <tpl fld="1" item="9"/>
          <tpl fld="2" item="28"/>
          <tpl fld="3" item="28"/>
          <tpl hier="10" item="0"/>
          <tpl fld="4" item="3"/>
        </tpls>
      </n>
      <n v="0">
        <tpls c="5">
          <tpl fld="1" item="11"/>
          <tpl fld="2" item="28"/>
          <tpl fld="3" item="28"/>
          <tpl hier="10" item="0"/>
          <tpl fld="4" item="3"/>
        </tpls>
      </n>
      <n v="0">
        <tpls c="5">
          <tpl fld="1" item="12"/>
          <tpl fld="2" item="28"/>
          <tpl fld="3" item="28"/>
          <tpl hier="10" item="0"/>
          <tpl fld="4" item="3"/>
        </tpls>
      </n>
      <n v="210000">
        <tpls c="5">
          <tpl fld="1" item="5"/>
          <tpl fld="2" item="28"/>
          <tpl fld="3" item="28"/>
          <tpl hier="10" item="0"/>
          <tpl fld="4" item="3"/>
        </tpls>
      </n>
      <n v="0">
        <tpls c="5">
          <tpl fld="1" item="13"/>
          <tpl fld="2" item="28"/>
          <tpl fld="3" item="28"/>
          <tpl hier="10" item="0"/>
          <tpl fld="4" item="3"/>
        </tpls>
      </n>
      <n v="0">
        <tpls c="5">
          <tpl fld="1" item="6"/>
          <tpl fld="2" item="28"/>
          <tpl fld="3" item="28"/>
          <tpl hier="10" item="0"/>
          <tpl fld="4" item="3"/>
        </tpls>
      </n>
      <n v="0">
        <tpls c="5">
          <tpl fld="1" item="7"/>
          <tpl fld="2" item="28"/>
          <tpl fld="3" item="28"/>
          <tpl hier="10" item="0"/>
          <tpl fld="4" item="3"/>
        </tpls>
      </n>
      <n v="0">
        <tpls c="5">
          <tpl fld="1" item="0"/>
          <tpl fld="2" item="28"/>
          <tpl fld="3" item="28"/>
          <tpl hier="10" item="0"/>
          <tpl fld="4" item="3"/>
        </tpls>
      </n>
      <n v="0">
        <tpls c="5">
          <tpl fld="1" item="8"/>
          <tpl fld="2" item="28"/>
          <tpl fld="3" item="28"/>
          <tpl hier="10" item="0"/>
          <tpl fld="4" item="3"/>
        </tpls>
      </n>
      <n v="210000">
        <tpls c="5">
          <tpl fld="1" item="2"/>
          <tpl fld="2" item="28"/>
          <tpl fld="3" item="28"/>
          <tpl hier="10" item="0"/>
          <tpl fld="4" item="3"/>
        </tpls>
      </n>
      <n v="210000">
        <tpls c="5">
          <tpl fld="1" item="10"/>
          <tpl fld="2" item="28"/>
          <tpl fld="3" item="28"/>
          <tpl hier="10" item="0"/>
          <tpl fld="4" item="3"/>
        </tpls>
      </n>
      <n v="0">
        <tpls c="5">
          <tpl fld="1" item="0"/>
          <tpl fld="2" item="27"/>
          <tpl fld="3" item="27"/>
          <tpl hier="10" item="0"/>
          <tpl fld="4" item="4"/>
        </tpls>
      </n>
      <n v="0">
        <tpls c="5">
          <tpl fld="1" item="5"/>
          <tpl fld="2" item="27"/>
          <tpl fld="3" item="27"/>
          <tpl hier="10" item="0"/>
          <tpl fld="4" item="4"/>
        </tpls>
      </n>
      <n v="0">
        <tpls c="5">
          <tpl fld="1" item="7"/>
          <tpl fld="2" item="27"/>
          <tpl fld="3" item="27"/>
          <tpl hier="10" item="0"/>
          <tpl fld="4" item="4"/>
        </tpls>
      </n>
      <n v="0">
        <tpls c="5">
          <tpl fld="1" item="8"/>
          <tpl fld="2" item="27"/>
          <tpl fld="3" item="27"/>
          <tpl hier="10" item="0"/>
          <tpl fld="4" item="4"/>
        </tpls>
      </n>
      <n v="0">
        <tpls c="5">
          <tpl fld="1" item="13"/>
          <tpl fld="2" item="27"/>
          <tpl fld="3" item="27"/>
          <tpl hier="10" item="0"/>
          <tpl fld="4" item="4"/>
        </tpls>
      </n>
      <n v="0">
        <tpls c="5">
          <tpl fld="1" item="1"/>
          <tpl fld="2" item="27"/>
          <tpl fld="3" item="27"/>
          <tpl hier="10" item="0"/>
          <tpl fld="4" item="4"/>
        </tpls>
      </n>
      <n v="0">
        <tpls c="5">
          <tpl fld="1" item="9"/>
          <tpl fld="2" item="27"/>
          <tpl fld="3" item="27"/>
          <tpl hier="10" item="0"/>
          <tpl fld="4" item="4"/>
        </tpls>
      </n>
      <n v="0">
        <tpls c="5">
          <tpl fld="1" item="2"/>
          <tpl fld="2" item="27"/>
          <tpl fld="3" item="27"/>
          <tpl hier="10" item="0"/>
          <tpl fld="4" item="4"/>
        </tpls>
      </n>
      <n v="0">
        <tpls c="5">
          <tpl fld="1" item="10"/>
          <tpl fld="2" item="27"/>
          <tpl fld="3" item="27"/>
          <tpl hier="10" item="0"/>
          <tpl fld="4" item="4"/>
        </tpls>
      </n>
      <n v="0">
        <tpls c="5">
          <tpl fld="1" item="3"/>
          <tpl fld="2" item="27"/>
          <tpl fld="3" item="27"/>
          <tpl hier="10" item="0"/>
          <tpl fld="4" item="4"/>
        </tpls>
      </n>
      <n v="0">
        <tpls c="5">
          <tpl fld="1" item="11"/>
          <tpl fld="2" item="27"/>
          <tpl fld="3" item="27"/>
          <tpl hier="10" item="0"/>
          <tpl fld="4" item="4"/>
        </tpls>
      </n>
      <n v="0">
        <tpls c="5">
          <tpl fld="1" item="4"/>
          <tpl fld="2" item="27"/>
          <tpl fld="3" item="27"/>
          <tpl hier="10" item="0"/>
          <tpl fld="4" item="4"/>
        </tpls>
      </n>
      <n v="0">
        <tpls c="5">
          <tpl fld="1" item="12"/>
          <tpl fld="2" item="27"/>
          <tpl fld="3" item="27"/>
          <tpl hier="10" item="0"/>
          <tpl fld="4" item="4"/>
        </tpls>
      </n>
      <n v="0">
        <tpls c="5">
          <tpl fld="1" item="6"/>
          <tpl fld="2" item="27"/>
          <tpl fld="3" item="27"/>
          <tpl hier="10" item="0"/>
          <tpl fld="4" item="4"/>
        </tpls>
      </n>
      <n v="0">
        <tpls c="5">
          <tpl fld="1" item="1"/>
          <tpl fld="2" item="26"/>
          <tpl fld="3" item="26"/>
          <tpl hier="10" item="0"/>
          <tpl fld="4" item="5"/>
        </tpls>
      </n>
      <n v="0">
        <tpls c="5">
          <tpl fld="1" item="3"/>
          <tpl fld="2" item="26"/>
          <tpl fld="3" item="26"/>
          <tpl hier="10" item="0"/>
          <tpl fld="4" item="5"/>
        </tpls>
      </n>
      <n v="0">
        <tpls c="5">
          <tpl fld="1" item="4"/>
          <tpl fld="2" item="26"/>
          <tpl fld="3" item="26"/>
          <tpl hier="10" item="0"/>
          <tpl fld="4" item="5"/>
        </tpls>
      </n>
      <n v="0">
        <tpls c="5">
          <tpl fld="1" item="9"/>
          <tpl fld="2" item="26"/>
          <tpl fld="3" item="26"/>
          <tpl hier="10" item="0"/>
          <tpl fld="4" item="5"/>
        </tpls>
      </n>
      <n v="0">
        <tpls c="5">
          <tpl fld="1" item="11"/>
          <tpl fld="2" item="26"/>
          <tpl fld="3" item="26"/>
          <tpl hier="10" item="0"/>
          <tpl fld="4" item="5"/>
        </tpls>
      </n>
      <n v="0">
        <tpls c="5">
          <tpl fld="1" item="12"/>
          <tpl fld="2" item="26"/>
          <tpl fld="3" item="26"/>
          <tpl hier="10" item="0"/>
          <tpl fld="4" item="5"/>
        </tpls>
      </n>
      <n v="0">
        <tpls c="5">
          <tpl fld="1" item="5"/>
          <tpl fld="2" item="26"/>
          <tpl fld="3" item="26"/>
          <tpl hier="10" item="0"/>
          <tpl fld="4" item="5"/>
        </tpls>
      </n>
      <n v="0">
        <tpls c="5">
          <tpl fld="1" item="13"/>
          <tpl fld="2" item="26"/>
          <tpl fld="3" item="26"/>
          <tpl hier="10" item="0"/>
          <tpl fld="4" item="5"/>
        </tpls>
      </n>
      <n v="0">
        <tpls c="5">
          <tpl fld="1" item="6"/>
          <tpl fld="2" item="26"/>
          <tpl fld="3" item="26"/>
          <tpl hier="10" item="0"/>
          <tpl fld="4" item="5"/>
        </tpls>
      </n>
      <n v="0">
        <tpls c="5">
          <tpl fld="1" item="7"/>
          <tpl fld="2" item="26"/>
          <tpl fld="3" item="26"/>
          <tpl hier="10" item="0"/>
          <tpl fld="4" item="5"/>
        </tpls>
      </n>
      <n v="0">
        <tpls c="5">
          <tpl fld="1" item="0"/>
          <tpl fld="2" item="26"/>
          <tpl fld="3" item="26"/>
          <tpl hier="10" item="0"/>
          <tpl fld="4" item="5"/>
        </tpls>
      </n>
      <n v="0">
        <tpls c="5">
          <tpl fld="1" item="8"/>
          <tpl fld="2" item="26"/>
          <tpl fld="3" item="26"/>
          <tpl hier="10" item="0"/>
          <tpl fld="4" item="5"/>
        </tpls>
      </n>
      <n v="0">
        <tpls c="5">
          <tpl fld="1" item="2"/>
          <tpl fld="2" item="26"/>
          <tpl fld="3" item="26"/>
          <tpl hier="10" item="0"/>
          <tpl fld="4" item="5"/>
        </tpls>
      </n>
      <n v="0">
        <tpls c="5">
          <tpl fld="1" item="10"/>
          <tpl fld="2" item="26"/>
          <tpl fld="3" item="26"/>
          <tpl hier="10" item="0"/>
          <tpl fld="4" item="5"/>
        </tpls>
      </n>
      <n v="482490">
        <tpls c="5">
          <tpl fld="1" item="0"/>
          <tpl fld="2" item="25"/>
          <tpl fld="3" item="25"/>
          <tpl hier="10" item="0"/>
          <tpl fld="4" item="6"/>
        </tpls>
      </n>
      <n v="736380">
        <tpls c="5">
          <tpl fld="1" item="5"/>
          <tpl fld="2" item="25"/>
          <tpl fld="3" item="25"/>
          <tpl hier="10" item="0"/>
          <tpl fld="4" item="6"/>
        </tpls>
      </n>
      <n v="837936">
        <tpls c="5">
          <tpl fld="1" item="7"/>
          <tpl fld="2" item="25"/>
          <tpl fld="3" item="25"/>
          <tpl hier="10" item="0"/>
          <tpl fld="4" item="6"/>
        </tpls>
      </n>
      <n v="888714">
        <tpls c="5">
          <tpl fld="1" item="8"/>
          <tpl fld="2" item="25"/>
          <tpl fld="3" item="25"/>
          <tpl hier="10" item="0"/>
          <tpl fld="4" item="6"/>
        </tpls>
      </n>
      <n v="1142604">
        <tpls c="5">
          <tpl fld="1" item="13"/>
          <tpl fld="2" item="25"/>
          <tpl fld="3" item="25"/>
          <tpl hier="10" item="0"/>
          <tpl fld="4" item="6"/>
        </tpls>
      </n>
      <n v="533268">
        <tpls c="5">
          <tpl fld="1" item="1"/>
          <tpl fld="2" item="25"/>
          <tpl fld="3" item="25"/>
          <tpl hier="10" item="0"/>
          <tpl fld="4" item="6"/>
        </tpls>
      </n>
      <n v="939492">
        <tpls c="5">
          <tpl fld="1" item="9"/>
          <tpl fld="2" item="25"/>
          <tpl fld="3" item="25"/>
          <tpl hier="10" item="0"/>
          <tpl fld="4" item="6"/>
        </tpls>
      </n>
      <n v="584046">
        <tpls c="5">
          <tpl fld="1" item="2"/>
          <tpl fld="2" item="25"/>
          <tpl fld="3" item="25"/>
          <tpl hier="10" item="0"/>
          <tpl fld="4" item="6"/>
        </tpls>
      </n>
      <n v="990270">
        <tpls c="5">
          <tpl fld="1" item="10"/>
          <tpl fld="2" item="25"/>
          <tpl fld="3" item="25"/>
          <tpl hier="10" item="0"/>
          <tpl fld="4" item="6"/>
        </tpls>
      </n>
      <n v="634824">
        <tpls c="5">
          <tpl fld="1" item="3"/>
          <tpl fld="2" item="25"/>
          <tpl fld="3" item="25"/>
          <tpl hier="10" item="0"/>
          <tpl fld="4" item="6"/>
        </tpls>
      </n>
      <n v="1041048">
        <tpls c="5">
          <tpl fld="1" item="11"/>
          <tpl fld="2" item="25"/>
          <tpl fld="3" item="25"/>
          <tpl hier="10" item="0"/>
          <tpl fld="4" item="6"/>
        </tpls>
      </n>
      <n v="685602">
        <tpls c="5">
          <tpl fld="1" item="4"/>
          <tpl fld="2" item="25"/>
          <tpl fld="3" item="25"/>
          <tpl hier="10" item="0"/>
          <tpl fld="4" item="6"/>
        </tpls>
      </n>
      <n v="1091826">
        <tpls c="5">
          <tpl fld="1" item="12"/>
          <tpl fld="2" item="25"/>
          <tpl fld="3" item="25"/>
          <tpl hier="10" item="0"/>
          <tpl fld="4" item="6"/>
        </tpls>
      </n>
      <n v="787158">
        <tpls c="5">
          <tpl fld="1" item="6"/>
          <tpl fld="2" item="25"/>
          <tpl fld="3" item="25"/>
          <tpl hier="10" item="0"/>
          <tpl fld="4" item="6"/>
        </tpls>
      </n>
      <n v="161424">
        <tpls c="5">
          <tpl fld="1" item="8"/>
          <tpl fld="2" item="23"/>
          <tpl fld="3" item="23"/>
          <tpl hier="10" item="0"/>
          <tpl fld="4" item="0"/>
        </tpls>
      </n>
      <n v="100944">
        <tpls c="5">
          <tpl fld="1" item="0"/>
          <tpl fld="2" item="23"/>
          <tpl fld="3" item="23"/>
          <tpl hier="10" item="0"/>
          <tpl fld="4" item="0"/>
        </tpls>
      </n>
      <n v="161424">
        <tpls c="5">
          <tpl fld="1" item="5"/>
          <tpl fld="2" item="23"/>
          <tpl fld="3" item="23"/>
          <tpl hier="10" item="0"/>
          <tpl fld="4" item="0"/>
        </tpls>
      </n>
      <n v="161424">
        <tpls c="5">
          <tpl fld="1" item="7"/>
          <tpl fld="2" item="23"/>
          <tpl fld="3" item="23"/>
          <tpl hier="10" item="0"/>
          <tpl fld="4" item="0"/>
        </tpls>
      </n>
      <n v="221904">
        <tpls c="5">
          <tpl fld="1" item="13"/>
          <tpl fld="2" item="23"/>
          <tpl fld="3" item="23"/>
          <tpl hier="10" item="0"/>
          <tpl fld="4" item="0"/>
        </tpls>
      </n>
      <n v="100944">
        <tpls c="5">
          <tpl fld="1" item="1"/>
          <tpl fld="2" item="23"/>
          <tpl fld="3" item="23"/>
          <tpl hier="10" item="0"/>
          <tpl fld="4" item="0"/>
        </tpls>
      </n>
      <n v="161424">
        <tpls c="5">
          <tpl fld="1" item="9"/>
          <tpl fld="2" item="23"/>
          <tpl fld="3" item="23"/>
          <tpl hier="10" item="0"/>
          <tpl fld="4" item="0"/>
        </tpls>
      </n>
      <n v="100944">
        <tpls c="5">
          <tpl fld="1" item="2"/>
          <tpl fld="2" item="23"/>
          <tpl fld="3" item="23"/>
          <tpl hier="10" item="0"/>
          <tpl fld="4" item="0"/>
        </tpls>
      </n>
      <n v="161424">
        <tpls c="5">
          <tpl fld="1" item="10"/>
          <tpl fld="2" item="23"/>
          <tpl fld="3" item="23"/>
          <tpl hier="10" item="0"/>
          <tpl fld="4" item="0"/>
        </tpls>
      </n>
      <n v="161424">
        <tpls c="5">
          <tpl fld="1" item="3"/>
          <tpl fld="2" item="23"/>
          <tpl fld="3" item="23"/>
          <tpl hier="10" item="0"/>
          <tpl fld="4" item="0"/>
        </tpls>
      </n>
      <n v="161424">
        <tpls c="5">
          <tpl fld="1" item="11"/>
          <tpl fld="2" item="23"/>
          <tpl fld="3" item="23"/>
          <tpl hier="10" item="0"/>
          <tpl fld="4" item="0"/>
        </tpls>
      </n>
      <n v="161424">
        <tpls c="5">
          <tpl fld="1" item="4"/>
          <tpl fld="2" item="23"/>
          <tpl fld="3" item="23"/>
          <tpl hier="10" item="0"/>
          <tpl fld="4" item="0"/>
        </tpls>
      </n>
      <n v="161424">
        <tpls c="5">
          <tpl fld="1" item="12"/>
          <tpl fld="2" item="23"/>
          <tpl fld="3" item="23"/>
          <tpl hier="10" item="0"/>
          <tpl fld="4" item="0"/>
        </tpls>
      </n>
      <n v="161424">
        <tpls c="5">
          <tpl fld="1" item="6"/>
          <tpl fld="2" item="23"/>
          <tpl fld="3" item="23"/>
          <tpl hier="10" item="0"/>
          <tpl fld="4" item="0"/>
        </tpls>
      </n>
      <n v="0">
        <tpls c="5">
          <tpl fld="1" item="9"/>
          <tpl fld="2" item="22"/>
          <tpl fld="3" item="22"/>
          <tpl hier="10" item="0"/>
          <tpl fld="4" item="1"/>
        </tpls>
      </n>
      <n v="0">
        <tpls c="5">
          <tpl fld="1" item="12"/>
          <tpl fld="2" item="22"/>
          <tpl fld="3" item="22"/>
          <tpl hier="10" item="0"/>
          <tpl fld="4" item="1"/>
        </tpls>
      </n>
      <n v="0">
        <tpls c="5">
          <tpl fld="1" item="1"/>
          <tpl fld="2" item="22"/>
          <tpl fld="3" item="22"/>
          <tpl hier="10" item="0"/>
          <tpl fld="4" item="1"/>
        </tpls>
      </n>
      <n v="0">
        <tpls c="5">
          <tpl fld="1" item="3"/>
          <tpl fld="2" item="22"/>
          <tpl fld="3" item="22"/>
          <tpl hier="10" item="0"/>
          <tpl fld="4" item="1"/>
        </tpls>
      </n>
      <n v="0">
        <tpls c="5">
          <tpl fld="1" item="4"/>
          <tpl fld="2" item="22"/>
          <tpl fld="3" item="22"/>
          <tpl hier="10" item="0"/>
          <tpl fld="4" item="1"/>
        </tpls>
      </n>
      <n v="0">
        <tpls c="5">
          <tpl fld="1" item="11"/>
          <tpl fld="2" item="22"/>
          <tpl fld="3" item="22"/>
          <tpl hier="10" item="0"/>
          <tpl fld="4" item="1"/>
        </tpls>
      </n>
      <n v="0">
        <tpls c="5">
          <tpl fld="1" item="5"/>
          <tpl fld="2" item="22"/>
          <tpl fld="3" item="22"/>
          <tpl hier="10" item="0"/>
          <tpl fld="4" item="1"/>
        </tpls>
      </n>
      <n v="0">
        <tpls c="5">
          <tpl fld="1" item="13"/>
          <tpl fld="2" item="22"/>
          <tpl fld="3" item="22"/>
          <tpl hier="10" item="0"/>
          <tpl fld="4" item="1"/>
        </tpls>
      </n>
      <n v="0">
        <tpls c="5">
          <tpl fld="1" item="6"/>
          <tpl fld="2" item="22"/>
          <tpl fld="3" item="22"/>
          <tpl hier="10" item="0"/>
          <tpl fld="4" item="1"/>
        </tpls>
      </n>
      <n v="0">
        <tpls c="5">
          <tpl fld="1" item="7"/>
          <tpl fld="2" item="22"/>
          <tpl fld="3" item="22"/>
          <tpl hier="10" item="0"/>
          <tpl fld="4" item="1"/>
        </tpls>
      </n>
      <n v="0">
        <tpls c="5">
          <tpl fld="1" item="0"/>
          <tpl fld="2" item="22"/>
          <tpl fld="3" item="22"/>
          <tpl hier="10" item="0"/>
          <tpl fld="4" item="1"/>
        </tpls>
      </n>
      <n v="0">
        <tpls c="5">
          <tpl fld="1" item="8"/>
          <tpl fld="2" item="22"/>
          <tpl fld="3" item="22"/>
          <tpl hier="10" item="0"/>
          <tpl fld="4" item="1"/>
        </tpls>
      </n>
      <n v="0">
        <tpls c="5">
          <tpl fld="1" item="2"/>
          <tpl fld="2" item="22"/>
          <tpl fld="3" item="22"/>
          <tpl hier="10" item="0"/>
          <tpl fld="4" item="1"/>
        </tpls>
      </n>
      <n v="0">
        <tpls c="5">
          <tpl fld="1" item="10"/>
          <tpl fld="2" item="22"/>
          <tpl fld="3" item="22"/>
          <tpl hier="10" item="0"/>
          <tpl fld="4" item="1"/>
        </tpls>
      </n>
      <n v="11718">
        <tpls c="5">
          <tpl fld="1" item="7"/>
          <tpl fld="2" item="21"/>
          <tpl fld="3" item="21"/>
          <tpl hier="10" item="0"/>
          <tpl fld="4" item="2"/>
        </tpls>
      </n>
      <n v="11718">
        <tpls c="5">
          <tpl fld="1" item="13"/>
          <tpl fld="2" item="21"/>
          <tpl fld="3" item="21"/>
          <tpl hier="10" item="0"/>
          <tpl fld="4" item="2"/>
        </tpls>
      </n>
      <n v="11718">
        <tpls c="5">
          <tpl fld="1" item="0"/>
          <tpl fld="2" item="21"/>
          <tpl fld="3" item="21"/>
          <tpl hier="10" item="0"/>
          <tpl fld="4" item="2"/>
        </tpls>
      </n>
      <n v="11718">
        <tpls c="5">
          <tpl fld="1" item="5"/>
          <tpl fld="2" item="21"/>
          <tpl fld="3" item="21"/>
          <tpl hier="10" item="0"/>
          <tpl fld="4" item="2"/>
        </tpls>
      </n>
      <n v="11718">
        <tpls c="5">
          <tpl fld="1" item="8"/>
          <tpl fld="2" item="21"/>
          <tpl fld="3" item="21"/>
          <tpl hier="10" item="0"/>
          <tpl fld="4" item="2"/>
        </tpls>
      </n>
      <n v="11718">
        <tpls c="5">
          <tpl fld="1" item="1"/>
          <tpl fld="2" item="21"/>
          <tpl fld="3" item="21"/>
          <tpl hier="10" item="0"/>
          <tpl fld="4" item="2"/>
        </tpls>
      </n>
      <n v="11718">
        <tpls c="5">
          <tpl fld="1" item="9"/>
          <tpl fld="2" item="21"/>
          <tpl fld="3" item="21"/>
          <tpl hier="10" item="0"/>
          <tpl fld="4" item="2"/>
        </tpls>
      </n>
      <n v="11718">
        <tpls c="5">
          <tpl fld="1" item="2"/>
          <tpl fld="2" item="21"/>
          <tpl fld="3" item="21"/>
          <tpl hier="10" item="0"/>
          <tpl fld="4" item="2"/>
        </tpls>
      </n>
      <n v="11718">
        <tpls c="5">
          <tpl fld="1" item="10"/>
          <tpl fld="2" item="21"/>
          <tpl fld="3" item="21"/>
          <tpl hier="10" item="0"/>
          <tpl fld="4" item="2"/>
        </tpls>
      </n>
      <n v="11718">
        <tpls c="5">
          <tpl fld="1" item="3"/>
          <tpl fld="2" item="21"/>
          <tpl fld="3" item="21"/>
          <tpl hier="10" item="0"/>
          <tpl fld="4" item="2"/>
        </tpls>
      </n>
      <n v="11718">
        <tpls c="5">
          <tpl fld="1" item="11"/>
          <tpl fld="2" item="21"/>
          <tpl fld="3" item="21"/>
          <tpl hier="10" item="0"/>
          <tpl fld="4" item="2"/>
        </tpls>
      </n>
      <n v="11718">
        <tpls c="5">
          <tpl fld="1" item="4"/>
          <tpl fld="2" item="21"/>
          <tpl fld="3" item="21"/>
          <tpl hier="10" item="0"/>
          <tpl fld="4" item="2"/>
        </tpls>
      </n>
      <n v="11718">
        <tpls c="5">
          <tpl fld="1" item="12"/>
          <tpl fld="2" item="21"/>
          <tpl fld="3" item="21"/>
          <tpl hier="10" item="0"/>
          <tpl fld="4" item="2"/>
        </tpls>
      </n>
      <n v="11718">
        <tpls c="5">
          <tpl fld="1" item="6"/>
          <tpl fld="2" item="21"/>
          <tpl fld="3" item="21"/>
          <tpl hier="10" item="0"/>
          <tpl fld="4" item="2"/>
        </tpls>
      </n>
      <n v="147000">
        <tpls c="5">
          <tpl fld="1" item="3"/>
          <tpl fld="2" item="20"/>
          <tpl fld="3" item="20"/>
          <tpl hier="10" item="0"/>
          <tpl fld="4" item="3"/>
        </tpls>
      </n>
      <n v="147000">
        <tpls c="5">
          <tpl fld="1" item="8"/>
          <tpl fld="2" item="20"/>
          <tpl fld="3" item="20"/>
          <tpl hier="10" item="0"/>
          <tpl fld="4" item="3"/>
        </tpls>
      </n>
      <n v="147000">
        <tpls c="5">
          <tpl fld="1" item="10"/>
          <tpl fld="2" item="20"/>
          <tpl fld="3" item="20"/>
          <tpl hier="10" item="0"/>
          <tpl fld="4" item="3"/>
        </tpls>
      </n>
      <n v="147000">
        <tpls c="5">
          <tpl fld="1" item="11"/>
          <tpl fld="2" item="20"/>
          <tpl fld="3" item="20"/>
          <tpl hier="10" item="0"/>
          <tpl fld="4" item="3"/>
        </tpls>
      </n>
      <n v="0">
        <tpls c="5">
          <tpl fld="1" item="0"/>
          <tpl fld="2" item="20"/>
          <tpl fld="3" item="20"/>
          <tpl hier="10" item="0"/>
          <tpl fld="4" item="3"/>
        </tpls>
      </n>
      <n v="147000">
        <tpls c="5">
          <tpl fld="1" item="4"/>
          <tpl fld="2" item="20"/>
          <tpl fld="3" item="20"/>
          <tpl hier="10" item="0"/>
          <tpl fld="4" item="3"/>
        </tpls>
      </n>
      <n v="0">
        <tpls c="5">
          <tpl fld="1" item="12"/>
          <tpl fld="2" item="20"/>
          <tpl fld="3" item="20"/>
          <tpl hier="10" item="0"/>
          <tpl fld="4" item="3"/>
        </tpls>
      </n>
      <n v="147000">
        <tpls c="5">
          <tpl fld="1" item="5"/>
          <tpl fld="2" item="20"/>
          <tpl fld="3" item="20"/>
          <tpl hier="10" item="0"/>
          <tpl fld="4" item="3"/>
        </tpls>
      </n>
      <n v="0">
        <tpls c="5">
          <tpl fld="1" item="13"/>
          <tpl fld="2" item="20"/>
          <tpl fld="3" item="20"/>
          <tpl hier="10" item="0"/>
          <tpl fld="4" item="3"/>
        </tpls>
      </n>
      <n v="0">
        <tpls c="5">
          <tpl fld="1" item="6"/>
          <tpl fld="2" item="20"/>
          <tpl fld="3" item="20"/>
          <tpl hier="10" item="0"/>
          <tpl fld="4" item="3"/>
        </tpls>
      </n>
      <n v="0">
        <tpls c="5">
          <tpl fld="1" item="7"/>
          <tpl fld="2" item="20"/>
          <tpl fld="3" item="20"/>
          <tpl hier="10" item="0"/>
          <tpl fld="4" item="3"/>
        </tpls>
      </n>
      <n v="0">
        <tpls c="5">
          <tpl fld="1" item="1"/>
          <tpl fld="2" item="20"/>
          <tpl fld="3" item="20"/>
          <tpl hier="10" item="0"/>
          <tpl fld="4" item="3"/>
        </tpls>
      </n>
      <n v="147000">
        <tpls c="5">
          <tpl fld="1" item="9"/>
          <tpl fld="2" item="20"/>
          <tpl fld="3" item="20"/>
          <tpl hier="10" item="0"/>
          <tpl fld="4" item="3"/>
        </tpls>
      </n>
      <n v="0">
        <tpls c="5">
          <tpl fld="1" item="4"/>
          <tpl fld="2" item="19"/>
          <tpl fld="3" item="19"/>
          <tpl hier="10" item="0"/>
          <tpl fld="4" item="4"/>
        </tpls>
      </n>
      <n v="0">
        <tpls c="5">
          <tpl fld="1" item="6"/>
          <tpl fld="2" item="19"/>
          <tpl fld="3" item="19"/>
          <tpl hier="10" item="0"/>
          <tpl fld="4" item="4"/>
        </tpls>
      </n>
      <n v="0">
        <tpls c="5">
          <tpl fld="1" item="7"/>
          <tpl fld="2" item="19"/>
          <tpl fld="3" item="19"/>
          <tpl hier="10" item="0"/>
          <tpl fld="4" item="4"/>
        </tpls>
      </n>
      <n v="0">
        <tpls c="5">
          <tpl fld="1" item="12"/>
          <tpl fld="2" item="19"/>
          <tpl fld="3" item="19"/>
          <tpl hier="10" item="0"/>
          <tpl fld="4" item="4"/>
        </tpls>
      </n>
      <n v="0">
        <tpls c="5">
          <tpl fld="1" item="0"/>
          <tpl fld="2" item="19"/>
          <tpl fld="3" item="19"/>
          <tpl hier="10" item="0"/>
          <tpl fld="4" item="4"/>
        </tpls>
      </n>
      <n v="0">
        <tpls c="5">
          <tpl fld="1" item="8"/>
          <tpl fld="2" item="19"/>
          <tpl fld="3" item="19"/>
          <tpl hier="10" item="0"/>
          <tpl fld="4" item="4"/>
        </tpls>
      </n>
      <n v="0">
        <tpls c="5">
          <tpl fld="1" item="1"/>
          <tpl fld="2" item="19"/>
          <tpl fld="3" item="19"/>
          <tpl hier="10" item="0"/>
          <tpl fld="4" item="4"/>
        </tpls>
      </n>
      <n v="0">
        <tpls c="5">
          <tpl fld="1" item="9"/>
          <tpl fld="2" item="19"/>
          <tpl fld="3" item="19"/>
          <tpl hier="10" item="0"/>
          <tpl fld="4" item="4"/>
        </tpls>
      </n>
      <n v="0">
        <tpls c="5">
          <tpl fld="1" item="2"/>
          <tpl fld="2" item="19"/>
          <tpl fld="3" item="19"/>
          <tpl hier="10" item="0"/>
          <tpl fld="4" item="4"/>
        </tpls>
      </n>
      <n v="0">
        <tpls c="5">
          <tpl fld="1" item="10"/>
          <tpl fld="2" item="19"/>
          <tpl fld="3" item="19"/>
          <tpl hier="10" item="0"/>
          <tpl fld="4" item="4"/>
        </tpls>
      </n>
      <n v="0">
        <tpls c="5">
          <tpl fld="1" item="3"/>
          <tpl fld="2" item="19"/>
          <tpl fld="3" item="19"/>
          <tpl hier="10" item="0"/>
          <tpl fld="4" item="4"/>
        </tpls>
      </n>
      <n v="0">
        <tpls c="5">
          <tpl fld="1" item="11"/>
          <tpl fld="2" item="19"/>
          <tpl fld="3" item="19"/>
          <tpl hier="10" item="0"/>
          <tpl fld="4" item="4"/>
        </tpls>
      </n>
      <n v="0">
        <tpls c="5">
          <tpl fld="1" item="5"/>
          <tpl fld="2" item="19"/>
          <tpl fld="3" item="19"/>
          <tpl hier="10" item="0"/>
          <tpl fld="4" item="4"/>
        </tpls>
      </n>
      <n v="0">
        <tpls c="5">
          <tpl fld="1" item="13"/>
          <tpl fld="2" item="19"/>
          <tpl fld="3" item="19"/>
          <tpl hier="10" item="0"/>
          <tpl fld="4" item="4"/>
        </tpls>
      </n>
      <n v="0">
        <tpls c="5">
          <tpl fld="1" item="0"/>
          <tpl fld="2" item="18"/>
          <tpl fld="3" item="18"/>
          <tpl hier="10" item="0"/>
          <tpl fld="4" item="5"/>
        </tpls>
      </n>
      <n v="0">
        <tpls c="5">
          <tpl fld="1" item="2"/>
          <tpl fld="2" item="18"/>
          <tpl fld="3" item="18"/>
          <tpl hier="10" item="0"/>
          <tpl fld="4" item="5"/>
        </tpls>
      </n>
      <n v="0">
        <tpls c="5">
          <tpl fld="1" item="3"/>
          <tpl fld="2" item="18"/>
          <tpl fld="3" item="18"/>
          <tpl hier="10" item="0"/>
          <tpl fld="4" item="5"/>
        </tpls>
      </n>
      <n v="0">
        <tpls c="5">
          <tpl fld="1" item="8"/>
          <tpl fld="2" item="18"/>
          <tpl fld="3" item="18"/>
          <tpl hier="10" item="0"/>
          <tpl fld="4" item="5"/>
        </tpls>
      </n>
      <n v="0">
        <tpls c="5">
          <tpl fld="1" item="10"/>
          <tpl fld="2" item="18"/>
          <tpl fld="3" item="18"/>
          <tpl hier="10" item="0"/>
          <tpl fld="4" item="5"/>
        </tpls>
      </n>
      <n v="0">
        <tpls c="5">
          <tpl fld="1" item="11"/>
          <tpl fld="2" item="18"/>
          <tpl fld="3" item="18"/>
          <tpl hier="10" item="0"/>
          <tpl fld="4" item="5"/>
        </tpls>
      </n>
      <n v="0">
        <tpls c="5">
          <tpl fld="1" item="4"/>
          <tpl fld="2" item="18"/>
          <tpl fld="3" item="18"/>
          <tpl hier="10" item="0"/>
          <tpl fld="4" item="5"/>
        </tpls>
      </n>
      <n v="0">
        <tpls c="5">
          <tpl fld="1" item="12"/>
          <tpl fld="2" item="18"/>
          <tpl fld="3" item="18"/>
          <tpl hier="10" item="0"/>
          <tpl fld="4" item="5"/>
        </tpls>
      </n>
      <n v="0">
        <tpls c="5">
          <tpl fld="1" item="5"/>
          <tpl fld="2" item="18"/>
          <tpl fld="3" item="18"/>
          <tpl hier="10" item="0"/>
          <tpl fld="4" item="5"/>
        </tpls>
      </n>
      <n v="0">
        <tpls c="5">
          <tpl fld="1" item="13"/>
          <tpl fld="2" item="18"/>
          <tpl fld="3" item="18"/>
          <tpl hier="10" item="0"/>
          <tpl fld="4" item="5"/>
        </tpls>
      </n>
      <n v="0">
        <tpls c="5">
          <tpl fld="1" item="6"/>
          <tpl fld="2" item="18"/>
          <tpl fld="3" item="18"/>
          <tpl hier="10" item="0"/>
          <tpl fld="4" item="5"/>
        </tpls>
      </n>
      <n v="0">
        <tpls c="5">
          <tpl fld="1" item="7"/>
          <tpl fld="2" item="18"/>
          <tpl fld="3" item="18"/>
          <tpl hier="10" item="0"/>
          <tpl fld="4" item="5"/>
        </tpls>
      </n>
      <n v="0">
        <tpls c="5">
          <tpl fld="1" item="1"/>
          <tpl fld="2" item="18"/>
          <tpl fld="3" item="18"/>
          <tpl hier="10" item="0"/>
          <tpl fld="4" item="5"/>
        </tpls>
      </n>
      <n v="0">
        <tpls c="5">
          <tpl fld="1" item="9"/>
          <tpl fld="2" item="18"/>
          <tpl fld="3" item="18"/>
          <tpl hier="10" item="0"/>
          <tpl fld="4" item="5"/>
        </tpls>
      </n>
      <n v="339329.03250000003">
        <tpls c="5">
          <tpl fld="1" item="4"/>
          <tpl fld="2" item="17"/>
          <tpl fld="3" item="17"/>
          <tpl hier="10" item="0"/>
          <tpl fld="4" item="6"/>
        </tpls>
      </n>
      <n v="351580.64549999998">
        <tpls c="5">
          <tpl fld="1" item="6"/>
          <tpl fld="2" item="17"/>
          <tpl fld="3" item="17"/>
          <tpl hier="10" item="0"/>
          <tpl fld="4" item="6"/>
        </tpls>
      </n>
      <n v="254806.45199999999">
        <tpls c="5">
          <tpl fld="1" item="7"/>
          <tpl fld="2" item="17"/>
          <tpl fld="3" item="17"/>
          <tpl hier="10" item="0"/>
          <tpl fld="4" item="6"/>
        </tpls>
      </n>
      <n v="182535.48450000002">
        <tpls c="5">
          <tpl fld="1" item="12"/>
          <tpl fld="2" item="17"/>
          <tpl fld="3" item="17"/>
          <tpl hier="10" item="0"/>
          <tpl fld="4" item="6"/>
        </tpls>
      </n>
      <n v="-96774.193499999994">
        <tpls c="5">
          <tpl fld="1" item="0"/>
          <tpl fld="2" item="17"/>
          <tpl fld="3" item="17"/>
          <tpl hier="10" item="0"/>
          <tpl fld="4" item="6"/>
        </tpls>
      </n>
      <n v="158032.2585">
        <tpls c="5">
          <tpl fld="1" item="8"/>
          <tpl fld="2" item="17"/>
          <tpl fld="3" item="17"/>
          <tpl hier="10" item="0"/>
          <tpl fld="4" item="6"/>
        </tpls>
      </n>
      <n v="12251.613000000012">
        <tpls c="5">
          <tpl fld="1" item="1"/>
          <tpl fld="2" item="17"/>
          <tpl fld="3" item="17"/>
          <tpl hier="10" item="0"/>
          <tpl fld="4" item="6"/>
        </tpls>
      </n>
      <n v="267058.065">
        <tpls c="5">
          <tpl fld="1" item="9"/>
          <tpl fld="2" item="17"/>
          <tpl fld="3" item="17"/>
          <tpl hier="10" item="0"/>
          <tpl fld="4" item="6"/>
        </tpls>
      </n>
      <n v="121277.41950000002">
        <tpls c="5">
          <tpl fld="1" item="2"/>
          <tpl fld="2" item="17"/>
          <tpl fld="3" item="17"/>
          <tpl hier="10" item="0"/>
          <tpl fld="4" item="6"/>
        </tpls>
      </n>
      <n v="376083.87150000001">
        <tpls c="5">
          <tpl fld="1" item="10"/>
          <tpl fld="2" item="17"/>
          <tpl fld="3" item="17"/>
          <tpl hier="10" item="0"/>
          <tpl fld="4" item="6"/>
        </tpls>
      </n>
      <n v="230303.22600000002">
        <tpls c="5">
          <tpl fld="1" item="3"/>
          <tpl fld="2" item="17"/>
          <tpl fld="3" item="17"/>
          <tpl hier="10" item="0"/>
          <tpl fld="4" item="6"/>
        </tpls>
      </n>
      <n v="279309.67800000001">
        <tpls c="5">
          <tpl fld="1" item="11"/>
          <tpl fld="2" item="17"/>
          <tpl fld="3" item="17"/>
          <tpl hier="10" item="0"/>
          <tpl fld="4" item="6"/>
        </tpls>
      </n>
      <n v="448354.83899999998">
        <tpls c="5">
          <tpl fld="1" item="5"/>
          <tpl fld="2" item="17"/>
          <tpl fld="3" item="17"/>
          <tpl hier="10" item="0"/>
          <tpl fld="4" item="6"/>
        </tpls>
      </n>
      <n v="85761.291000000027">
        <tpls c="5">
          <tpl fld="1" item="13"/>
          <tpl fld="2" item="17"/>
          <tpl fld="3" item="17"/>
          <tpl hier="10" item="0"/>
          <tpl fld="4" item="6"/>
        </tpls>
      </n>
      <n v="111371.6776">
        <tpls c="5">
          <tpl fld="1" item="4"/>
          <tpl fld="2" item="15"/>
          <tpl fld="3" item="15"/>
          <tpl hier="10" item="0"/>
          <tpl fld="4" item="0"/>
        </tpls>
      </n>
      <n v="118286.51639999999">
        <tpls c="5">
          <tpl fld="1" item="6"/>
          <tpl fld="2" item="15"/>
          <tpl fld="3" item="15"/>
          <tpl hier="10" item="0"/>
          <tpl fld="4" item="0"/>
        </tpls>
      </n>
      <n v="121743.93579999999">
        <tpls c="5">
          <tpl fld="1" item="7"/>
          <tpl fld="2" item="15"/>
          <tpl fld="3" item="15"/>
          <tpl hier="10" item="0"/>
          <tpl fld="4" item="0"/>
        </tpls>
      </n>
      <n v="139031.03280000004">
        <tpls c="5">
          <tpl fld="1" item="12"/>
          <tpl fld="2" item="15"/>
          <tpl fld="3" item="15"/>
          <tpl hier="10" item="0"/>
          <tpl fld="4" item="0"/>
        </tpls>
      </n>
      <n v="108882">
        <tpls c="5">
          <tpl fld="1" item="0"/>
          <tpl fld="2" item="15"/>
          <tpl fld="3" item="15"/>
          <tpl hier="10" item="0"/>
          <tpl fld="4" item="0"/>
        </tpls>
      </n>
      <n v="125201.35519999999">
        <tpls c="5">
          <tpl fld="1" item="8"/>
          <tpl fld="2" item="15"/>
          <tpl fld="3" item="15"/>
          <tpl hier="10" item="0"/>
          <tpl fld="4" item="0"/>
        </tpls>
      </n>
      <n v="108559.4194">
        <tpls c="5">
          <tpl fld="1" item="1"/>
          <tpl fld="2" item="15"/>
          <tpl fld="3" item="15"/>
          <tpl hier="10" item="0"/>
          <tpl fld="4" item="0"/>
        </tpls>
      </n>
      <n v="128658.77459999999">
        <tpls c="5">
          <tpl fld="1" item="9"/>
          <tpl fld="2" item="15"/>
          <tpl fld="3" item="15"/>
          <tpl hier="10" item="0"/>
          <tpl fld="4" item="0"/>
        </tpls>
      </n>
      <n v="108236.8388">
        <tpls c="5">
          <tpl fld="1" item="2"/>
          <tpl fld="2" item="15"/>
          <tpl fld="3" item="15"/>
          <tpl hier="10" item="0"/>
          <tpl fld="4" item="0"/>
        </tpls>
      </n>
      <n v="132116.19400000002">
        <tpls c="5">
          <tpl fld="1" item="10"/>
          <tpl fld="2" item="15"/>
          <tpl fld="3" item="15"/>
          <tpl hier="10" item="0"/>
          <tpl fld="4" item="0"/>
        </tpls>
      </n>
      <n v="107914.2582">
        <tpls c="5">
          <tpl fld="1" item="3"/>
          <tpl fld="2" item="15"/>
          <tpl fld="3" item="15"/>
          <tpl hier="10" item="0"/>
          <tpl fld="4" item="0"/>
        </tpls>
      </n>
      <n v="135573.61340000003">
        <tpls c="5">
          <tpl fld="1" item="11"/>
          <tpl fld="2" item="15"/>
          <tpl fld="3" item="15"/>
          <tpl hier="10" item="0"/>
          <tpl fld="4" item="0"/>
        </tpls>
      </n>
      <n v="114829.09699999999">
        <tpls c="5">
          <tpl fld="1" item="5"/>
          <tpl fld="2" item="15"/>
          <tpl fld="3" item="15"/>
          <tpl hier="10" item="0"/>
          <tpl fld="4" item="0"/>
        </tpls>
      </n>
      <n v="142488.45220000006">
        <tpls c="5">
          <tpl fld="1" item="13"/>
          <tpl fld="2" item="15"/>
          <tpl fld="3" item="15"/>
          <tpl hier="10" item="0"/>
          <tpl fld="4" item="0"/>
        </tpls>
      </n>
      <n v="0">
        <tpls c="5">
          <tpl fld="1" item="12"/>
          <tpl fld="2" item="14"/>
          <tpl fld="3" item="14"/>
          <tpl hier="10" item="0"/>
          <tpl fld="4" item="1"/>
        </tpls>
      </n>
      <n v="0">
        <tpls c="5">
          <tpl fld="1" item="0"/>
          <tpl fld="2" item="14"/>
          <tpl fld="3" item="14"/>
          <tpl hier="10" item="0"/>
          <tpl fld="4" item="1"/>
        </tpls>
      </n>
      <n v="0">
        <tpls c="5">
          <tpl fld="1" item="2"/>
          <tpl fld="2" item="14"/>
          <tpl fld="3" item="14"/>
          <tpl hier="10" item="0"/>
          <tpl fld="4" item="1"/>
        </tpls>
      </n>
      <n v="0">
        <tpls c="5">
          <tpl fld="1" item="3"/>
          <tpl fld="2" item="14"/>
          <tpl fld="3" item="14"/>
          <tpl hier="10" item="0"/>
          <tpl fld="4" item="1"/>
        </tpls>
      </n>
      <n v="0">
        <tpls c="5">
          <tpl fld="1" item="4"/>
          <tpl fld="2" item="14"/>
          <tpl fld="3" item="14"/>
          <tpl hier="10" item="0"/>
          <tpl fld="4" item="1"/>
        </tpls>
      </n>
      <n v="0">
        <tpls c="5">
          <tpl fld="1" item="8"/>
          <tpl fld="2" item="14"/>
          <tpl fld="3" item="14"/>
          <tpl hier="10" item="0"/>
          <tpl fld="4" item="1"/>
        </tpls>
      </n>
      <n v="0">
        <tpls c="5">
          <tpl fld="1" item="10"/>
          <tpl fld="2" item="14"/>
          <tpl fld="3" item="14"/>
          <tpl hier="10" item="0"/>
          <tpl fld="4" item="1"/>
        </tpls>
      </n>
      <n v="0">
        <tpls c="5">
          <tpl fld="1" item="11"/>
          <tpl fld="2" item="14"/>
          <tpl fld="3" item="14"/>
          <tpl hier="10" item="0"/>
          <tpl fld="4" item="1"/>
        </tpls>
      </n>
      <n v="0">
        <tpls c="5">
          <tpl fld="1" item="5"/>
          <tpl fld="2" item="14"/>
          <tpl fld="3" item="14"/>
          <tpl hier="10" item="0"/>
          <tpl fld="4" item="1"/>
        </tpls>
      </n>
      <n v="0">
        <tpls c="5">
          <tpl fld="1" item="13"/>
          <tpl fld="2" item="14"/>
          <tpl fld="3" item="14"/>
          <tpl hier="10" item="0"/>
          <tpl fld="4" item="1"/>
        </tpls>
      </n>
      <n v="0">
        <tpls c="5">
          <tpl fld="1" item="6"/>
          <tpl fld="2" item="14"/>
          <tpl fld="3" item="14"/>
          <tpl hier="10" item="0"/>
          <tpl fld="4" item="1"/>
        </tpls>
      </n>
      <n v="0">
        <tpls c="5">
          <tpl fld="1" item="7"/>
          <tpl fld="2" item="14"/>
          <tpl fld="3" item="14"/>
          <tpl hier="10" item="0"/>
          <tpl fld="4" item="1"/>
        </tpls>
      </n>
      <n v="0">
        <tpls c="5">
          <tpl fld="1" item="1"/>
          <tpl fld="2" item="14"/>
          <tpl fld="3" item="14"/>
          <tpl hier="10" item="0"/>
          <tpl fld="4" item="1"/>
        </tpls>
      </n>
      <n v="0">
        <tpls c="5">
          <tpl fld="1" item="9"/>
          <tpl fld="2" item="14"/>
          <tpl fld="3" item="14"/>
          <tpl hier="10" item="0"/>
          <tpl fld="4" item="1"/>
        </tpls>
      </n>
      <n v="7980">
        <tpls c="5">
          <tpl fld="1" item="6"/>
          <tpl fld="2" item="13"/>
          <tpl fld="3" item="13"/>
          <tpl hier="10" item="0"/>
          <tpl fld="4" item="2"/>
        </tpls>
      </n>
      <n v="7980">
        <tpls c="5">
          <tpl fld="1" item="7"/>
          <tpl fld="2" item="13"/>
          <tpl fld="3" item="13"/>
          <tpl hier="10" item="0"/>
          <tpl fld="4" item="2"/>
        </tpls>
      </n>
      <n v="7980">
        <tpls c="5">
          <tpl fld="1" item="0"/>
          <tpl fld="2" item="13"/>
          <tpl fld="3" item="13"/>
          <tpl hier="10" item="0"/>
          <tpl fld="4" item="2"/>
        </tpls>
      </n>
      <n v="7980">
        <tpls c="5">
          <tpl fld="1" item="8"/>
          <tpl fld="2" item="13"/>
          <tpl fld="3" item="13"/>
          <tpl hier="10" item="0"/>
          <tpl fld="4" item="2"/>
        </tpls>
      </n>
      <n v="7980">
        <tpls c="5">
          <tpl fld="1" item="1"/>
          <tpl fld="2" item="13"/>
          <tpl fld="3" item="13"/>
          <tpl hier="10" item="0"/>
          <tpl fld="4" item="2"/>
        </tpls>
      </n>
      <n v="7980">
        <tpls c="5">
          <tpl fld="1" item="9"/>
          <tpl fld="2" item="13"/>
          <tpl fld="3" item="13"/>
          <tpl hier="10" item="0"/>
          <tpl fld="4" item="2"/>
        </tpls>
      </n>
      <n v="7980">
        <tpls c="5">
          <tpl fld="1" item="2"/>
          <tpl fld="2" item="13"/>
          <tpl fld="3" item="13"/>
          <tpl hier="10" item="0"/>
          <tpl fld="4" item="2"/>
        </tpls>
      </n>
      <n v="7980">
        <tpls c="5">
          <tpl fld="1" item="10"/>
          <tpl fld="2" item="13"/>
          <tpl fld="3" item="13"/>
          <tpl hier="10" item="0"/>
          <tpl fld="4" item="2"/>
        </tpls>
      </n>
      <n v="7980">
        <tpls c="5">
          <tpl fld="1" item="3"/>
          <tpl fld="2" item="13"/>
          <tpl fld="3" item="13"/>
          <tpl hier="10" item="0"/>
          <tpl fld="4" item="2"/>
        </tpls>
      </n>
      <n v="7980">
        <tpls c="5">
          <tpl fld="1" item="11"/>
          <tpl fld="2" item="13"/>
          <tpl fld="3" item="13"/>
          <tpl hier="10" item="0"/>
          <tpl fld="4" item="2"/>
        </tpls>
      </n>
      <n v="7980">
        <tpls c="5">
          <tpl fld="1" item="4"/>
          <tpl fld="2" item="13"/>
          <tpl fld="3" item="13"/>
          <tpl hier="10" item="0"/>
          <tpl fld="4" item="2"/>
        </tpls>
      </n>
      <n v="7980">
        <tpls c="5">
          <tpl fld="1" item="12"/>
          <tpl fld="2" item="13"/>
          <tpl fld="3" item="13"/>
          <tpl hier="10" item="0"/>
          <tpl fld="4" item="2"/>
        </tpls>
      </n>
      <n v="7980">
        <tpls c="5">
          <tpl fld="1" item="5"/>
          <tpl fld="2" item="13"/>
          <tpl fld="3" item="13"/>
          <tpl hier="10" item="0"/>
          <tpl fld="4" item="2"/>
        </tpls>
      </n>
      <n v="7980">
        <tpls c="5">
          <tpl fld="1" item="13"/>
          <tpl fld="2" item="13"/>
          <tpl fld="3" item="13"/>
          <tpl hier="10" item="0"/>
          <tpl fld="4" item="2"/>
        </tpls>
      </n>
      <n v="0">
        <tpls c="5">
          <tpl fld="1" item="10"/>
          <tpl fld="2" item="12"/>
          <tpl fld="3" item="12"/>
          <tpl hier="10" item="0"/>
          <tpl fld="4" item="3"/>
        </tpls>
      </n>
      <n v="0">
        <tpls c="5">
          <tpl fld="1" item="0"/>
          <tpl fld="2" item="12"/>
          <tpl fld="3" item="12"/>
          <tpl hier="10" item="0"/>
          <tpl fld="4" item="3"/>
        </tpls>
      </n>
      <n v="0">
        <tpls c="5">
          <tpl fld="1" item="2"/>
          <tpl fld="2" item="12"/>
          <tpl fld="3" item="12"/>
          <tpl hier="10" item="0"/>
          <tpl fld="4" item="3"/>
        </tpls>
      </n>
      <n v="0">
        <tpls c="5">
          <tpl fld="1" item="3"/>
          <tpl fld="2" item="12"/>
          <tpl fld="3" item="12"/>
          <tpl hier="10" item="0"/>
          <tpl fld="4" item="3"/>
        </tpls>
      </n>
      <n v="0">
        <tpls c="5">
          <tpl fld="1" item="4"/>
          <tpl fld="2" item="12"/>
          <tpl fld="3" item="12"/>
          <tpl hier="10" item="0"/>
          <tpl fld="4" item="3"/>
        </tpls>
      </n>
      <n v="0">
        <tpls c="5">
          <tpl fld="1" item="12"/>
          <tpl fld="2" item="12"/>
          <tpl fld="3" item="12"/>
          <tpl hier="10" item="0"/>
          <tpl fld="4" item="3"/>
        </tpls>
      </n>
      <n v="0">
        <tpls c="5">
          <tpl fld="1" item="5"/>
          <tpl fld="2" item="12"/>
          <tpl fld="3" item="12"/>
          <tpl hier="10" item="0"/>
          <tpl fld="4" item="3"/>
        </tpls>
      </n>
      <n v="0">
        <tpls c="5">
          <tpl fld="1" item="13"/>
          <tpl fld="2" item="12"/>
          <tpl fld="3" item="12"/>
          <tpl hier="10" item="0"/>
          <tpl fld="4" item="3"/>
        </tpls>
      </n>
      <n v="0">
        <tpls c="5">
          <tpl fld="1" item="6"/>
          <tpl fld="2" item="12"/>
          <tpl fld="3" item="12"/>
          <tpl hier="10" item="0"/>
          <tpl fld="4" item="3"/>
        </tpls>
      </n>
      <n v="0">
        <tpls c="5">
          <tpl fld="1" item="7"/>
          <tpl fld="2" item="12"/>
          <tpl fld="3" item="12"/>
          <tpl hier="10" item="0"/>
          <tpl fld="4" item="3"/>
        </tpls>
      </n>
      <n v="0">
        <tpls c="5">
          <tpl fld="1" item="1"/>
          <tpl fld="2" item="12"/>
          <tpl fld="3" item="12"/>
          <tpl hier="10" item="0"/>
          <tpl fld="4" item="3"/>
        </tpls>
      </n>
      <n v="0">
        <tpls c="5">
          <tpl fld="1" item="9"/>
          <tpl fld="2" item="12"/>
          <tpl fld="3" item="12"/>
          <tpl hier="10" item="0"/>
          <tpl fld="4" item="3"/>
        </tpls>
      </n>
      <n v="1612.9032">
        <tpls c="5">
          <tpl fld="1" item="7"/>
          <tpl fld="2" item="11"/>
          <tpl fld="3" item="11"/>
          <tpl hier="10" item="0"/>
          <tpl fld="4" item="4"/>
        </tpls>
      </n>
      <n v="1612.9032">
        <tpls c="5">
          <tpl fld="1" item="4"/>
          <tpl fld="2" item="11"/>
          <tpl fld="3" item="11"/>
          <tpl hier="10" item="0"/>
          <tpl fld="4" item="4"/>
        </tpls>
      </n>
      <n v="1612.9032">
        <tpls c="5">
          <tpl fld="1" item="0"/>
          <tpl fld="2" item="11"/>
          <tpl fld="3" item="11"/>
          <tpl hier="10" item="0"/>
          <tpl fld="4" item="4"/>
        </tpls>
      </n>
      <n v="1612.9032">
        <tpls c="5">
          <tpl fld="1" item="8"/>
          <tpl fld="2" item="11"/>
          <tpl fld="3" item="11"/>
          <tpl hier="10" item="0"/>
          <tpl fld="4" item="4"/>
        </tpls>
      </n>
      <n v="1612.9032">
        <tpls c="5">
          <tpl fld="1" item="1"/>
          <tpl fld="2" item="11"/>
          <tpl fld="3" item="11"/>
          <tpl hier="10" item="0"/>
          <tpl fld="4" item="4"/>
        </tpls>
      </n>
      <n v="1612.9032">
        <tpls c="5">
          <tpl fld="1" item="9"/>
          <tpl fld="2" item="11"/>
          <tpl fld="3" item="11"/>
          <tpl hier="10" item="0"/>
          <tpl fld="4" item="4"/>
        </tpls>
      </n>
      <n v="1612.9032">
        <tpls c="5">
          <tpl fld="1" item="2"/>
          <tpl fld="2" item="11"/>
          <tpl fld="3" item="11"/>
          <tpl hier="10" item="0"/>
          <tpl fld="4" item="4"/>
        </tpls>
      </n>
      <n v="1612.9032">
        <tpls c="5">
          <tpl fld="1" item="10"/>
          <tpl fld="2" item="11"/>
          <tpl fld="3" item="11"/>
          <tpl hier="10" item="0"/>
          <tpl fld="4" item="4"/>
        </tpls>
      </n>
      <n v="1612.9032">
        <tpls c="5">
          <tpl fld="1" item="3"/>
          <tpl fld="2" item="11"/>
          <tpl fld="3" item="11"/>
          <tpl hier="10" item="0"/>
          <tpl fld="4" item="4"/>
        </tpls>
      </n>
      <n v="1612.9032">
        <tpls c="5">
          <tpl fld="1" item="11"/>
          <tpl fld="2" item="11"/>
          <tpl fld="3" item="11"/>
          <tpl hier="10" item="0"/>
          <tpl fld="4" item="4"/>
        </tpls>
      </n>
      <n v="1612.9032">
        <tpls c="5">
          <tpl fld="1" item="5"/>
          <tpl fld="2" item="11"/>
          <tpl fld="3" item="11"/>
          <tpl hier="10" item="0"/>
          <tpl fld="4" item="4"/>
        </tpls>
      </n>
      <n v="1612.9032">
        <tpls c="5">
          <tpl fld="1" item="13"/>
          <tpl fld="2" item="11"/>
          <tpl fld="3" item="11"/>
          <tpl hier="10" item="0"/>
          <tpl fld="4" item="4"/>
        </tpls>
      </n>
      <n v="164.51613999999998">
        <tpls c="5">
          <tpl fld="1" item="11"/>
          <tpl fld="2" item="10"/>
          <tpl fld="3" item="10"/>
          <tpl hier="10" item="0"/>
          <tpl fld="4" item="5"/>
        </tpls>
      </n>
      <n v="164.51613999999998">
        <tpls c="5">
          <tpl fld="1" item="0"/>
          <tpl fld="2" item="10"/>
          <tpl fld="3" item="10"/>
          <tpl hier="10" item="0"/>
          <tpl fld="4" item="5"/>
        </tpls>
      </n>
      <n v="164.51613999999998">
        <tpls c="5">
          <tpl fld="1" item="2"/>
          <tpl fld="2" item="10"/>
          <tpl fld="3" item="10"/>
          <tpl hier="10" item="0"/>
          <tpl fld="4" item="5"/>
        </tpls>
      </n>
      <n v="164.51613999999998">
        <tpls c="5">
          <tpl fld="1" item="3"/>
          <tpl fld="2" item="10"/>
          <tpl fld="3" item="10"/>
          <tpl hier="10" item="0"/>
          <tpl fld="4" item="5"/>
        </tpls>
      </n>
      <n v="164.51613999999998">
        <tpls c="5">
          <tpl fld="1" item="4"/>
          <tpl fld="2" item="10"/>
          <tpl fld="3" item="10"/>
          <tpl hier="10" item="0"/>
          <tpl fld="4" item="5"/>
        </tpls>
      </n>
      <n v="164.51613999999998">
        <tpls c="5">
          <tpl fld="1" item="8"/>
          <tpl fld="2" item="10"/>
          <tpl fld="3" item="10"/>
          <tpl hier="10" item="0"/>
          <tpl fld="4" item="5"/>
        </tpls>
      </n>
      <n v="164.51613999999998">
        <tpls c="5">
          <tpl fld="1" item="5"/>
          <tpl fld="2" item="10"/>
          <tpl fld="3" item="10"/>
          <tpl hier="10" item="0"/>
          <tpl fld="4" item="5"/>
        </tpls>
      </n>
      <n v="164.51613999999998">
        <tpls c="5">
          <tpl fld="1" item="13"/>
          <tpl fld="2" item="10"/>
          <tpl fld="3" item="10"/>
          <tpl hier="10" item="0"/>
          <tpl fld="4" item="5"/>
        </tpls>
      </n>
      <n v="164.51613999999998">
        <tpls c="5">
          <tpl fld="1" item="6"/>
          <tpl fld="2" item="10"/>
          <tpl fld="3" item="10"/>
          <tpl hier="10" item="0"/>
          <tpl fld="4" item="5"/>
        </tpls>
      </n>
      <n v="164.51613999999998">
        <tpls c="5">
          <tpl fld="1" item="7"/>
          <tpl fld="2" item="10"/>
          <tpl fld="3" item="10"/>
          <tpl hier="10" item="0"/>
          <tpl fld="4" item="5"/>
        </tpls>
      </n>
      <n v="164.51613999999998">
        <tpls c="5">
          <tpl fld="1" item="1"/>
          <tpl fld="2" item="10"/>
          <tpl fld="3" item="10"/>
          <tpl hier="10" item="0"/>
          <tpl fld="4" item="5"/>
        </tpls>
      </n>
      <n v="164.51613999999998">
        <tpls c="5">
          <tpl fld="1" item="9"/>
          <tpl fld="2" item="10"/>
          <tpl fld="3" item="10"/>
          <tpl hier="10" item="0"/>
          <tpl fld="4" item="5"/>
        </tpls>
      </n>
      <n v="138967.3548">
        <tpls c="5">
          <tpl fld="1" item="0"/>
          <tpl fld="2" item="9"/>
          <tpl fld="3" item="9"/>
          <tpl hier="10" item="0"/>
          <tpl fld="4" item="6"/>
        </tpls>
      </n>
      <n v="128644.774">
        <tpls c="5">
          <tpl fld="1" item="4"/>
          <tpl fld="2" item="9"/>
          <tpl fld="3" item="9"/>
          <tpl hier="10" item="0"/>
          <tpl fld="4" item="6"/>
        </tpls>
      </n>
      <n v="153723.48360000001">
        <tpls c="5">
          <tpl fld="1" item="6"/>
          <tpl fld="2" item="9"/>
          <tpl fld="3" item="9"/>
          <tpl hier="10" item="0"/>
          <tpl fld="4" item="6"/>
        </tpls>
      </n>
      <n v="181382.83840000001">
        <tpls c="5">
          <tpl fld="1" item="7"/>
          <tpl fld="2" item="9"/>
          <tpl fld="3" item="9"/>
          <tpl hier="10" item="0"/>
          <tpl fld="4" item="6"/>
        </tpls>
      </n>
      <n v="178802.19320000001">
        <tpls c="5">
          <tpl fld="1" item="8"/>
          <tpl fld="2" item="9"/>
          <tpl fld="3" item="9"/>
          <tpl hier="10" item="0"/>
          <tpl fld="4" item="6"/>
        </tpls>
      </n>
      <n v="168479.61240000001">
        <tpls c="5">
          <tpl fld="1" item="12"/>
          <tpl fld="2" item="9"/>
          <tpl fld="3" item="9"/>
          <tpl hier="10" item="0"/>
          <tpl fld="4" item="6"/>
        </tpls>
      </n>
      <n v="136386.7096">
        <tpls c="5">
          <tpl fld="1" item="1"/>
          <tpl fld="2" item="9"/>
          <tpl fld="3" item="9"/>
          <tpl hier="10" item="0"/>
          <tpl fld="4" item="6"/>
        </tpls>
      </n>
      <n v="176221.54800000001">
        <tpls c="5">
          <tpl fld="1" item="9"/>
          <tpl fld="2" item="9"/>
          <tpl fld="3" item="9"/>
          <tpl hier="10" item="0"/>
          <tpl fld="4" item="6"/>
        </tpls>
      </n>
      <n v="133806.0644">
        <tpls c="5">
          <tpl fld="1" item="2"/>
          <tpl fld="2" item="9"/>
          <tpl fld="3" item="9"/>
          <tpl hier="10" item="0"/>
          <tpl fld="4" item="6"/>
        </tpls>
      </n>
      <n v="173640.90280000001">
        <tpls c="5">
          <tpl fld="1" item="10"/>
          <tpl fld="2" item="9"/>
          <tpl fld="3" item="9"/>
          <tpl hier="10" item="0"/>
          <tpl fld="4" item="6"/>
        </tpls>
      </n>
      <n v="131225.4192">
        <tpls c="5">
          <tpl fld="1" item="3"/>
          <tpl fld="2" item="9"/>
          <tpl fld="3" item="9"/>
          <tpl hier="10" item="0"/>
          <tpl fld="4" item="6"/>
        </tpls>
      </n>
      <n v="171060.25760000001">
        <tpls c="5">
          <tpl fld="1" item="11"/>
          <tpl fld="2" item="9"/>
          <tpl fld="3" item="9"/>
          <tpl hier="10" item="0"/>
          <tpl fld="4" item="6"/>
        </tpls>
      </n>
      <n v="126064.12880000001">
        <tpls c="5">
          <tpl fld="1" item="5"/>
          <tpl fld="2" item="9"/>
          <tpl fld="3" item="9"/>
          <tpl hier="10" item="0"/>
          <tpl fld="4" item="6"/>
        </tpls>
      </n>
      <n v="165898.96720000001">
        <tpls c="5">
          <tpl fld="1" item="13"/>
          <tpl fld="2" item="9"/>
          <tpl fld="3" item="9"/>
          <tpl hier="10" item="0"/>
          <tpl fld="4" item="6"/>
        </tpls>
      </n>
      <n v="865282.22566809971">
        <tpls c="5">
          <tpl fld="1" item="7"/>
          <tpl fld="2" item="7"/>
          <tpl fld="3" item="7"/>
          <tpl hier="10" item="0"/>
          <tpl fld="4" item="0"/>
        </tpls>
      </n>
      <n v="824392.3868595995">
        <tpls c="5">
          <tpl fld="1" item="12"/>
          <tpl fld="2" item="7"/>
          <tpl fld="3" item="7"/>
          <tpl hier="10" item="0"/>
          <tpl fld="4" item="0"/>
        </tpls>
      </n>
      <n v="683128">
        <tpls c="5">
          <tpl fld="1" item="0"/>
          <tpl fld="2" item="7"/>
          <tpl fld="3" item="7"/>
          <tpl hier="10" item="0"/>
          <tpl fld="4" item="0"/>
        </tpls>
      </n>
      <n v="754750.03223829996">
        <tpls c="5">
          <tpl fld="1" item="1"/>
          <tpl fld="2" item="7"/>
          <tpl fld="3" item="7"/>
          <tpl hier="10" item="0"/>
          <tpl fld="4" item="0"/>
        </tpls>
      </n>
      <n v="889816.12895319983">
        <tpls c="5">
          <tpl fld="1" item="4"/>
          <tpl fld="2" item="7"/>
          <tpl fld="3" item="7"/>
          <tpl hier="10" item="0"/>
          <tpl fld="4" item="0"/>
        </tpls>
      </n>
      <n v="848926.29014469963">
        <tpls c="5">
          <tpl fld="1" item="9"/>
          <tpl fld="2" item="7"/>
          <tpl fld="3" item="7"/>
          <tpl hier="10" item="0"/>
          <tpl fld="4" item="0"/>
        </tpls>
      </n>
      <n v="826372.06447659992">
        <tpls c="5">
          <tpl fld="1" item="2"/>
          <tpl fld="2" item="7"/>
          <tpl fld="3" item="7"/>
          <tpl hier="10" item="0"/>
          <tpl fld="4" item="0"/>
        </tpls>
      </n>
      <n v="840748.32238299958">
        <tpls c="5">
          <tpl fld="1" item="10"/>
          <tpl fld="2" item="7"/>
          <tpl fld="3" item="7"/>
          <tpl hier="10" item="0"/>
          <tpl fld="4" item="0"/>
        </tpls>
      </n>
      <n v="897994.09671489988">
        <tpls c="5">
          <tpl fld="1" item="3"/>
          <tpl fld="2" item="7"/>
          <tpl fld="3" item="7"/>
          <tpl hier="10" item="0"/>
          <tpl fld="4" item="0"/>
        </tpls>
      </n>
      <n v="832570.35462129954">
        <tpls c="5">
          <tpl fld="1" item="11"/>
          <tpl fld="2" item="7"/>
          <tpl fld="3" item="7"/>
          <tpl hier="10" item="0"/>
          <tpl fld="4" item="0"/>
        </tpls>
      </n>
      <n v="881638.16119149979">
        <tpls c="5">
          <tpl fld="1" item="5"/>
          <tpl fld="2" item="7"/>
          <tpl fld="3" item="7"/>
          <tpl hier="10" item="0"/>
          <tpl fld="4" item="0"/>
        </tpls>
      </n>
      <n v="816214.41909789946">
        <tpls c="5">
          <tpl fld="1" item="13"/>
          <tpl fld="2" item="7"/>
          <tpl fld="3" item="7"/>
          <tpl hier="10" item="0"/>
          <tpl fld="4" item="0"/>
        </tpls>
      </n>
      <n v="0">
        <tpls c="5">
          <tpl fld="1" item="1"/>
          <tpl fld="2" item="6"/>
          <tpl fld="3" item="6"/>
          <tpl hier="10" item="0"/>
          <tpl fld="4" item="1"/>
        </tpls>
      </n>
      <n v="0">
        <tpls c="5">
          <tpl fld="1" item="7"/>
          <tpl fld="2" item="6"/>
          <tpl fld="3" item="6"/>
          <tpl hier="10" item="0"/>
          <tpl fld="4" item="1"/>
        </tpls>
      </n>
      <n v="0">
        <tpls c="5">
          <tpl fld="1" item="9"/>
          <tpl fld="2" item="6"/>
          <tpl fld="3" item="6"/>
          <tpl hier="10" item="0"/>
          <tpl fld="4" item="1"/>
        </tpls>
      </n>
      <n v="0">
        <tpls c="5">
          <tpl fld="1" item="0"/>
          <tpl fld="2" item="6"/>
          <tpl fld="3" item="6"/>
          <tpl hier="10" item="0"/>
          <tpl fld="4" item="1"/>
        </tpls>
      </n>
      <n v="0">
        <tpls c="5">
          <tpl fld="1" item="8"/>
          <tpl fld="2" item="6"/>
          <tpl fld="3" item="6"/>
          <tpl hier="10" item="0"/>
          <tpl fld="4" item="1"/>
        </tpls>
      </n>
      <n v="0">
        <tpls c="5">
          <tpl fld="1" item="2"/>
          <tpl fld="2" item="6"/>
          <tpl fld="3" item="6"/>
          <tpl hier="10" item="0"/>
          <tpl fld="4" item="1"/>
        </tpls>
      </n>
      <n v="0">
        <tpls c="5">
          <tpl fld="1" item="10"/>
          <tpl fld="2" item="6"/>
          <tpl fld="3" item="6"/>
          <tpl hier="10" item="0"/>
          <tpl fld="4" item="1"/>
        </tpls>
      </n>
      <n v="0">
        <tpls c="5">
          <tpl fld="1" item="3"/>
          <tpl fld="2" item="6"/>
          <tpl fld="3" item="6"/>
          <tpl hier="10" item="0"/>
          <tpl fld="4" item="1"/>
        </tpls>
      </n>
      <n v="0">
        <tpls c="5">
          <tpl fld="1" item="11"/>
          <tpl fld="2" item="6"/>
          <tpl fld="3" item="6"/>
          <tpl hier="10" item="0"/>
          <tpl fld="4" item="1"/>
        </tpls>
      </n>
      <n v="0">
        <tpls c="5">
          <tpl fld="1" item="4"/>
          <tpl fld="2" item="6"/>
          <tpl fld="3" item="6"/>
          <tpl hier="10" item="0"/>
          <tpl fld="4" item="1"/>
        </tpls>
      </n>
      <n v="0">
        <tpls c="5">
          <tpl fld="1" item="12"/>
          <tpl fld="2" item="6"/>
          <tpl fld="3" item="6"/>
          <tpl hier="10" item="0"/>
          <tpl fld="4" item="1"/>
        </tpls>
      </n>
      <n v="0">
        <tpls c="5">
          <tpl fld="1" item="5"/>
          <tpl fld="2" item="6"/>
          <tpl fld="3" item="6"/>
          <tpl hier="10" item="0"/>
          <tpl fld="4" item="1"/>
        </tpls>
      </n>
      <n v="0">
        <tpls c="5">
          <tpl fld="1" item="13"/>
          <tpl fld="2" item="6"/>
          <tpl fld="3" item="6"/>
          <tpl hier="10" item="0"/>
          <tpl fld="4" item="1"/>
        </tpls>
      </n>
      <n v="0">
        <tpls c="5">
          <tpl fld="1" item="6"/>
          <tpl fld="2" item="6"/>
          <tpl fld="3" item="6"/>
          <tpl hier="10" item="0"/>
          <tpl fld="4" item="1"/>
        </tpls>
      </n>
      <n v="0">
        <tpls c="5">
          <tpl fld="1" item="4"/>
          <tpl fld="2" item="5"/>
          <tpl fld="3" item="5"/>
          <tpl hier="10" item="0"/>
          <tpl fld="4" item="2"/>
        </tpls>
      </n>
      <n v="0">
        <tpls c="5">
          <tpl fld="1" item="12"/>
          <tpl fld="2" item="5"/>
          <tpl fld="3" item="5"/>
          <tpl hier="10" item="0"/>
          <tpl fld="4" item="2"/>
        </tpls>
      </n>
      <n v="193200">
        <tpls c="5">
          <tpl fld="1" item="6"/>
          <tpl fld="2" item="5"/>
          <tpl fld="3" item="5"/>
          <tpl hier="10" item="0"/>
          <tpl fld="4" item="2"/>
        </tpls>
      </n>
      <n v="193200">
        <tpls c="5">
          <tpl fld="1" item="7"/>
          <tpl fld="2" item="5"/>
          <tpl fld="3" item="5"/>
          <tpl hier="10" item="0"/>
          <tpl fld="4" item="2"/>
        </tpls>
      </n>
      <n v="0">
        <tpls c="5">
          <tpl fld="1" item="0"/>
          <tpl fld="2" item="5"/>
          <tpl fld="3" item="5"/>
          <tpl hier="10" item="0"/>
          <tpl fld="4" item="2"/>
        </tpls>
      </n>
      <n v="193200">
        <tpls c="5">
          <tpl fld="1" item="8"/>
          <tpl fld="2" item="5"/>
          <tpl fld="3" item="5"/>
          <tpl hier="10" item="0"/>
          <tpl fld="4" item="2"/>
        </tpls>
      </n>
      <n v="0">
        <tpls c="5">
          <tpl fld="1" item="1"/>
          <tpl fld="2" item="5"/>
          <tpl fld="3" item="5"/>
          <tpl hier="10" item="0"/>
          <tpl fld="4" item="2"/>
        </tpls>
      </n>
      <n v="0">
        <tpls c="5">
          <tpl fld="1" item="9"/>
          <tpl fld="2" item="5"/>
          <tpl fld="3" item="5"/>
          <tpl hier="10" item="0"/>
          <tpl fld="4" item="2"/>
        </tpls>
      </n>
      <n v="0">
        <tpls c="5">
          <tpl fld="1" item="2"/>
          <tpl fld="2" item="5"/>
          <tpl fld="3" item="5"/>
          <tpl hier="10" item="0"/>
          <tpl fld="4" item="2"/>
        </tpls>
      </n>
      <n v="0">
        <tpls c="5">
          <tpl fld="1" item="10"/>
          <tpl fld="2" item="5"/>
          <tpl fld="3" item="5"/>
          <tpl hier="10" item="0"/>
          <tpl fld="4" item="2"/>
        </tpls>
      </n>
      <n v="42000">
        <tpls c="5">
          <tpl fld="1" item="7"/>
          <tpl fld="2" item="4"/>
          <tpl fld="3" item="4"/>
          <tpl hier="10" item="0"/>
          <tpl fld="4" item="3"/>
        </tpls>
      </n>
      <n v="42000">
        <tpls c="5">
          <tpl fld="1" item="9"/>
          <tpl fld="2" item="4"/>
          <tpl fld="3" item="4"/>
          <tpl hier="10" item="0"/>
          <tpl fld="4" item="3"/>
        </tpls>
      </n>
      <n v="42000">
        <tpls c="5">
          <tpl fld="1" item="0"/>
          <tpl fld="2" item="4"/>
          <tpl fld="3" item="4"/>
          <tpl hier="10" item="0"/>
          <tpl fld="4" item="3"/>
        </tpls>
      </n>
      <n v="42000">
        <tpls c="5">
          <tpl fld="1" item="8"/>
          <tpl fld="2" item="4"/>
          <tpl fld="3" item="4"/>
          <tpl hier="10" item="0"/>
          <tpl fld="4" item="3"/>
        </tpls>
      </n>
      <n v="42000">
        <tpls c="5">
          <tpl fld="1" item="2"/>
          <tpl fld="2" item="4"/>
          <tpl fld="3" item="4"/>
          <tpl hier="10" item="0"/>
          <tpl fld="4" item="3"/>
        </tpls>
      </n>
      <n v="42000">
        <tpls c="5">
          <tpl fld="1" item="10"/>
          <tpl fld="2" item="4"/>
          <tpl fld="3" item="4"/>
          <tpl hier="10" item="0"/>
          <tpl fld="4" item="3"/>
        </tpls>
      </n>
      <n v="42000">
        <tpls c="5">
          <tpl fld="1" item="3"/>
          <tpl fld="2" item="4"/>
          <tpl fld="3" item="4"/>
          <tpl hier="10" item="0"/>
          <tpl fld="4" item="3"/>
        </tpls>
      </n>
      <n v="42000">
        <tpls c="5">
          <tpl fld="1" item="11"/>
          <tpl fld="2" item="4"/>
          <tpl fld="3" item="4"/>
          <tpl hier="10" item="0"/>
          <tpl fld="4" item="3"/>
        </tpls>
      </n>
      <n v="42000">
        <tpls c="5">
          <tpl fld="1" item="4"/>
          <tpl fld="2" item="4"/>
          <tpl fld="3" item="4"/>
          <tpl hier="10" item="0"/>
          <tpl fld="4" item="3"/>
        </tpls>
      </n>
      <n v="42000">
        <tpls c="5">
          <tpl fld="1" item="12"/>
          <tpl fld="2" item="4"/>
          <tpl fld="3" item="4"/>
          <tpl hier="10" item="0"/>
          <tpl fld="4" item="3"/>
        </tpls>
      </n>
      <n v="42000">
        <tpls c="5">
          <tpl fld="1" item="5"/>
          <tpl fld="2" item="4"/>
          <tpl fld="3" item="4"/>
          <tpl hier="10" item="0"/>
          <tpl fld="4" item="3"/>
        </tpls>
      </n>
      <n v="42000">
        <tpls c="5">
          <tpl fld="1" item="13"/>
          <tpl fld="2" item="4"/>
          <tpl fld="3" item="4"/>
          <tpl hier="10" item="0"/>
          <tpl fld="4" item="3"/>
        </tpls>
      </n>
      <n v="42000">
        <tpls c="5">
          <tpl fld="1" item="6"/>
          <tpl fld="2" item="4"/>
          <tpl fld="3" item="4"/>
          <tpl hier="10" item="0"/>
          <tpl fld="4" item="3"/>
        </tpls>
      </n>
      <n v="13548.3871">
        <tpls c="5">
          <tpl fld="1" item="3"/>
          <tpl fld="2" item="3"/>
          <tpl fld="3" item="3"/>
          <tpl hier="10" item="0"/>
          <tpl fld="4" item="4"/>
        </tpls>
      </n>
      <n v="13548.3871">
        <tpls c="5">
          <tpl fld="1" item="5"/>
          <tpl fld="2" item="3"/>
          <tpl fld="3" item="3"/>
          <tpl hier="10" item="0"/>
          <tpl fld="4" item="4"/>
        </tpls>
      </n>
      <n v="13548.3871">
        <tpls c="5">
          <tpl fld="1" item="4"/>
          <tpl fld="2" item="3"/>
          <tpl fld="3" item="3"/>
          <tpl hier="10" item="0"/>
          <tpl fld="4" item="4"/>
        </tpls>
      </n>
      <n v="13548.3871">
        <tpls c="5">
          <tpl fld="1" item="12"/>
          <tpl fld="2" item="3"/>
          <tpl fld="3" item="3"/>
          <tpl hier="10" item="0"/>
          <tpl fld="4" item="4"/>
        </tpls>
      </n>
      <n v="13548.3871">
        <tpls c="5">
          <tpl fld="1" item="6"/>
          <tpl fld="2" item="3"/>
          <tpl fld="3" item="3"/>
          <tpl hier="10" item="0"/>
          <tpl fld="4" item="4"/>
        </tpls>
      </n>
      <n v="13548.3871">
        <tpls c="5">
          <tpl fld="1" item="7"/>
          <tpl fld="2" item="3"/>
          <tpl fld="3" item="3"/>
          <tpl hier="10" item="0"/>
          <tpl fld="4" item="4"/>
        </tpls>
      </n>
      <n v="13548.3871">
        <tpls c="5">
          <tpl fld="1" item="0"/>
          <tpl fld="2" item="3"/>
          <tpl fld="3" item="3"/>
          <tpl hier="10" item="0"/>
          <tpl fld="4" item="4"/>
        </tpls>
      </n>
      <n v="13548.3871">
        <tpls c="5">
          <tpl fld="1" item="8"/>
          <tpl fld="2" item="3"/>
          <tpl fld="3" item="3"/>
          <tpl hier="10" item="0"/>
          <tpl fld="4" item="4"/>
        </tpls>
      </n>
      <n v="13548.3871">
        <tpls c="5">
          <tpl fld="1" item="1"/>
          <tpl fld="2" item="3"/>
          <tpl fld="3" item="3"/>
          <tpl hier="10" item="0"/>
          <tpl fld="4" item="4"/>
        </tpls>
      </n>
      <n v="13548.3871">
        <tpls c="5">
          <tpl fld="1" item="9"/>
          <tpl fld="2" item="3"/>
          <tpl fld="3" item="3"/>
          <tpl hier="10" item="0"/>
          <tpl fld="4" item="4"/>
        </tpls>
      </n>
      <n v="13548.3871">
        <tpls c="5">
          <tpl fld="1" item="2"/>
          <tpl fld="2" item="3"/>
          <tpl fld="3" item="3"/>
          <tpl hier="10" item="0"/>
          <tpl fld="4" item="4"/>
        </tpls>
      </n>
      <n v="13548.3871">
        <tpls c="5">
          <tpl fld="1" item="10"/>
          <tpl fld="2" item="3"/>
          <tpl fld="3" item="3"/>
          <tpl hier="10" item="0"/>
          <tpl fld="4" item="4"/>
        </tpls>
      </n>
      <n v="11451.612949999999">
        <tpls c="5">
          <tpl fld="1" item="7"/>
          <tpl fld="2" item="2"/>
          <tpl fld="3" item="2"/>
          <tpl hier="10" item="0"/>
          <tpl fld="4" item="5"/>
        </tpls>
      </n>
      <n v="11451.612949999999">
        <tpls c="5">
          <tpl fld="1" item="0"/>
          <tpl fld="2" item="2"/>
          <tpl fld="3" item="2"/>
          <tpl hier="10" item="0"/>
          <tpl fld="4" item="5"/>
        </tpls>
      </n>
      <n v="11451.612949999999">
        <tpls c="5">
          <tpl fld="1" item="8"/>
          <tpl fld="2" item="2"/>
          <tpl fld="3" item="2"/>
          <tpl hier="10" item="0"/>
          <tpl fld="4" item="5"/>
        </tpls>
      </n>
      <n v="11451.612949999999">
        <tpls c="5">
          <tpl fld="1" item="2"/>
          <tpl fld="2" item="2"/>
          <tpl fld="3" item="2"/>
          <tpl hier="10" item="0"/>
          <tpl fld="4" item="5"/>
        </tpls>
      </n>
      <n v="11451.612949999999">
        <tpls c="5">
          <tpl fld="1" item="10"/>
          <tpl fld="2" item="2"/>
          <tpl fld="3" item="2"/>
          <tpl hier="10" item="0"/>
          <tpl fld="4" item="5"/>
        </tpls>
      </n>
      <n v="11451.612949999999">
        <tpls c="5">
          <tpl fld="1" item="3"/>
          <tpl fld="2" item="2"/>
          <tpl fld="3" item="2"/>
          <tpl hier="10" item="0"/>
          <tpl fld="4" item="5"/>
        </tpls>
      </n>
      <n v="11451.612949999999">
        <tpls c="5">
          <tpl fld="1" item="11"/>
          <tpl fld="2" item="2"/>
          <tpl fld="3" item="2"/>
          <tpl hier="10" item="0"/>
          <tpl fld="4" item="5"/>
        </tpls>
      </n>
      <n v="11451.612949999999">
        <tpls c="5">
          <tpl fld="1" item="4"/>
          <tpl fld="2" item="2"/>
          <tpl fld="3" item="2"/>
          <tpl hier="10" item="0"/>
          <tpl fld="4" item="5"/>
        </tpls>
      </n>
      <n v="11451.612949999999">
        <tpls c="5">
          <tpl fld="1" item="12"/>
          <tpl fld="2" item="2"/>
          <tpl fld="3" item="2"/>
          <tpl hier="10" item="0"/>
          <tpl fld="4" item="5"/>
        </tpls>
      </n>
      <n v="11451.612949999999">
        <tpls c="5">
          <tpl fld="1" item="5"/>
          <tpl fld="2" item="2"/>
          <tpl fld="3" item="2"/>
          <tpl hier="10" item="0"/>
          <tpl fld="4" item="5"/>
        </tpls>
      </n>
      <n v="11451.612949999999">
        <tpls c="5">
          <tpl fld="1" item="13"/>
          <tpl fld="2" item="2"/>
          <tpl fld="3" item="2"/>
          <tpl hier="10" item="0"/>
          <tpl fld="4" item="5"/>
        </tpls>
      </n>
      <n v="11451.612949999999">
        <tpls c="5">
          <tpl fld="1" item="6"/>
          <tpl fld="2" item="2"/>
          <tpl fld="3" item="2"/>
          <tpl hier="10" item="0"/>
          <tpl fld="4" item="5"/>
        </tpls>
      </n>
      <n v="1065673.7484000002">
        <tpls c="5">
          <tpl fld="1" item="3"/>
          <tpl fld="2" item="1"/>
          <tpl fld="3" item="1"/>
          <tpl hier="10" item="0"/>
          <tpl fld="4" item="6"/>
        </tpls>
      </n>
      <n v="1116980.1226000001">
        <tpls c="5">
          <tpl fld="1" item="5"/>
          <tpl fld="2" item="1"/>
          <tpl fld="3" item="1"/>
          <tpl hier="10" item="0"/>
          <tpl fld="4" item="6"/>
        </tpls>
      </n>
      <n v="1270899.2452">
        <tpls c="5">
          <tpl fld="1" item="11"/>
          <tpl fld="2" item="1"/>
          <tpl fld="3" item="1"/>
          <tpl hier="10" item="0"/>
          <tpl fld="4" item="6"/>
        </tpls>
      </n>
      <n v="1322205.6194">
        <tpls c="5">
          <tpl fld="1" item="13"/>
          <tpl fld="2" item="1"/>
          <tpl fld="3" item="1"/>
          <tpl hier="10" item="0"/>
          <tpl fld="4" item="6"/>
        </tpls>
      </n>
      <n v="1091326.9355000001">
        <tpls c="5">
          <tpl fld="1" item="4"/>
          <tpl fld="2" item="1"/>
          <tpl fld="3" item="1"/>
          <tpl hier="10" item="0"/>
          <tpl fld="4" item="6"/>
        </tpls>
      </n>
      <n v="1296552.4323">
        <tpls c="5">
          <tpl fld="1" item="12"/>
          <tpl fld="2" item="1"/>
          <tpl fld="3" item="1"/>
          <tpl hier="10" item="0"/>
          <tpl fld="4" item="6"/>
        </tpls>
      </n>
      <n v="1142633.3097000001">
        <tpls c="5">
          <tpl fld="1" item="6"/>
          <tpl fld="2" item="1"/>
          <tpl fld="3" item="1"/>
          <tpl hier="10" item="0"/>
          <tpl fld="4" item="6"/>
        </tpls>
      </n>
      <n v="1168286.4968000001">
        <tpls c="5">
          <tpl fld="1" item="7"/>
          <tpl fld="2" item="1"/>
          <tpl fld="3" item="1"/>
          <tpl hier="10" item="0"/>
          <tpl fld="4" item="6"/>
        </tpls>
      </n>
      <n v="988714.1871000001">
        <tpls c="5">
          <tpl fld="1" item="0"/>
          <tpl fld="2" item="1"/>
          <tpl fld="3" item="1"/>
          <tpl hier="10" item="0"/>
          <tpl fld="4" item="6"/>
        </tpls>
      </n>
      <n v="1193939.6839000001">
        <tpls c="5">
          <tpl fld="1" item="8"/>
          <tpl fld="2" item="1"/>
          <tpl fld="3" item="1"/>
          <tpl hier="10" item="0"/>
          <tpl fld="4" item="6"/>
        </tpls>
      </n>
      <n v="1014367.3742000002">
        <tpls c="5">
          <tpl fld="1" item="1"/>
          <tpl fld="2" item="1"/>
          <tpl fld="3" item="1"/>
          <tpl hier="10" item="0"/>
          <tpl fld="4" item="6"/>
        </tpls>
      </n>
      <n v="1219592.871">
        <tpls c="5">
          <tpl fld="1" item="9"/>
          <tpl fld="2" item="1"/>
          <tpl fld="3" item="1"/>
          <tpl hier="10" item="0"/>
          <tpl fld="4" item="6"/>
        </tpls>
      </n>
      <n v="1040020.5613000003">
        <tpls c="5">
          <tpl fld="1" item="2"/>
          <tpl fld="2" item="1"/>
          <tpl fld="3" item="1"/>
          <tpl hier="10" item="0"/>
          <tpl fld="4" item="6"/>
        </tpls>
      </n>
      <n v="1245246.0581">
        <tpls c="5">
          <tpl fld="1" item="10"/>
          <tpl fld="2" item="1"/>
          <tpl fld="3" item="1"/>
          <tpl hier="10" item="0"/>
          <tpl fld="4" item="6"/>
        </tpls>
      </n>
      <n v="-51534">
        <tpls c="5">
          <tpl fld="1" item="1"/>
          <tpl fld="2" item="30"/>
          <tpl fld="3" item="30"/>
          <tpl hier="10" item="0"/>
          <tpl fld="4" item="0"/>
        </tpls>
      </n>
      <n v="-87738">
        <tpls c="5">
          <tpl fld="1" item="2"/>
          <tpl fld="2" item="30"/>
          <tpl fld="3" item="30"/>
          <tpl hier="10" item="0"/>
          <tpl fld="4" item="0"/>
        </tpls>
      </n>
      <n v="-230874">
        <tpls c="5">
          <tpl fld="1" item="7"/>
          <tpl fld="2" item="30"/>
          <tpl fld="3" item="30"/>
          <tpl hier="10" item="0"/>
          <tpl fld="4" item="0"/>
        </tpls>
      </n>
      <n v="-333102">
        <tpls c="5">
          <tpl fld="1" item="9"/>
          <tpl fld="2" item="30"/>
          <tpl fld="3" item="30"/>
          <tpl hier="10" item="0"/>
          <tpl fld="4" item="0"/>
        </tpls>
      </n>
      <n v="-344862">
        <tpls c="5">
          <tpl fld="1" item="10"/>
          <tpl fld="2" item="30"/>
          <tpl fld="3" item="30"/>
          <tpl hier="10" item="0"/>
          <tpl fld="4" item="0"/>
        </tpls>
      </n>
      <n v="-71526">
        <tpls c="5">
          <tpl fld="1" item="3"/>
          <tpl fld="2" item="30"/>
          <tpl fld="3" item="30"/>
          <tpl hier="10" item="0"/>
          <tpl fld="4" item="0"/>
        </tpls>
      </n>
      <n v="-434658">
        <tpls c="5">
          <tpl fld="1" item="11"/>
          <tpl fld="2" item="30"/>
          <tpl fld="3" item="30"/>
          <tpl hier="10" item="0"/>
          <tpl fld="4" item="0"/>
        </tpls>
      </n>
      <n v="-90888">
        <tpls c="5">
          <tpl fld="1" item="4"/>
          <tpl fld="2" item="30"/>
          <tpl fld="3" item="30"/>
          <tpl hier="10" item="0"/>
          <tpl fld="4" item="0"/>
        </tpls>
      </n>
      <n v="-423192">
        <tpls c="5">
          <tpl fld="1" item="12"/>
          <tpl fld="2" item="30"/>
          <tpl fld="3" item="30"/>
          <tpl hier="10" item="0"/>
          <tpl fld="4" item="0"/>
        </tpls>
      </n>
      <n v="-167958">
        <tpls c="5">
          <tpl fld="1" item="5"/>
          <tpl fld="2" item="30"/>
          <tpl fld="3" item="30"/>
          <tpl hier="10" item="0"/>
          <tpl fld="4" item="0"/>
        </tpls>
      </n>
      <n v="-402402">
        <tpls c="5">
          <tpl fld="1" item="13"/>
          <tpl fld="2" item="30"/>
          <tpl fld="3" item="30"/>
          <tpl hier="10" item="0"/>
          <tpl fld="4" item="0"/>
        </tpls>
      </n>
      <n v="-205212">
        <tpls c="5">
          <tpl fld="1" item="6"/>
          <tpl fld="2" item="30"/>
          <tpl fld="3" item="30"/>
          <tpl hier="10" item="0"/>
          <tpl fld="4" item="0"/>
        </tpls>
      </n>
      <n v="0">
        <tpls c="5">
          <tpl fld="1" item="0"/>
          <tpl fld="2" item="30"/>
          <tpl fld="3" item="30"/>
          <tpl hier="10" item="0"/>
          <tpl fld="4" item="0"/>
        </tpls>
      </n>
      <n v="-290514">
        <tpls c="5">
          <tpl fld="1" item="8"/>
          <tpl fld="2" item="30"/>
          <tpl fld="3" item="30"/>
          <tpl hier="10" item="0"/>
          <tpl fld="4" item="0"/>
        </tpls>
      </n>
      <n v="0">
        <tpls c="5">
          <tpl fld="1" item="13"/>
          <tpl fld="2" item="29"/>
          <tpl fld="3" item="29"/>
          <tpl hier="10" item="0"/>
          <tpl fld="4" item="1"/>
        </tpls>
      </n>
      <n v="0">
        <tpls c="5">
          <tpl fld="1" item="3"/>
          <tpl fld="2" item="29"/>
          <tpl fld="3" item="29"/>
          <tpl hier="10" item="0"/>
          <tpl fld="4" item="1"/>
        </tpls>
      </n>
      <n v="0">
        <tpls c="5">
          <tpl fld="1" item="5"/>
          <tpl fld="2" item="29"/>
          <tpl fld="3" item="29"/>
          <tpl hier="10" item="0"/>
          <tpl fld="4" item="1"/>
        </tpls>
      </n>
      <n v="0">
        <tpls c="5">
          <tpl fld="1" item="6"/>
          <tpl fld="2" item="29"/>
          <tpl fld="3" item="29"/>
          <tpl hier="10" item="0"/>
          <tpl fld="4" item="1"/>
        </tpls>
      </n>
      <n v="0">
        <tpls c="5">
          <tpl fld="1" item="11"/>
          <tpl fld="2" item="29"/>
          <tpl fld="3" item="29"/>
          <tpl hier="10" item="0"/>
          <tpl fld="4" item="1"/>
        </tpls>
      </n>
      <n v="0">
        <tpls c="5">
          <tpl fld="1" item="7"/>
          <tpl fld="2" item="29"/>
          <tpl fld="3" item="29"/>
          <tpl hier="10" item="0"/>
          <tpl fld="4" item="1"/>
        </tpls>
      </n>
      <n v="0">
        <tpls c="5">
          <tpl fld="1" item="0"/>
          <tpl fld="2" item="29"/>
          <tpl fld="3" item="29"/>
          <tpl hier="10" item="0"/>
          <tpl fld="4" item="1"/>
        </tpls>
      </n>
      <n v="0">
        <tpls c="5">
          <tpl fld="1" item="8"/>
          <tpl fld="2" item="29"/>
          <tpl fld="3" item="29"/>
          <tpl hier="10" item="0"/>
          <tpl fld="4" item="1"/>
        </tpls>
      </n>
      <n v="0">
        <tpls c="5">
          <tpl fld="1" item="1"/>
          <tpl fld="2" item="29"/>
          <tpl fld="3" item="29"/>
          <tpl hier="10" item="0"/>
          <tpl fld="4" item="1"/>
        </tpls>
      </n>
      <n v="0">
        <tpls c="5">
          <tpl fld="1" item="9"/>
          <tpl fld="2" item="29"/>
          <tpl fld="3" item="29"/>
          <tpl hier="10" item="0"/>
          <tpl fld="4" item="1"/>
        </tpls>
      </n>
      <n v="0">
        <tpls c="5">
          <tpl fld="1" item="2"/>
          <tpl fld="2" item="29"/>
          <tpl fld="3" item="29"/>
          <tpl hier="10" item="0"/>
          <tpl fld="4" item="1"/>
        </tpls>
      </n>
      <n v="0">
        <tpls c="5">
          <tpl fld="1" item="10"/>
          <tpl fld="2" item="29"/>
          <tpl fld="3" item="29"/>
          <tpl hier="10" item="0"/>
          <tpl fld="4" item="1"/>
        </tpls>
      </n>
      <n v="0">
        <tpls c="5">
          <tpl fld="1" item="4"/>
          <tpl fld="2" item="29"/>
          <tpl fld="3" item="29"/>
          <tpl hier="10" item="0"/>
          <tpl fld="4" item="1"/>
        </tpls>
      </n>
      <n v="0">
        <tpls c="5">
          <tpl fld="1" item="12"/>
          <tpl fld="2" item="29"/>
          <tpl fld="3" item="29"/>
          <tpl hier="10" item="0"/>
          <tpl fld="4" item="1"/>
        </tpls>
      </n>
      <n v="0">
        <tpls c="5">
          <tpl fld="1" item="10"/>
          <tpl fld="2" item="28"/>
          <tpl fld="3" item="28"/>
          <tpl hier="10" item="0"/>
          <tpl fld="4" item="2"/>
        </tpls>
      </n>
      <n v="0">
        <tpls c="5">
          <tpl fld="1" item="1"/>
          <tpl fld="2" item="28"/>
          <tpl fld="3" item="28"/>
          <tpl hier="10" item="0"/>
          <tpl fld="4" item="2"/>
        </tpls>
      </n>
      <n v="0">
        <tpls c="5">
          <tpl fld="1" item="2"/>
          <tpl fld="2" item="28"/>
          <tpl fld="3" item="28"/>
          <tpl hier="10" item="0"/>
          <tpl fld="4" item="2"/>
        </tpls>
      </n>
      <n v="0">
        <tpls c="5">
          <tpl fld="1" item="7"/>
          <tpl fld="2" item="28"/>
          <tpl fld="3" item="28"/>
          <tpl hier="10" item="0"/>
          <tpl fld="4" item="2"/>
        </tpls>
      </n>
      <n v="0">
        <tpls c="5">
          <tpl fld="1" item="9"/>
          <tpl fld="2" item="28"/>
          <tpl fld="3" item="28"/>
          <tpl hier="10" item="0"/>
          <tpl fld="4" item="2"/>
        </tpls>
      </n>
      <n v="0">
        <tpls c="5">
          <tpl fld="1" item="3"/>
          <tpl fld="2" item="28"/>
          <tpl fld="3" item="28"/>
          <tpl hier="10" item="0"/>
          <tpl fld="4" item="2"/>
        </tpls>
      </n>
      <n v="0">
        <tpls c="5">
          <tpl fld="1" item="11"/>
          <tpl fld="2" item="28"/>
          <tpl fld="3" item="28"/>
          <tpl hier="10" item="0"/>
          <tpl fld="4" item="2"/>
        </tpls>
      </n>
      <n v="0">
        <tpls c="5">
          <tpl fld="1" item="4"/>
          <tpl fld="2" item="28"/>
          <tpl fld="3" item="28"/>
          <tpl hier="10" item="0"/>
          <tpl fld="4" item="2"/>
        </tpls>
      </n>
      <n v="0">
        <tpls c="5">
          <tpl fld="1" item="12"/>
          <tpl fld="2" item="28"/>
          <tpl fld="3" item="28"/>
          <tpl hier="10" item="0"/>
          <tpl fld="4" item="2"/>
        </tpls>
      </n>
      <n v="0">
        <tpls c="5">
          <tpl fld="1" item="5"/>
          <tpl fld="2" item="28"/>
          <tpl fld="3" item="28"/>
          <tpl hier="10" item="0"/>
          <tpl fld="4" item="2"/>
        </tpls>
      </n>
      <n v="0">
        <tpls c="5">
          <tpl fld="1" item="13"/>
          <tpl fld="2" item="28"/>
          <tpl fld="3" item="28"/>
          <tpl hier="10" item="0"/>
          <tpl fld="4" item="2"/>
        </tpls>
      </n>
      <n v="0">
        <tpls c="5">
          <tpl fld="1" item="6"/>
          <tpl fld="2" item="28"/>
          <tpl fld="3" item="28"/>
          <tpl hier="10" item="0"/>
          <tpl fld="4" item="2"/>
        </tpls>
      </n>
      <n v="0">
        <tpls c="5">
          <tpl fld="1" item="0"/>
          <tpl fld="2" item="28"/>
          <tpl fld="3" item="28"/>
          <tpl hier="10" item="0"/>
          <tpl fld="4" item="2"/>
        </tpls>
      </n>
      <n v="0">
        <tpls c="5">
          <tpl fld="1" item="8"/>
          <tpl fld="2" item="28"/>
          <tpl fld="3" item="28"/>
          <tpl hier="10" item="0"/>
          <tpl fld="4" item="2"/>
        </tpls>
      </n>
      <n v="0">
        <tpls c="5">
          <tpl fld="1" item="11"/>
          <tpl fld="2" item="27"/>
          <tpl fld="3" item="27"/>
          <tpl hier="10" item="0"/>
          <tpl fld="4" item="3"/>
        </tpls>
      </n>
      <n v="0">
        <tpls c="5">
          <tpl fld="1" item="13"/>
          <tpl fld="2" item="27"/>
          <tpl fld="3" item="27"/>
          <tpl hier="10" item="0"/>
          <tpl fld="4" item="3"/>
        </tpls>
      </n>
      <n v="0">
        <tpls c="5">
          <tpl fld="1" item="3"/>
          <tpl fld="2" item="27"/>
          <tpl fld="3" item="27"/>
          <tpl hier="10" item="0"/>
          <tpl fld="4" item="3"/>
        </tpls>
      </n>
      <n v="0">
        <tpls c="5">
          <tpl fld="1" item="5"/>
          <tpl fld="2" item="27"/>
          <tpl fld="3" item="27"/>
          <tpl hier="10" item="0"/>
          <tpl fld="4" item="3"/>
        </tpls>
      </n>
      <n v="0">
        <tpls c="5">
          <tpl fld="1" item="6"/>
          <tpl fld="2" item="27"/>
          <tpl fld="3" item="27"/>
          <tpl hier="10" item="0"/>
          <tpl fld="4" item="3"/>
        </tpls>
      </n>
      <n v="0">
        <tpls c="5">
          <tpl fld="1" item="7"/>
          <tpl fld="2" item="27"/>
          <tpl fld="3" item="27"/>
          <tpl hier="10" item="0"/>
          <tpl fld="4" item="3"/>
        </tpls>
      </n>
      <n v="0">
        <tpls c="5">
          <tpl fld="1" item="0"/>
          <tpl fld="2" item="27"/>
          <tpl fld="3" item="27"/>
          <tpl hier="10" item="0"/>
          <tpl fld="4" item="3"/>
        </tpls>
      </n>
      <n v="0">
        <tpls c="5">
          <tpl fld="1" item="8"/>
          <tpl fld="2" item="27"/>
          <tpl fld="3" item="27"/>
          <tpl hier="10" item="0"/>
          <tpl fld="4" item="3"/>
        </tpls>
      </n>
      <n v="0">
        <tpls c="5">
          <tpl fld="1" item="1"/>
          <tpl fld="2" item="27"/>
          <tpl fld="3" item="27"/>
          <tpl hier="10" item="0"/>
          <tpl fld="4" item="3"/>
        </tpls>
      </n>
      <n v="0">
        <tpls c="5">
          <tpl fld="1" item="9"/>
          <tpl fld="2" item="27"/>
          <tpl fld="3" item="27"/>
          <tpl hier="10" item="0"/>
          <tpl fld="4" item="3"/>
        </tpls>
      </n>
      <n v="0">
        <tpls c="5">
          <tpl fld="1" item="2"/>
          <tpl fld="2" item="27"/>
          <tpl fld="3" item="27"/>
          <tpl hier="10" item="0"/>
          <tpl fld="4" item="3"/>
        </tpls>
      </n>
      <n v="0">
        <tpls c="5">
          <tpl fld="1" item="10"/>
          <tpl fld="2" item="27"/>
          <tpl fld="3" item="27"/>
          <tpl hier="10" item="0"/>
          <tpl fld="4" item="3"/>
        </tpls>
      </n>
      <n v="0">
        <tpls c="5">
          <tpl fld="1" item="4"/>
          <tpl fld="2" item="27"/>
          <tpl fld="3" item="27"/>
          <tpl hier="10" item="0"/>
          <tpl fld="4" item="3"/>
        </tpls>
      </n>
      <n v="0">
        <tpls c="5">
          <tpl fld="1" item="12"/>
          <tpl fld="2" item="27"/>
          <tpl fld="3" item="27"/>
          <tpl hier="10" item="0"/>
          <tpl fld="4" item="3"/>
        </tpls>
      </n>
      <n v="0">
        <tpls c="5">
          <tpl fld="1" item="9"/>
          <tpl fld="2" item="26"/>
          <tpl fld="3" item="26"/>
          <tpl hier="10" item="0"/>
          <tpl fld="4" item="4"/>
        </tpls>
      </n>
      <n v="0">
        <tpls c="5">
          <tpl fld="1" item="10"/>
          <tpl fld="2" item="26"/>
          <tpl fld="3" item="26"/>
          <tpl hier="10" item="0"/>
          <tpl fld="4" item="4"/>
        </tpls>
      </n>
      <n v="0">
        <tpls c="5">
          <tpl fld="1" item="1"/>
          <tpl fld="2" item="26"/>
          <tpl fld="3" item="26"/>
          <tpl hier="10" item="0"/>
          <tpl fld="4" item="4"/>
        </tpls>
      </n>
      <n v="0">
        <tpls c="5">
          <tpl fld="1" item="2"/>
          <tpl fld="2" item="26"/>
          <tpl fld="3" item="26"/>
          <tpl hier="10" item="0"/>
          <tpl fld="4" item="4"/>
        </tpls>
      </n>
      <n v="0">
        <tpls c="5">
          <tpl fld="1" item="7"/>
          <tpl fld="2" item="26"/>
          <tpl fld="3" item="26"/>
          <tpl hier="10" item="0"/>
          <tpl fld="4" item="4"/>
        </tpls>
      </n>
      <n v="0">
        <tpls c="5">
          <tpl fld="1" item="3"/>
          <tpl fld="2" item="26"/>
          <tpl fld="3" item="26"/>
          <tpl hier="10" item="0"/>
          <tpl fld="4" item="4"/>
        </tpls>
      </n>
      <n v="0">
        <tpls c="5">
          <tpl fld="1" item="11"/>
          <tpl fld="2" item="26"/>
          <tpl fld="3" item="26"/>
          <tpl hier="10" item="0"/>
          <tpl fld="4" item="4"/>
        </tpls>
      </n>
      <n v="0">
        <tpls c="5">
          <tpl fld="1" item="4"/>
          <tpl fld="2" item="26"/>
          <tpl fld="3" item="26"/>
          <tpl hier="10" item="0"/>
          <tpl fld="4" item="4"/>
        </tpls>
      </n>
      <n v="0">
        <tpls c="5">
          <tpl fld="1" item="12"/>
          <tpl fld="2" item="26"/>
          <tpl fld="3" item="26"/>
          <tpl hier="10" item="0"/>
          <tpl fld="4" item="4"/>
        </tpls>
      </n>
      <n v="0">
        <tpls c="5">
          <tpl fld="1" item="5"/>
          <tpl fld="2" item="26"/>
          <tpl fld="3" item="26"/>
          <tpl hier="10" item="0"/>
          <tpl fld="4" item="4"/>
        </tpls>
      </n>
      <n v="0">
        <tpls c="5">
          <tpl fld="1" item="13"/>
          <tpl fld="2" item="26"/>
          <tpl fld="3" item="26"/>
          <tpl hier="10" item="0"/>
          <tpl fld="4" item="4"/>
        </tpls>
      </n>
      <n v="0">
        <tpls c="5">
          <tpl fld="1" item="6"/>
          <tpl fld="2" item="26"/>
          <tpl fld="3" item="26"/>
          <tpl hier="10" item="0"/>
          <tpl fld="4" item="4"/>
        </tpls>
      </n>
      <n v="0">
        <tpls c="5">
          <tpl fld="1" item="0"/>
          <tpl fld="2" item="26"/>
          <tpl fld="3" item="26"/>
          <tpl hier="10" item="0"/>
          <tpl fld="4" item="4"/>
        </tpls>
      </n>
      <n v="0">
        <tpls c="5">
          <tpl fld="1" item="8"/>
          <tpl fld="2" item="26"/>
          <tpl fld="3" item="26"/>
          <tpl hier="10" item="0"/>
          <tpl fld="4" item="4"/>
        </tpls>
      </n>
      <n v="0">
        <tpls c="5">
          <tpl fld="1" item="6"/>
          <tpl fld="2" item="25"/>
          <tpl fld="3" item="25"/>
          <tpl hier="10" item="0"/>
          <tpl fld="4" item="5"/>
        </tpls>
      </n>
      <n v="0">
        <tpls c="5">
          <tpl fld="1" item="11"/>
          <tpl fld="2" item="25"/>
          <tpl fld="3" item="25"/>
          <tpl hier="10" item="0"/>
          <tpl fld="4" item="5"/>
        </tpls>
      </n>
      <n v="0">
        <tpls c="5">
          <tpl fld="1" item="13"/>
          <tpl fld="2" item="25"/>
          <tpl fld="3" item="25"/>
          <tpl hier="10" item="0"/>
          <tpl fld="4" item="5"/>
        </tpls>
      </n>
      <n v="0">
        <tpls c="5">
          <tpl fld="1" item="3"/>
          <tpl fld="2" item="25"/>
          <tpl fld="3" item="25"/>
          <tpl hier="10" item="0"/>
          <tpl fld="4" item="5"/>
        </tpls>
      </n>
      <n v="0">
        <tpls c="5">
          <tpl fld="1" item="5"/>
          <tpl fld="2" item="25"/>
          <tpl fld="3" item="25"/>
          <tpl hier="10" item="0"/>
          <tpl fld="4" item="5"/>
        </tpls>
      </n>
      <n v="0">
        <tpls c="5">
          <tpl fld="1" item="7"/>
          <tpl fld="2" item="25"/>
          <tpl fld="3" item="25"/>
          <tpl hier="10" item="0"/>
          <tpl fld="4" item="5"/>
        </tpls>
      </n>
      <n v="0">
        <tpls c="5">
          <tpl fld="1" item="0"/>
          <tpl fld="2" item="25"/>
          <tpl fld="3" item="25"/>
          <tpl hier="10" item="0"/>
          <tpl fld="4" item="5"/>
        </tpls>
      </n>
      <n v="0">
        <tpls c="5">
          <tpl fld="1" item="8"/>
          <tpl fld="2" item="25"/>
          <tpl fld="3" item="25"/>
          <tpl hier="10" item="0"/>
          <tpl fld="4" item="5"/>
        </tpls>
      </n>
      <n v="0">
        <tpls c="5">
          <tpl fld="1" item="1"/>
          <tpl fld="2" item="25"/>
          <tpl fld="3" item="25"/>
          <tpl hier="10" item="0"/>
          <tpl fld="4" item="5"/>
        </tpls>
      </n>
      <n v="0">
        <tpls c="5">
          <tpl fld="1" item="9"/>
          <tpl fld="2" item="25"/>
          <tpl fld="3" item="25"/>
          <tpl hier="10" item="0"/>
          <tpl fld="4" item="5"/>
        </tpls>
      </n>
      <n v="0">
        <tpls c="5">
          <tpl fld="1" item="2"/>
          <tpl fld="2" item="25"/>
          <tpl fld="3" item="25"/>
          <tpl hier="10" item="0"/>
          <tpl fld="4" item="5"/>
        </tpls>
      </n>
      <n v="0">
        <tpls c="5">
          <tpl fld="1" item="10"/>
          <tpl fld="2" item="25"/>
          <tpl fld="3" item="25"/>
          <tpl hier="10" item="0"/>
          <tpl fld="4" item="5"/>
        </tpls>
      </n>
      <n v="0">
        <tpls c="5">
          <tpl fld="1" item="4"/>
          <tpl fld="2" item="25"/>
          <tpl fld="3" item="25"/>
          <tpl hier="10" item="0"/>
          <tpl fld="4" item="5"/>
        </tpls>
      </n>
      <n v="0">
        <tpls c="5">
          <tpl fld="1" item="12"/>
          <tpl fld="2" item="25"/>
          <tpl fld="3" item="25"/>
          <tpl hier="10" item="0"/>
          <tpl fld="4" item="5"/>
        </tpls>
      </n>
      <n v="-84274">
        <tpls c="5">
          <tpl fld="1" item="7"/>
          <tpl fld="2" item="24"/>
          <tpl fld="3" item="24"/>
          <tpl hier="10" item="0"/>
          <tpl fld="4" item="6"/>
        </tpls>
      </n>
      <n v="-84274">
        <tpls c="5">
          <tpl fld="1" item="9"/>
          <tpl fld="2" item="24"/>
          <tpl fld="3" item="24"/>
          <tpl hier="10" item="0"/>
          <tpl fld="4" item="6"/>
        </tpls>
      </n>
      <n v="-84274">
        <tpls c="5">
          <tpl fld="1" item="10"/>
          <tpl fld="2" item="24"/>
          <tpl fld="3" item="24"/>
          <tpl hier="10" item="0"/>
          <tpl fld="4" item="6"/>
        </tpls>
      </n>
      <n v="-274">
        <tpls c="5">
          <tpl fld="1" item="1"/>
          <tpl fld="2" item="24"/>
          <tpl fld="3" item="24"/>
          <tpl hier="10" item="0"/>
          <tpl fld="4" item="6"/>
        </tpls>
      </n>
      <n v="-84274">
        <tpls c="5">
          <tpl fld="1" item="2"/>
          <tpl fld="2" item="24"/>
          <tpl fld="3" item="24"/>
          <tpl hier="10" item="0"/>
          <tpl fld="4" item="6"/>
        </tpls>
      </n>
      <n v="-84274">
        <tpls c="5">
          <tpl fld="1" item="3"/>
          <tpl fld="2" item="24"/>
          <tpl fld="3" item="24"/>
          <tpl hier="10" item="0"/>
          <tpl fld="4" item="6"/>
        </tpls>
      </n>
      <n v="-84274">
        <tpls c="5">
          <tpl fld="1" item="11"/>
          <tpl fld="2" item="24"/>
          <tpl fld="3" item="24"/>
          <tpl hier="10" item="0"/>
          <tpl fld="4" item="6"/>
        </tpls>
      </n>
      <n v="-84274">
        <tpls c="5">
          <tpl fld="1" item="4"/>
          <tpl fld="2" item="24"/>
          <tpl fld="3" item="24"/>
          <tpl hier="10" item="0"/>
          <tpl fld="4" item="6"/>
        </tpls>
      </n>
      <n v="-84274">
        <tpls c="5">
          <tpl fld="1" item="12"/>
          <tpl fld="2" item="24"/>
          <tpl fld="3" item="24"/>
          <tpl hier="10" item="0"/>
          <tpl fld="4" item="6"/>
        </tpls>
      </n>
      <n v="-84274">
        <tpls c="5">
          <tpl fld="1" item="5"/>
          <tpl fld="2" item="24"/>
          <tpl fld="3" item="24"/>
          <tpl hier="10" item="0"/>
          <tpl fld="4" item="6"/>
        </tpls>
      </n>
      <n v="-84274">
        <tpls c="5">
          <tpl fld="1" item="13"/>
          <tpl fld="2" item="24"/>
          <tpl fld="3" item="24"/>
          <tpl hier="10" item="0"/>
          <tpl fld="4" item="6"/>
        </tpls>
      </n>
      <n v="-84274">
        <tpls c="5">
          <tpl fld="1" item="6"/>
          <tpl fld="2" item="24"/>
          <tpl fld="3" item="24"/>
          <tpl hier="10" item="0"/>
          <tpl fld="4" item="6"/>
        </tpls>
      </n>
      <n v="8315">
        <tpls c="5">
          <tpl fld="1" item="0"/>
          <tpl fld="2" item="24"/>
          <tpl fld="3" item="24"/>
          <tpl hier="10" item="0"/>
          <tpl fld="4" item="6"/>
        </tpls>
      </n>
      <n v="-84274">
        <tpls c="5">
          <tpl fld="1" item="8"/>
          <tpl fld="2" item="24"/>
          <tpl fld="3" item="24"/>
          <tpl hier="10" item="0"/>
          <tpl fld="4" item="6"/>
        </tpls>
      </n>
      <n v="643621">
        <tpls c="5">
          <tpl fld="1" item="1"/>
          <tpl fld="2" item="22"/>
          <tpl fld="3" item="22"/>
          <tpl hier="10" item="0"/>
          <tpl fld="4" item="0"/>
        </tpls>
      </n>
      <n v="671446">
        <tpls c="5">
          <tpl fld="1" item="7"/>
          <tpl fld="2" item="22"/>
          <tpl fld="3" item="22"/>
          <tpl hier="10" item="0"/>
          <tpl fld="4" item="0"/>
        </tpls>
      </n>
      <n v="624721">
        <tpls c="5">
          <tpl fld="1" item="9"/>
          <tpl fld="2" item="22"/>
          <tpl fld="3" item="22"/>
          <tpl hier="10" item="0"/>
          <tpl fld="4" item="0"/>
        </tpls>
      </n>
      <n v="661996">
        <tpls c="5">
          <tpl fld="1" item="10"/>
          <tpl fld="2" item="22"/>
          <tpl fld="3" item="22"/>
          <tpl hier="10" item="0"/>
          <tpl fld="4" item="0"/>
        </tpls>
      </n>
      <n v="643621">
        <tpls c="5">
          <tpl fld="1" item="2"/>
          <tpl fld="2" item="22"/>
          <tpl fld="3" item="22"/>
          <tpl hier="10" item="0"/>
          <tpl fld="4" item="0"/>
        </tpls>
      </n>
      <n v="643621">
        <tpls c="5">
          <tpl fld="1" item="3"/>
          <tpl fld="2" item="22"/>
          <tpl fld="3" item="22"/>
          <tpl hier="10" item="0"/>
          <tpl fld="4" item="0"/>
        </tpls>
      </n>
      <n v="699271">
        <tpls c="5">
          <tpl fld="1" item="11"/>
          <tpl fld="2" item="22"/>
          <tpl fld="3" item="22"/>
          <tpl hier="10" item="0"/>
          <tpl fld="4" item="0"/>
        </tpls>
      </n>
      <n v="680896">
        <tpls c="5">
          <tpl fld="1" item="4"/>
          <tpl fld="2" item="22"/>
          <tpl fld="3" item="22"/>
          <tpl hier="10" item="0"/>
          <tpl fld="4" item="0"/>
        </tpls>
      </n>
      <n v="736546">
        <tpls c="5">
          <tpl fld="1" item="12"/>
          <tpl fld="2" item="22"/>
          <tpl fld="3" item="22"/>
          <tpl hier="10" item="0"/>
          <tpl fld="4" item="0"/>
        </tpls>
      </n>
      <n v="718171">
        <tpls c="5">
          <tpl fld="1" item="5"/>
          <tpl fld="2" item="22"/>
          <tpl fld="3" item="22"/>
          <tpl hier="10" item="0"/>
          <tpl fld="4" item="0"/>
        </tpls>
      </n>
      <n v="652546">
        <tpls c="5">
          <tpl fld="1" item="13"/>
          <tpl fld="2" item="22"/>
          <tpl fld="3" item="22"/>
          <tpl hier="10" item="0"/>
          <tpl fld="4" item="0"/>
        </tpls>
      </n>
      <n v="755446">
        <tpls c="5">
          <tpl fld="1" item="6"/>
          <tpl fld="2" item="22"/>
          <tpl fld="3" item="22"/>
          <tpl hier="10" item="0"/>
          <tpl fld="4" item="0"/>
        </tpls>
      </n>
      <n v="643621">
        <tpls c="5">
          <tpl fld="1" item="0"/>
          <tpl fld="2" item="22"/>
          <tpl fld="3" item="22"/>
          <tpl hier="10" item="0"/>
          <tpl fld="4" item="0"/>
        </tpls>
      </n>
      <n v="587446">
        <tpls c="5">
          <tpl fld="1" item="8"/>
          <tpl fld="2" item="22"/>
          <tpl fld="3" item="22"/>
          <tpl hier="10" item="0"/>
          <tpl fld="4" item="0"/>
        </tpls>
      </n>
      <n v="0">
        <tpls c="5">
          <tpl fld="1" item="6"/>
          <tpl fld="2" item="21"/>
          <tpl fld="3" item="21"/>
          <tpl hier="10" item="0"/>
          <tpl fld="4" item="1"/>
        </tpls>
      </n>
      <n v="0">
        <tpls c="5">
          <tpl fld="1" item="5"/>
          <tpl fld="2" item="21"/>
          <tpl fld="3" item="21"/>
          <tpl hier="10" item="0"/>
          <tpl fld="4" item="1"/>
        </tpls>
      </n>
      <n v="0">
        <tpls c="5">
          <tpl fld="1" item="11"/>
          <tpl fld="2" item="21"/>
          <tpl fld="3" item="21"/>
          <tpl hier="10" item="0"/>
          <tpl fld="4" item="1"/>
        </tpls>
      </n>
      <n v="0">
        <tpls c="5">
          <tpl fld="1" item="13"/>
          <tpl fld="2" item="21"/>
          <tpl fld="3" item="21"/>
          <tpl hier="10" item="0"/>
          <tpl fld="4" item="1"/>
        </tpls>
      </n>
      <n v="0">
        <tpls c="5">
          <tpl fld="1" item="3"/>
          <tpl fld="2" item="21"/>
          <tpl fld="3" item="21"/>
          <tpl hier="10" item="0"/>
          <tpl fld="4" item="1"/>
        </tpls>
      </n>
      <n v="0">
        <tpls c="5">
          <tpl fld="1" item="7"/>
          <tpl fld="2" item="21"/>
          <tpl fld="3" item="21"/>
          <tpl hier="10" item="0"/>
          <tpl fld="4" item="1"/>
        </tpls>
      </n>
      <n v="0">
        <tpls c="5">
          <tpl fld="1" item="0"/>
          <tpl fld="2" item="21"/>
          <tpl fld="3" item="21"/>
          <tpl hier="10" item="0"/>
          <tpl fld="4" item="1"/>
        </tpls>
      </n>
      <n v="0">
        <tpls c="5">
          <tpl fld="1" item="8"/>
          <tpl fld="2" item="21"/>
          <tpl fld="3" item="21"/>
          <tpl hier="10" item="0"/>
          <tpl fld="4" item="1"/>
        </tpls>
      </n>
      <n v="0">
        <tpls c="5">
          <tpl fld="1" item="1"/>
          <tpl fld="2" item="21"/>
          <tpl fld="3" item="21"/>
          <tpl hier="10" item="0"/>
          <tpl fld="4" item="1"/>
        </tpls>
      </n>
      <n v="0">
        <tpls c="5">
          <tpl fld="1" item="9"/>
          <tpl fld="2" item="21"/>
          <tpl fld="3" item="21"/>
          <tpl hier="10" item="0"/>
          <tpl fld="4" item="1"/>
        </tpls>
      </n>
      <n v="0">
        <tpls c="5">
          <tpl fld="1" item="2"/>
          <tpl fld="2" item="21"/>
          <tpl fld="3" item="21"/>
          <tpl hier="10" item="0"/>
          <tpl fld="4" item="1"/>
        </tpls>
      </n>
      <n v="0">
        <tpls c="5">
          <tpl fld="1" item="10"/>
          <tpl fld="2" item="21"/>
          <tpl fld="3" item="21"/>
          <tpl hier="10" item="0"/>
          <tpl fld="4" item="1"/>
        </tpls>
      </n>
      <n v="0">
        <tpls c="5">
          <tpl fld="1" item="4"/>
          <tpl fld="2" item="21"/>
          <tpl fld="3" item="21"/>
          <tpl hier="10" item="0"/>
          <tpl fld="4" item="1"/>
        </tpls>
      </n>
      <n v="0">
        <tpls c="5">
          <tpl fld="1" item="12"/>
          <tpl fld="2" item="21"/>
          <tpl fld="3" item="21"/>
          <tpl hier="10" item="0"/>
          <tpl fld="4" item="1"/>
        </tpls>
      </n>
      <n v="68355">
        <tpls c="5">
          <tpl fld="1" item="0"/>
          <tpl fld="2" item="20"/>
          <tpl fld="3" item="20"/>
          <tpl hier="10" item="0"/>
          <tpl fld="4" item="2"/>
        </tpls>
      </n>
      <n v="68355">
        <tpls c="5">
          <tpl fld="1" item="1"/>
          <tpl fld="2" item="20"/>
          <tpl fld="3" item="20"/>
          <tpl hier="10" item="0"/>
          <tpl fld="4" item="2"/>
        </tpls>
      </n>
      <n v="68355">
        <tpls c="5">
          <tpl fld="1" item="6"/>
          <tpl fld="2" item="20"/>
          <tpl fld="3" item="20"/>
          <tpl hier="10" item="0"/>
          <tpl fld="4" item="2"/>
        </tpls>
      </n>
      <n v="68355">
        <tpls c="5">
          <tpl fld="1" item="8"/>
          <tpl fld="2" item="20"/>
          <tpl fld="3" item="20"/>
          <tpl hier="10" item="0"/>
          <tpl fld="4" item="2"/>
        </tpls>
      </n>
      <n v="68355">
        <tpls c="5">
          <tpl fld="1" item="9"/>
          <tpl fld="2" item="20"/>
          <tpl fld="3" item="20"/>
          <tpl hier="10" item="0"/>
          <tpl fld="4" item="2"/>
        </tpls>
      </n>
      <n v="68355">
        <tpls c="5">
          <tpl fld="1" item="2"/>
          <tpl fld="2" item="20"/>
          <tpl fld="3" item="20"/>
          <tpl hier="10" item="0"/>
          <tpl fld="4" item="2"/>
        </tpls>
      </n>
      <n v="68355">
        <tpls c="5">
          <tpl fld="1" item="10"/>
          <tpl fld="2" item="20"/>
          <tpl fld="3" item="20"/>
          <tpl hier="10" item="0"/>
          <tpl fld="4" item="2"/>
        </tpls>
      </n>
      <n v="68355">
        <tpls c="5">
          <tpl fld="1" item="3"/>
          <tpl fld="2" item="20"/>
          <tpl fld="3" item="20"/>
          <tpl hier="10" item="0"/>
          <tpl fld="4" item="2"/>
        </tpls>
      </n>
      <n v="68355">
        <tpls c="5">
          <tpl fld="1" item="11"/>
          <tpl fld="2" item="20"/>
          <tpl fld="3" item="20"/>
          <tpl hier="10" item="0"/>
          <tpl fld="4" item="2"/>
        </tpls>
      </n>
      <n v="68355">
        <tpls c="5">
          <tpl fld="1" item="4"/>
          <tpl fld="2" item="20"/>
          <tpl fld="3" item="20"/>
          <tpl hier="10" item="0"/>
          <tpl fld="4" item="2"/>
        </tpls>
      </n>
      <n v="68355">
        <tpls c="5">
          <tpl fld="1" item="12"/>
          <tpl fld="2" item="20"/>
          <tpl fld="3" item="20"/>
          <tpl hier="10" item="0"/>
          <tpl fld="4" item="2"/>
        </tpls>
      </n>
      <n v="68355">
        <tpls c="5">
          <tpl fld="1" item="5"/>
          <tpl fld="2" item="20"/>
          <tpl fld="3" item="20"/>
          <tpl hier="10" item="0"/>
          <tpl fld="4" item="2"/>
        </tpls>
      </n>
      <n v="68355">
        <tpls c="5">
          <tpl fld="1" item="13"/>
          <tpl fld="2" item="20"/>
          <tpl fld="3" item="20"/>
          <tpl hier="10" item="0"/>
          <tpl fld="4" item="2"/>
        </tpls>
      </n>
      <n v="68355">
        <tpls c="5">
          <tpl fld="1" item="7"/>
          <tpl fld="2" item="20"/>
          <tpl fld="3" item="20"/>
          <tpl hier="10" item="0"/>
          <tpl fld="4" item="2"/>
        </tpls>
      </n>
      <n v="0">
        <tpls c="5">
          <tpl fld="1" item="2"/>
          <tpl fld="2" item="19"/>
          <tpl fld="3" item="19"/>
          <tpl hier="10" item="0"/>
          <tpl fld="4" item="3"/>
        </tpls>
      </n>
      <n v="0">
        <tpls c="5">
          <tpl fld="1" item="4"/>
          <tpl fld="2" item="19"/>
          <tpl fld="3" item="19"/>
          <tpl hier="10" item="0"/>
          <tpl fld="4" item="3"/>
        </tpls>
      </n>
      <n v="0">
        <tpls c="5">
          <tpl fld="1" item="5"/>
          <tpl fld="2" item="19"/>
          <tpl fld="3" item="19"/>
          <tpl hier="10" item="0"/>
          <tpl fld="4" item="3"/>
        </tpls>
      </n>
      <n v="0">
        <tpls c="5">
          <tpl fld="1" item="10"/>
          <tpl fld="2" item="19"/>
          <tpl fld="3" item="19"/>
          <tpl hier="10" item="0"/>
          <tpl fld="4" item="3"/>
        </tpls>
      </n>
      <n v="0">
        <tpls c="5">
          <tpl fld="1" item="12"/>
          <tpl fld="2" item="19"/>
          <tpl fld="3" item="19"/>
          <tpl hier="10" item="0"/>
          <tpl fld="4" item="3"/>
        </tpls>
      </n>
      <n v="168000">
        <tpls c="5">
          <tpl fld="1" item="6"/>
          <tpl fld="2" item="19"/>
          <tpl fld="3" item="19"/>
          <tpl hier="10" item="0"/>
          <tpl fld="4" item="3"/>
        </tpls>
      </n>
      <n v="168000">
        <tpls c="5">
          <tpl fld="1" item="7"/>
          <tpl fld="2" item="19"/>
          <tpl fld="3" item="19"/>
          <tpl hier="10" item="0"/>
          <tpl fld="4" item="3"/>
        </tpls>
      </n>
      <n v="0">
        <tpls c="5">
          <tpl fld="1" item="0"/>
          <tpl fld="2" item="19"/>
          <tpl fld="3" item="19"/>
          <tpl hier="10" item="0"/>
          <tpl fld="4" item="3"/>
        </tpls>
      </n>
      <n v="0">
        <tpls c="5">
          <tpl fld="1" item="8"/>
          <tpl fld="2" item="19"/>
          <tpl fld="3" item="19"/>
          <tpl hier="10" item="0"/>
          <tpl fld="4" item="3"/>
        </tpls>
      </n>
      <n v="0">
        <tpls c="5">
          <tpl fld="1" item="1"/>
          <tpl fld="2" item="19"/>
          <tpl fld="3" item="19"/>
          <tpl hier="10" item="0"/>
          <tpl fld="4" item="3"/>
        </tpls>
      </n>
      <n v="0">
        <tpls c="5">
          <tpl fld="1" item="9"/>
          <tpl fld="2" item="19"/>
          <tpl fld="3" item="19"/>
          <tpl hier="10" item="0"/>
          <tpl fld="4" item="3"/>
        </tpls>
      </n>
      <n v="0">
        <tpls c="5">
          <tpl fld="1" item="3"/>
          <tpl fld="2" item="19"/>
          <tpl fld="3" item="19"/>
          <tpl hier="10" item="0"/>
          <tpl fld="4" item="3"/>
        </tpls>
      </n>
      <n v="0">
        <tpls c="5">
          <tpl fld="1" item="11"/>
          <tpl fld="2" item="19"/>
          <tpl fld="3" item="19"/>
          <tpl hier="10" item="0"/>
          <tpl fld="4" item="3"/>
        </tpls>
      </n>
      <n v="0">
        <tpls c="5">
          <tpl fld="1" item="0"/>
          <tpl fld="2" item="18"/>
          <tpl fld="3" item="18"/>
          <tpl hier="10" item="0"/>
          <tpl fld="4" item="4"/>
        </tpls>
      </n>
      <n v="0">
        <tpls c="5">
          <tpl fld="1" item="1"/>
          <tpl fld="2" item="18"/>
          <tpl fld="3" item="18"/>
          <tpl hier="10" item="0"/>
          <tpl fld="4" item="4"/>
        </tpls>
      </n>
      <n v="0">
        <tpls c="5">
          <tpl fld="1" item="6"/>
          <tpl fld="2" item="18"/>
          <tpl fld="3" item="18"/>
          <tpl hier="10" item="0"/>
          <tpl fld="4" item="4"/>
        </tpls>
      </n>
      <n v="0">
        <tpls c="5">
          <tpl fld="1" item="8"/>
          <tpl fld="2" item="18"/>
          <tpl fld="3" item="18"/>
          <tpl hier="10" item="0"/>
          <tpl fld="4" item="4"/>
        </tpls>
      </n>
      <n v="0">
        <tpls c="5">
          <tpl fld="1" item="9"/>
          <tpl fld="2" item="18"/>
          <tpl fld="3" item="18"/>
          <tpl hier="10" item="0"/>
          <tpl fld="4" item="4"/>
        </tpls>
      </n>
      <n v="0">
        <tpls c="5">
          <tpl fld="1" item="2"/>
          <tpl fld="2" item="18"/>
          <tpl fld="3" item="18"/>
          <tpl hier="10" item="0"/>
          <tpl fld="4" item="4"/>
        </tpls>
      </n>
      <n v="0">
        <tpls c="5">
          <tpl fld="1" item="10"/>
          <tpl fld="2" item="18"/>
          <tpl fld="3" item="18"/>
          <tpl hier="10" item="0"/>
          <tpl fld="4" item="4"/>
        </tpls>
      </n>
      <n v="0">
        <tpls c="5">
          <tpl fld="1" item="3"/>
          <tpl fld="2" item="18"/>
          <tpl fld="3" item="18"/>
          <tpl hier="10" item="0"/>
          <tpl fld="4" item="4"/>
        </tpls>
      </n>
      <n v="0">
        <tpls c="5">
          <tpl fld="1" item="11"/>
          <tpl fld="2" item="18"/>
          <tpl fld="3" item="18"/>
          <tpl hier="10" item="0"/>
          <tpl fld="4" item="4"/>
        </tpls>
      </n>
      <n v="0">
        <tpls c="5">
          <tpl fld="1" item="4"/>
          <tpl fld="2" item="18"/>
          <tpl fld="3" item="18"/>
          <tpl hier="10" item="0"/>
          <tpl fld="4" item="4"/>
        </tpls>
      </n>
      <n v="0">
        <tpls c="5">
          <tpl fld="1" item="12"/>
          <tpl fld="2" item="18"/>
          <tpl fld="3" item="18"/>
          <tpl hier="10" item="0"/>
          <tpl fld="4" item="4"/>
        </tpls>
      </n>
      <n v="0">
        <tpls c="5">
          <tpl fld="1" item="5"/>
          <tpl fld="2" item="18"/>
          <tpl fld="3" item="18"/>
          <tpl hier="10" item="0"/>
          <tpl fld="4" item="4"/>
        </tpls>
      </n>
      <n v="0">
        <tpls c="5">
          <tpl fld="1" item="13"/>
          <tpl fld="2" item="18"/>
          <tpl fld="3" item="18"/>
          <tpl hier="10" item="0"/>
          <tpl fld="4" item="4"/>
        </tpls>
      </n>
      <n v="0">
        <tpls c="5">
          <tpl fld="1" item="7"/>
          <tpl fld="2" item="18"/>
          <tpl fld="3" item="18"/>
          <tpl hier="10" item="0"/>
          <tpl fld="4" item="4"/>
        </tpls>
      </n>
      <n v="0">
        <tpls c="5">
          <tpl fld="1" item="12"/>
          <tpl fld="2" item="17"/>
          <tpl fld="3" item="17"/>
          <tpl hier="10" item="0"/>
          <tpl fld="4" item="5"/>
        </tpls>
      </n>
      <n v="0">
        <tpls c="5">
          <tpl fld="1" item="13"/>
          <tpl fld="2" item="17"/>
          <tpl fld="3" item="17"/>
          <tpl hier="10" item="0"/>
          <tpl fld="4" item="5"/>
        </tpls>
      </n>
      <n v="0">
        <tpls c="5">
          <tpl fld="1" item="2"/>
          <tpl fld="2" item="17"/>
          <tpl fld="3" item="17"/>
          <tpl hier="10" item="0"/>
          <tpl fld="4" item="5"/>
        </tpls>
      </n>
      <n v="0">
        <tpls c="5">
          <tpl fld="1" item="4"/>
          <tpl fld="2" item="17"/>
          <tpl fld="3" item="17"/>
          <tpl hier="10" item="0"/>
          <tpl fld="4" item="5"/>
        </tpls>
      </n>
      <n v="0">
        <tpls c="5">
          <tpl fld="1" item="5"/>
          <tpl fld="2" item="17"/>
          <tpl fld="3" item="17"/>
          <tpl hier="10" item="0"/>
          <tpl fld="4" item="5"/>
        </tpls>
      </n>
      <n v="0">
        <tpls c="5">
          <tpl fld="1" item="10"/>
          <tpl fld="2" item="17"/>
          <tpl fld="3" item="17"/>
          <tpl hier="10" item="0"/>
          <tpl fld="4" item="5"/>
        </tpls>
      </n>
      <n v="0">
        <tpls c="5">
          <tpl fld="1" item="6"/>
          <tpl fld="2" item="17"/>
          <tpl fld="3" item="17"/>
          <tpl hier="10" item="0"/>
          <tpl fld="4" item="5"/>
        </tpls>
      </n>
      <n v="0">
        <tpls c="5">
          <tpl fld="1" item="7"/>
          <tpl fld="2" item="17"/>
          <tpl fld="3" item="17"/>
          <tpl hier="10" item="0"/>
          <tpl fld="4" item="5"/>
        </tpls>
      </n>
      <n v="0">
        <tpls c="5">
          <tpl fld="1" item="0"/>
          <tpl fld="2" item="17"/>
          <tpl fld="3" item="17"/>
          <tpl hier="10" item="0"/>
          <tpl fld="4" item="5"/>
        </tpls>
      </n>
      <n v="0">
        <tpls c="5">
          <tpl fld="1" item="8"/>
          <tpl fld="2" item="17"/>
          <tpl fld="3" item="17"/>
          <tpl hier="10" item="0"/>
          <tpl fld="4" item="5"/>
        </tpls>
      </n>
      <n v="0">
        <tpls c="5">
          <tpl fld="1" item="1"/>
          <tpl fld="2" item="17"/>
          <tpl fld="3" item="17"/>
          <tpl hier="10" item="0"/>
          <tpl fld="4" item="5"/>
        </tpls>
      </n>
      <n v="0">
        <tpls c="5">
          <tpl fld="1" item="9"/>
          <tpl fld="2" item="17"/>
          <tpl fld="3" item="17"/>
          <tpl hier="10" item="0"/>
          <tpl fld="4" item="5"/>
        </tpls>
      </n>
      <n v="0">
        <tpls c="5">
          <tpl fld="1" item="3"/>
          <tpl fld="2" item="17"/>
          <tpl fld="3" item="17"/>
          <tpl hier="10" item="0"/>
          <tpl fld="4" item="5"/>
        </tpls>
      </n>
      <n v="0">
        <tpls c="5">
          <tpl fld="1" item="11"/>
          <tpl fld="2" item="17"/>
          <tpl fld="3" item="17"/>
          <tpl hier="10" item="0"/>
          <tpl fld="4" item="5"/>
        </tpls>
      </n>
      <n v="54515.354000000021">
        <tpls c="5">
          <tpl fld="1" item="9"/>
          <tpl fld="2" item="16"/>
          <tpl fld="3" item="16"/>
          <tpl hier="10" item="0"/>
          <tpl fld="4" item="6"/>
        </tpls>
      </n>
      <n v="53477.935400000002">
        <tpls c="5">
          <tpl fld="1" item="0"/>
          <tpl fld="2" item="16"/>
          <tpl fld="3" item="16"/>
          <tpl hier="10" item="0"/>
          <tpl fld="4" item="6"/>
        </tpls>
      </n>
      <n v="54899.870800000004">
        <tpls c="5">
          <tpl fld="1" item="1"/>
          <tpl fld="2" item="16"/>
          <tpl fld="3" item="16"/>
          <tpl hier="10" item="0"/>
          <tpl fld="4" item="6"/>
        </tpls>
      </n>
      <n v="55289.547800000015">
        <tpls c="5">
          <tpl fld="1" item="6"/>
          <tpl fld="2" item="16"/>
          <tpl fld="3" item="16"/>
          <tpl hier="10" item="0"/>
          <tpl fld="4" item="6"/>
        </tpls>
      </n>
      <n v="54773.418600000019">
        <tpls c="5">
          <tpl fld="1" item="8"/>
          <tpl fld="2" item="16"/>
          <tpl fld="3" item="16"/>
          <tpl hier="10" item="0"/>
          <tpl fld="4" item="6"/>
        </tpls>
      </n>
      <n v="56321.806200000006">
        <tpls c="5">
          <tpl fld="1" item="2"/>
          <tpl fld="2" item="16"/>
          <tpl fld="3" item="16"/>
          <tpl hier="10" item="0"/>
          <tpl fld="4" item="6"/>
        </tpls>
      </n>
      <n v="54257.289400000023">
        <tpls c="5">
          <tpl fld="1" item="10"/>
          <tpl fld="2" item="16"/>
          <tpl fld="3" item="16"/>
          <tpl hier="10" item="0"/>
          <tpl fld="4" item="6"/>
        </tpls>
      </n>
      <n v="56063.741600000008">
        <tpls c="5">
          <tpl fld="1" item="3"/>
          <tpl fld="2" item="16"/>
          <tpl fld="3" item="16"/>
          <tpl hier="10" item="0"/>
          <tpl fld="4" item="6"/>
        </tpls>
      </n>
      <n v="53999.224800000025">
        <tpls c="5">
          <tpl fld="1" item="11"/>
          <tpl fld="2" item="16"/>
          <tpl fld="3" item="16"/>
          <tpl hier="10" item="0"/>
          <tpl fld="4" item="6"/>
        </tpls>
      </n>
      <n v="55805.677000000011">
        <tpls c="5">
          <tpl fld="1" item="4"/>
          <tpl fld="2" item="16"/>
          <tpl fld="3" item="16"/>
          <tpl hier="10" item="0"/>
          <tpl fld="4" item="6"/>
        </tpls>
      </n>
      <n v="53741.160200000028">
        <tpls c="5">
          <tpl fld="1" item="12"/>
          <tpl fld="2" item="16"/>
          <tpl fld="3" item="16"/>
          <tpl hier="10" item="0"/>
          <tpl fld="4" item="6"/>
        </tpls>
      </n>
      <n v="55547.612400000013">
        <tpls c="5">
          <tpl fld="1" item="5"/>
          <tpl fld="2" item="16"/>
          <tpl fld="3" item="16"/>
          <tpl hier="10" item="0"/>
          <tpl fld="4" item="6"/>
        </tpls>
      </n>
      <n v="53483.09560000003">
        <tpls c="5">
          <tpl fld="1" item="13"/>
          <tpl fld="2" item="16"/>
          <tpl fld="3" item="16"/>
          <tpl hier="10" item="0"/>
          <tpl fld="4" item="6"/>
        </tpls>
      </n>
      <n v="55031.483200000017">
        <tpls c="5">
          <tpl fld="1" item="7"/>
          <tpl fld="2" item="16"/>
          <tpl fld="3" item="16"/>
          <tpl hier="10" item="0"/>
          <tpl fld="4" item="6"/>
        </tpls>
      </n>
      <n v="103952.67737429999">
        <tpls c="5">
          <tpl fld="1" item="1"/>
          <tpl fld="2" item="14"/>
          <tpl fld="3" item="14"/>
          <tpl hier="10" item="0"/>
          <tpl fld="4" item="0"/>
        </tpls>
      </n>
      <n v="105021.35474859999">
        <tpls c="5">
          <tpl fld="1" item="2"/>
          <tpl fld="2" item="14"/>
          <tpl fld="3" item="14"/>
          <tpl hier="10" item="0"/>
          <tpl fld="4" item="0"/>
        </tpls>
      </n>
      <n v="115708.12849159993">
        <tpls c="5">
          <tpl fld="1" item="12"/>
          <tpl fld="2" item="14"/>
          <tpl fld="3" item="14"/>
          <tpl hier="10" item="0"/>
          <tpl fld="4" item="0"/>
        </tpls>
      </n>
      <n v="106090.03212289998">
        <tpls c="5">
          <tpl fld="1" item="3"/>
          <tpl fld="2" item="14"/>
          <tpl fld="3" item="14"/>
          <tpl hier="10" item="0"/>
          <tpl fld="4" item="0"/>
        </tpls>
      </n>
      <n v="107158.70949719998">
        <tpls c="5">
          <tpl fld="1" item="4"/>
          <tpl fld="2" item="14"/>
          <tpl fld="3" item="14"/>
          <tpl hier="10" item="0"/>
          <tpl fld="4" item="0"/>
        </tpls>
      </n>
      <n v="109296.06424579996">
        <tpls c="5">
          <tpl fld="1" item="6"/>
          <tpl fld="2" item="14"/>
          <tpl fld="3" item="14"/>
          <tpl hier="10" item="0"/>
          <tpl fld="4" item="0"/>
        </tpls>
      </n>
      <n v="111433.41899439995">
        <tpls c="5">
          <tpl fld="1" item="8"/>
          <tpl fld="2" item="14"/>
          <tpl fld="3" item="14"/>
          <tpl hier="10" item="0"/>
          <tpl fld="4" item="0"/>
        </tpls>
      </n>
      <n v="112502.09636869995">
        <tpls c="5">
          <tpl fld="1" item="9"/>
          <tpl fld="2" item="14"/>
          <tpl fld="3" item="14"/>
          <tpl hier="10" item="0"/>
          <tpl fld="4" item="0"/>
        </tpls>
      </n>
      <n v="102884">
        <tpls c="5">
          <tpl fld="1" item="0"/>
          <tpl fld="2" item="14"/>
          <tpl fld="3" item="14"/>
          <tpl hier="10" item="0"/>
          <tpl fld="4" item="0"/>
        </tpls>
      </n>
      <n v="113570.77374299994">
        <tpls c="5">
          <tpl fld="1" item="10"/>
          <tpl fld="2" item="14"/>
          <tpl fld="3" item="14"/>
          <tpl hier="10" item="0"/>
          <tpl fld="4" item="0"/>
        </tpls>
      </n>
      <n v="114639.45111729993">
        <tpls c="5">
          <tpl fld="1" item="11"/>
          <tpl fld="2" item="14"/>
          <tpl fld="3" item="14"/>
          <tpl hier="10" item="0"/>
          <tpl fld="4" item="0"/>
        </tpls>
      </n>
      <n v="108227.38687149997">
        <tpls c="5">
          <tpl fld="1" item="5"/>
          <tpl fld="2" item="14"/>
          <tpl fld="3" item="14"/>
          <tpl hier="10" item="0"/>
          <tpl fld="4" item="0"/>
        </tpls>
      </n>
      <n v="116776.80586589992">
        <tpls c="5">
          <tpl fld="1" item="13"/>
          <tpl fld="2" item="14"/>
          <tpl fld="3" item="14"/>
          <tpl hier="10" item="0"/>
          <tpl fld="4" item="0"/>
        </tpls>
      </n>
      <n v="110364.74162009996">
        <tpls c="5">
          <tpl fld="1" item="7"/>
          <tpl fld="2" item="14"/>
          <tpl fld="3" item="14"/>
          <tpl hier="10" item="0"/>
          <tpl fld="4" item="0"/>
        </tpls>
      </n>
      <n v="0">
        <tpls c="5">
          <tpl fld="1" item="2"/>
          <tpl fld="2" item="13"/>
          <tpl fld="3" item="13"/>
          <tpl hier="10" item="0"/>
          <tpl fld="4" item="1"/>
        </tpls>
      </n>
      <n v="0">
        <tpls c="5">
          <tpl fld="1" item="5"/>
          <tpl fld="2" item="13"/>
          <tpl fld="3" item="13"/>
          <tpl hier="10" item="0"/>
          <tpl fld="4" item="1"/>
        </tpls>
      </n>
      <n v="0">
        <tpls c="5">
          <tpl fld="1" item="4"/>
          <tpl fld="2" item="13"/>
          <tpl fld="3" item="13"/>
          <tpl hier="10" item="0"/>
          <tpl fld="4" item="1"/>
        </tpls>
      </n>
      <n v="0">
        <tpls c="5">
          <tpl fld="1" item="10"/>
          <tpl fld="2" item="13"/>
          <tpl fld="3" item="13"/>
          <tpl hier="10" item="0"/>
          <tpl fld="4" item="1"/>
        </tpls>
      </n>
      <n v="0">
        <tpls c="5">
          <tpl fld="1" item="12"/>
          <tpl fld="2" item="13"/>
          <tpl fld="3" item="13"/>
          <tpl hier="10" item="0"/>
          <tpl fld="4" item="1"/>
        </tpls>
      </n>
      <n v="0">
        <tpls c="5">
          <tpl fld="1" item="13"/>
          <tpl fld="2" item="13"/>
          <tpl fld="3" item="13"/>
          <tpl hier="10" item="0"/>
          <tpl fld="4" item="1"/>
        </tpls>
      </n>
      <n v="0">
        <tpls c="5">
          <tpl fld="1" item="6"/>
          <tpl fld="2" item="13"/>
          <tpl fld="3" item="13"/>
          <tpl hier="10" item="0"/>
          <tpl fld="4" item="1"/>
        </tpls>
      </n>
      <n v="0">
        <tpls c="5">
          <tpl fld="1" item="7"/>
          <tpl fld="2" item="13"/>
          <tpl fld="3" item="13"/>
          <tpl hier="10" item="0"/>
          <tpl fld="4" item="1"/>
        </tpls>
      </n>
      <n v="0">
        <tpls c="5">
          <tpl fld="1" item="0"/>
          <tpl fld="2" item="13"/>
          <tpl fld="3" item="13"/>
          <tpl hier="10" item="0"/>
          <tpl fld="4" item="1"/>
        </tpls>
      </n>
      <n v="0">
        <tpls c="5">
          <tpl fld="1" item="8"/>
          <tpl fld="2" item="13"/>
          <tpl fld="3" item="13"/>
          <tpl hier="10" item="0"/>
          <tpl fld="4" item="1"/>
        </tpls>
      </n>
      <n v="0">
        <tpls c="5">
          <tpl fld="1" item="1"/>
          <tpl fld="2" item="13"/>
          <tpl fld="3" item="13"/>
          <tpl hier="10" item="0"/>
          <tpl fld="4" item="1"/>
        </tpls>
      </n>
      <n v="0">
        <tpls c="5">
          <tpl fld="1" item="9"/>
          <tpl fld="2" item="13"/>
          <tpl fld="3" item="13"/>
          <tpl hier="10" item="0"/>
          <tpl fld="4" item="1"/>
        </tpls>
      </n>
      <n v="0">
        <tpls c="5">
          <tpl fld="1" item="3"/>
          <tpl fld="2" item="13"/>
          <tpl fld="3" item="13"/>
          <tpl hier="10" item="0"/>
          <tpl fld="4" item="1"/>
        </tpls>
      </n>
      <n v="0">
        <tpls c="5">
          <tpl fld="1" item="11"/>
          <tpl fld="2" item="13"/>
          <tpl fld="3" item="13"/>
          <tpl hier="10" item="0"/>
          <tpl fld="4" item="1"/>
        </tpls>
      </n>
      <n v="12789">
        <tpls c="5">
          <tpl fld="1" item="0"/>
          <tpl fld="2" item="12"/>
          <tpl fld="3" item="12"/>
          <tpl hier="10" item="0"/>
          <tpl fld="4" item="2"/>
        </tpls>
      </n>
      <n v="0">
        <tpls c="5">
          <tpl fld="1" item="6"/>
          <tpl fld="2" item="12"/>
          <tpl fld="3" item="12"/>
          <tpl hier="10" item="0"/>
          <tpl fld="4" item="2"/>
        </tpls>
      </n>
      <n v="12789">
        <tpls c="5">
          <tpl fld="1" item="1"/>
          <tpl fld="2" item="12"/>
          <tpl fld="3" item="12"/>
          <tpl hier="10" item="0"/>
          <tpl fld="4" item="2"/>
        </tpls>
      </n>
      <n v="0">
        <tpls c="5">
          <tpl fld="1" item="8"/>
          <tpl fld="2" item="12"/>
          <tpl fld="3" item="12"/>
          <tpl hier="10" item="0"/>
          <tpl fld="4" item="2"/>
        </tpls>
      </n>
      <n v="0">
        <tpls c="5">
          <tpl fld="1" item="9"/>
          <tpl fld="2" item="12"/>
          <tpl fld="3" item="12"/>
          <tpl hier="10" item="0"/>
          <tpl fld="4" item="2"/>
        </tpls>
      </n>
      <n v="0">
        <tpls c="5">
          <tpl fld="1" item="2"/>
          <tpl fld="2" item="12"/>
          <tpl fld="3" item="12"/>
          <tpl hier="10" item="0"/>
          <tpl fld="4" item="2"/>
        </tpls>
      </n>
      <n v="0">
        <tpls c="5">
          <tpl fld="1" item="10"/>
          <tpl fld="2" item="12"/>
          <tpl fld="3" item="12"/>
          <tpl hier="10" item="0"/>
          <tpl fld="4" item="2"/>
        </tpls>
      </n>
      <n v="0">
        <tpls c="5">
          <tpl fld="1" item="3"/>
          <tpl fld="2" item="12"/>
          <tpl fld="3" item="12"/>
          <tpl hier="10" item="0"/>
          <tpl fld="4" item="2"/>
        </tpls>
      </n>
      <n v="0">
        <tpls c="5">
          <tpl fld="1" item="11"/>
          <tpl fld="2" item="12"/>
          <tpl fld="3" item="12"/>
          <tpl hier="10" item="0"/>
          <tpl fld="4" item="2"/>
        </tpls>
      </n>
      <n v="0">
        <tpls c="5">
          <tpl fld="1" item="4"/>
          <tpl fld="2" item="12"/>
          <tpl fld="3" item="12"/>
          <tpl hier="10" item="0"/>
          <tpl fld="4" item="2"/>
        </tpls>
      </n>
      <n v="0">
        <tpls c="5">
          <tpl fld="1" item="12"/>
          <tpl fld="2" item="12"/>
          <tpl fld="3" item="12"/>
          <tpl hier="10" item="0"/>
          <tpl fld="4" item="2"/>
        </tpls>
      </n>
      <n v="0">
        <tpls c="5">
          <tpl fld="1" item="5"/>
          <tpl fld="2" item="12"/>
          <tpl fld="3" item="12"/>
          <tpl hier="10" item="0"/>
          <tpl fld="4" item="2"/>
        </tpls>
      </n>
      <n v="0">
        <tpls c="5">
          <tpl fld="1" item="13"/>
          <tpl fld="2" item="12"/>
          <tpl fld="3" item="12"/>
          <tpl hier="10" item="0"/>
          <tpl fld="4" item="2"/>
        </tpls>
      </n>
      <n v="0">
        <tpls c="5">
          <tpl fld="1" item="7"/>
          <tpl fld="2" item="12"/>
          <tpl fld="3" item="12"/>
          <tpl hier="10" item="0"/>
          <tpl fld="4" item="2"/>
        </tpls>
      </n>
      <n v="0">
        <tpls c="5">
          <tpl fld="1" item="4"/>
          <tpl fld="2" item="11"/>
          <tpl fld="3" item="11"/>
          <tpl hier="10" item="0"/>
          <tpl fld="4" item="3"/>
        </tpls>
      </n>
      <n v="0">
        <tpls c="5">
          <tpl fld="1" item="2"/>
          <tpl fld="2" item="11"/>
          <tpl fld="3" item="11"/>
          <tpl hier="10" item="0"/>
          <tpl fld="4" item="3"/>
        </tpls>
      </n>
      <n v="0">
        <tpls c="5">
          <tpl fld="1" item="5"/>
          <tpl fld="2" item="11"/>
          <tpl fld="3" item="11"/>
          <tpl hier="10" item="0"/>
          <tpl fld="4" item="3"/>
        </tpls>
      </n>
      <n v="0">
        <tpls c="5">
          <tpl fld="1" item="10"/>
          <tpl fld="2" item="11"/>
          <tpl fld="3" item="11"/>
          <tpl hier="10" item="0"/>
          <tpl fld="4" item="3"/>
        </tpls>
      </n>
      <n v="0">
        <tpls c="5">
          <tpl fld="1" item="12"/>
          <tpl fld="2" item="11"/>
          <tpl fld="3" item="11"/>
          <tpl hier="10" item="0"/>
          <tpl fld="4" item="3"/>
        </tpls>
      </n>
      <n v="0">
        <tpls c="5">
          <tpl fld="1" item="13"/>
          <tpl fld="2" item="11"/>
          <tpl fld="3" item="11"/>
          <tpl hier="10" item="0"/>
          <tpl fld="4" item="3"/>
        </tpls>
      </n>
      <n v="0">
        <tpls c="5">
          <tpl fld="1" item="6"/>
          <tpl fld="2" item="11"/>
          <tpl fld="3" item="11"/>
          <tpl hier="10" item="0"/>
          <tpl fld="4" item="3"/>
        </tpls>
      </n>
      <n v="0">
        <tpls c="5">
          <tpl fld="1" item="7"/>
          <tpl fld="2" item="11"/>
          <tpl fld="3" item="11"/>
          <tpl hier="10" item="0"/>
          <tpl fld="4" item="3"/>
        </tpls>
      </n>
      <n v="0">
        <tpls c="5">
          <tpl fld="1" item="0"/>
          <tpl fld="2" item="11"/>
          <tpl fld="3" item="11"/>
          <tpl hier="10" item="0"/>
          <tpl fld="4" item="3"/>
        </tpls>
      </n>
      <n v="0">
        <tpls c="5">
          <tpl fld="1" item="8"/>
          <tpl fld="2" item="11"/>
          <tpl fld="3" item="11"/>
          <tpl hier="10" item="0"/>
          <tpl fld="4" item="3"/>
        </tpls>
      </n>
      <n v="0">
        <tpls c="5">
          <tpl fld="1" item="1"/>
          <tpl fld="2" item="11"/>
          <tpl fld="3" item="11"/>
          <tpl hier="10" item="0"/>
          <tpl fld="4" item="3"/>
        </tpls>
      </n>
      <n v="0">
        <tpls c="5">
          <tpl fld="1" item="9"/>
          <tpl fld="2" item="11"/>
          <tpl fld="3" item="11"/>
          <tpl hier="10" item="0"/>
          <tpl fld="4" item="3"/>
        </tpls>
      </n>
      <n v="0">
        <tpls c="5">
          <tpl fld="1" item="3"/>
          <tpl fld="2" item="11"/>
          <tpl fld="3" item="11"/>
          <tpl hier="10" item="0"/>
          <tpl fld="4" item="3"/>
        </tpls>
      </n>
      <n v="0">
        <tpls c="5">
          <tpl fld="1" item="11"/>
          <tpl fld="2" item="11"/>
          <tpl fld="3" item="11"/>
          <tpl hier="10" item="0"/>
          <tpl fld="4" item="3"/>
        </tpls>
      </n>
      <n v="10322.580599999999">
        <tpls c="5">
          <tpl fld="1" item="8"/>
          <tpl fld="2" item="10"/>
          <tpl fld="3" item="10"/>
          <tpl hier="10" item="0"/>
          <tpl fld="4" item="4"/>
        </tpls>
      </n>
      <n v="10322.580599999999">
        <tpls c="5">
          <tpl fld="1" item="10"/>
          <tpl fld="2" item="10"/>
          <tpl fld="3" item="10"/>
          <tpl hier="10" item="0"/>
          <tpl fld="4" item="4"/>
        </tpls>
      </n>
      <n v="10322.580599999999">
        <tpls c="5">
          <tpl fld="1" item="9"/>
          <tpl fld="2" item="10"/>
          <tpl fld="3" item="10"/>
          <tpl hier="10" item="0"/>
          <tpl fld="4" item="4"/>
        </tpls>
      </n>
      <n v="10322.580599999999">
        <tpls c="5">
          <tpl fld="1" item="0"/>
          <tpl fld="2" item="10"/>
          <tpl fld="3" item="10"/>
          <tpl hier="10" item="0"/>
          <tpl fld="4" item="4"/>
        </tpls>
      </n>
      <n v="10322.580599999999">
        <tpls c="5">
          <tpl fld="1" item="1"/>
          <tpl fld="2" item="10"/>
          <tpl fld="3" item="10"/>
          <tpl hier="10" item="0"/>
          <tpl fld="4" item="4"/>
        </tpls>
      </n>
      <n v="10322.580599999999">
        <tpls c="5">
          <tpl fld="1" item="2"/>
          <tpl fld="2" item="10"/>
          <tpl fld="3" item="10"/>
          <tpl hier="10" item="0"/>
          <tpl fld="4" item="4"/>
        </tpls>
      </n>
      <n v="10322.580599999999">
        <tpls c="5">
          <tpl fld="1" item="6"/>
          <tpl fld="2" item="10"/>
          <tpl fld="3" item="10"/>
          <tpl hier="10" item="0"/>
          <tpl fld="4" item="4"/>
        </tpls>
      </n>
      <n v="10322.580599999999">
        <tpls c="5">
          <tpl fld="1" item="3"/>
          <tpl fld="2" item="10"/>
          <tpl fld="3" item="10"/>
          <tpl hier="10" item="0"/>
          <tpl fld="4" item="4"/>
        </tpls>
      </n>
      <n v="10322.580599999999">
        <tpls c="5">
          <tpl fld="1" item="11"/>
          <tpl fld="2" item="10"/>
          <tpl fld="3" item="10"/>
          <tpl hier="10" item="0"/>
          <tpl fld="4" item="4"/>
        </tpls>
      </n>
      <n v="10322.580599999999">
        <tpls c="5">
          <tpl fld="1" item="4"/>
          <tpl fld="2" item="10"/>
          <tpl fld="3" item="10"/>
          <tpl hier="10" item="0"/>
          <tpl fld="4" item="4"/>
        </tpls>
      </n>
      <n v="10322.580599999999">
        <tpls c="5">
          <tpl fld="1" item="12"/>
          <tpl fld="2" item="10"/>
          <tpl fld="3" item="10"/>
          <tpl hier="10" item="0"/>
          <tpl fld="4" item="4"/>
        </tpls>
      </n>
      <n v="10322.580599999999">
        <tpls c="5">
          <tpl fld="1" item="5"/>
          <tpl fld="2" item="10"/>
          <tpl fld="3" item="10"/>
          <tpl hier="10" item="0"/>
          <tpl fld="4" item="4"/>
        </tpls>
      </n>
      <n v="10322.580599999999">
        <tpls c="5">
          <tpl fld="1" item="13"/>
          <tpl fld="2" item="10"/>
          <tpl fld="3" item="10"/>
          <tpl hier="10" item="0"/>
          <tpl fld="4" item="4"/>
        </tpls>
      </n>
      <n v="10322.580599999999">
        <tpls c="5">
          <tpl fld="1" item="7"/>
          <tpl fld="2" item="10"/>
          <tpl fld="3" item="10"/>
          <tpl hier="10" item="0"/>
          <tpl fld="4" item="4"/>
        </tpls>
      </n>
      <n v="0">
        <tpls c="5">
          <tpl fld="1" item="12"/>
          <tpl fld="2" item="9"/>
          <tpl fld="3" item="9"/>
          <tpl hier="10" item="0"/>
          <tpl fld="4" item="5"/>
        </tpls>
      </n>
      <n v="0">
        <tpls c="5">
          <tpl fld="1" item="13"/>
          <tpl fld="2" item="9"/>
          <tpl fld="3" item="9"/>
          <tpl hier="10" item="0"/>
          <tpl fld="4" item="5"/>
        </tpls>
      </n>
      <n v="0">
        <tpls c="5">
          <tpl fld="1" item="2"/>
          <tpl fld="2" item="9"/>
          <tpl fld="3" item="9"/>
          <tpl hier="10" item="0"/>
          <tpl fld="4" item="5"/>
        </tpls>
      </n>
      <n v="0">
        <tpls c="5">
          <tpl fld="1" item="4"/>
          <tpl fld="2" item="9"/>
          <tpl fld="3" item="9"/>
          <tpl hier="10" item="0"/>
          <tpl fld="4" item="5"/>
        </tpls>
      </n>
      <n v="0">
        <tpls c="5">
          <tpl fld="1" item="5"/>
          <tpl fld="2" item="9"/>
          <tpl fld="3" item="9"/>
          <tpl hier="10" item="0"/>
          <tpl fld="4" item="5"/>
        </tpls>
      </n>
      <n v="0">
        <tpls c="5">
          <tpl fld="1" item="6"/>
          <tpl fld="2" item="9"/>
          <tpl fld="3" item="9"/>
          <tpl hier="10" item="0"/>
          <tpl fld="4" item="5"/>
        </tpls>
      </n>
      <n v="0">
        <tpls c="5">
          <tpl fld="1" item="10"/>
          <tpl fld="2" item="9"/>
          <tpl fld="3" item="9"/>
          <tpl hier="10" item="0"/>
          <tpl fld="4" item="5"/>
        </tpls>
      </n>
      <n v="0">
        <tpls c="5">
          <tpl fld="1" item="7"/>
          <tpl fld="2" item="9"/>
          <tpl fld="3" item="9"/>
          <tpl hier="10" item="0"/>
          <tpl fld="4" item="5"/>
        </tpls>
      </n>
      <n v="0">
        <tpls c="5">
          <tpl fld="1" item="0"/>
          <tpl fld="2" item="9"/>
          <tpl fld="3" item="9"/>
          <tpl hier="10" item="0"/>
          <tpl fld="4" item="5"/>
        </tpls>
      </n>
      <n v="0">
        <tpls c="5">
          <tpl fld="1" item="8"/>
          <tpl fld="2" item="9"/>
          <tpl fld="3" item="9"/>
          <tpl hier="10" item="0"/>
          <tpl fld="4" item="5"/>
        </tpls>
      </n>
      <n v="0">
        <tpls c="5">
          <tpl fld="1" item="1"/>
          <tpl fld="2" item="9"/>
          <tpl fld="3" item="9"/>
          <tpl hier="10" item="0"/>
          <tpl fld="4" item="5"/>
        </tpls>
      </n>
      <n v="0">
        <tpls c="5">
          <tpl fld="1" item="9"/>
          <tpl fld="2" item="9"/>
          <tpl fld="3" item="9"/>
          <tpl hier="10" item="0"/>
          <tpl fld="4" item="5"/>
        </tpls>
      </n>
      <n v="0">
        <tpls c="5">
          <tpl fld="1" item="3"/>
          <tpl fld="2" item="9"/>
          <tpl fld="3" item="9"/>
          <tpl hier="10" item="0"/>
          <tpl fld="4" item="5"/>
        </tpls>
      </n>
      <n v="0">
        <tpls c="5">
          <tpl fld="1" item="11"/>
          <tpl fld="2" item="9"/>
          <tpl fld="3" item="9"/>
          <tpl hier="10" item="0"/>
          <tpl fld="4" item="5"/>
        </tpls>
      </n>
      <n v="219026.90322850004">
        <tpls c="5">
          <tpl fld="1" item="1"/>
          <tpl fld="2" item="8"/>
          <tpl fld="3" item="8"/>
          <tpl hier="10" item="0"/>
          <tpl fld="4" item="6"/>
        </tpls>
      </n>
      <n v="154696.66129975015">
        <tpls c="5">
          <tpl fld="1" item="6"/>
          <tpl fld="2" item="8"/>
          <tpl fld="3" item="8"/>
          <tpl hier="10" item="0"/>
          <tpl fld="4" item="6"/>
        </tpls>
      </n>
      <n v="128964.56452825018">
        <tpls c="5">
          <tpl fld="1" item="8"/>
          <tpl fld="2" item="8"/>
          <tpl fld="3" item="8"/>
          <tpl hier="10" item="0"/>
          <tpl fld="4" item="6"/>
        </tpls>
      </n>
      <n v="116098.51614250017">
        <tpls c="5">
          <tpl fld="1" item="9"/>
          <tpl fld="2" item="8"/>
          <tpl fld="3" item="8"/>
          <tpl hier="10" item="0"/>
          <tpl fld="4" item="6"/>
        </tpls>
      </n>
      <n v="103232.46775675016">
        <tpls c="5">
          <tpl fld="1" item="10"/>
          <tpl fld="2" item="8"/>
          <tpl fld="3" item="8"/>
          <tpl hier="10" item="0"/>
          <tpl fld="4" item="6"/>
        </tpls>
      </n>
      <n v="193294.80645700009">
        <tpls c="5">
          <tpl fld="1" item="3"/>
          <tpl fld="2" item="8"/>
          <tpl fld="3" item="8"/>
          <tpl hier="10" item="0"/>
          <tpl fld="4" item="6"/>
        </tpls>
      </n>
      <n v="90366.419371000156">
        <tpls c="5">
          <tpl fld="1" item="11"/>
          <tpl fld="2" item="8"/>
          <tpl fld="3" item="8"/>
          <tpl hier="10" item="0"/>
          <tpl fld="4" item="6"/>
        </tpls>
      </n>
      <n v="180428.75807125011">
        <tpls c="5">
          <tpl fld="1" item="4"/>
          <tpl fld="2" item="8"/>
          <tpl fld="3" item="8"/>
          <tpl hier="10" item="0"/>
          <tpl fld="4" item="6"/>
        </tpls>
      </n>
      <n v="277000.37098525016">
        <tpls c="5">
          <tpl fld="1" item="12"/>
          <tpl fld="2" item="8"/>
          <tpl fld="3" item="8"/>
          <tpl hier="10" item="0"/>
          <tpl fld="4" item="6"/>
        </tpls>
      </n>
      <n v="167562.70968550013">
        <tpls c="5">
          <tpl fld="1" item="5"/>
          <tpl fld="2" item="8"/>
          <tpl fld="3" item="8"/>
          <tpl hier="10" item="0"/>
          <tpl fld="4" item="6"/>
        </tpls>
      </n>
      <n v="463634.32259950018">
        <tpls c="5">
          <tpl fld="1" item="13"/>
          <tpl fld="2" item="8"/>
          <tpl fld="3" item="8"/>
          <tpl hier="10" item="0"/>
          <tpl fld="4" item="6"/>
        </tpls>
      </n>
      <n v="141830.61291400017">
        <tpls c="5">
          <tpl fld="1" item="7"/>
          <tpl fld="2" item="8"/>
          <tpl fld="3" item="8"/>
          <tpl hier="10" item="0"/>
          <tpl fld="4" item="6"/>
        </tpls>
      </n>
      <n v="300533.2582000001">
        <tpls c="5">
          <tpl fld="1" item="7"/>
          <tpl fld="2" item="6"/>
          <tpl fld="3" item="6"/>
          <tpl hier="10" item="0"/>
          <tpl fld="4" item="0"/>
        </tpls>
      </n>
      <n v="429715.19380000018">
        <tpls c="5">
          <tpl fld="1" item="13"/>
          <tpl fld="2" item="6"/>
          <tpl fld="3" item="6"/>
          <tpl hier="10" item="0"/>
          <tpl fld="4" item="0"/>
        </tpls>
      </n>
      <n v="279002.93560000008">
        <tpls c="5">
          <tpl fld="1" item="6"/>
          <tpl fld="2" item="6"/>
          <tpl fld="3" item="6"/>
          <tpl hier="10" item="0"/>
          <tpl fld="4" item="0"/>
        </tpls>
      </n>
      <n v="326221">
        <tpls c="5">
          <tpl fld="1" item="0"/>
          <tpl fld="2" item="6"/>
          <tpl fld="3" item="6"/>
          <tpl hier="10" item="0"/>
          <tpl fld="4" item="0"/>
        </tpls>
      </n>
      <n v="322063.58080000011">
        <tpls c="5">
          <tpl fld="1" item="8"/>
          <tpl fld="2" item="6"/>
          <tpl fld="3" item="6"/>
          <tpl hier="10" item="0"/>
          <tpl fld="4" item="0"/>
        </tpls>
      </n>
      <n v="259551.32260000001">
        <tpls c="5">
          <tpl fld="1" item="1"/>
          <tpl fld="2" item="6"/>
          <tpl fld="3" item="6"/>
          <tpl hier="10" item="0"/>
          <tpl fld="4" item="0"/>
        </tpls>
      </n>
      <n v="343593.90340000013">
        <tpls c="5">
          <tpl fld="1" item="9"/>
          <tpl fld="2" item="6"/>
          <tpl fld="3" item="6"/>
          <tpl hier="10" item="0"/>
          <tpl fld="4" item="0"/>
        </tpls>
      </n>
      <n v="192881.64520000003">
        <tpls c="5">
          <tpl fld="1" item="2"/>
          <tpl fld="2" item="6"/>
          <tpl fld="3" item="6"/>
          <tpl hier="10" item="0"/>
          <tpl fld="4" item="0"/>
        </tpls>
      </n>
      <n v="365124.22600000014">
        <tpls c="5">
          <tpl fld="1" item="10"/>
          <tpl fld="2" item="6"/>
          <tpl fld="3" item="6"/>
          <tpl hier="10" item="0"/>
          <tpl fld="4" item="0"/>
        </tpls>
      </n>
      <n v="214411.96780000004">
        <tpls c="5">
          <tpl fld="1" item="3"/>
          <tpl fld="2" item="6"/>
          <tpl fld="3" item="6"/>
          <tpl hier="10" item="0"/>
          <tpl fld="4" item="0"/>
        </tpls>
      </n>
      <n v="386654.54860000015">
        <tpls c="5">
          <tpl fld="1" item="11"/>
          <tpl fld="2" item="6"/>
          <tpl fld="3" item="6"/>
          <tpl hier="10" item="0"/>
          <tpl fld="4" item="0"/>
        </tpls>
      </n>
      <n v="235942.29040000006">
        <tpls c="5">
          <tpl fld="1" item="4"/>
          <tpl fld="2" item="6"/>
          <tpl fld="3" item="6"/>
          <tpl hier="10" item="0"/>
          <tpl fld="4" item="0"/>
        </tpls>
      </n>
      <n v="408184.87120000017">
        <tpls c="5">
          <tpl fld="1" item="12"/>
          <tpl fld="2" item="6"/>
          <tpl fld="3" item="6"/>
          <tpl hier="10" item="0"/>
          <tpl fld="4" item="0"/>
        </tpls>
      </n>
      <n v="0">
        <tpls c="5">
          <tpl fld="1" item="1"/>
          <tpl fld="2" item="5"/>
          <tpl fld="3" item="5"/>
          <tpl hier="10" item="0"/>
          <tpl fld="4" item="1"/>
        </tpls>
      </n>
      <n v="0">
        <tpls c="5">
          <tpl fld="1" item="3"/>
          <tpl fld="2" item="5"/>
          <tpl fld="3" item="5"/>
          <tpl hier="10" item="0"/>
          <tpl fld="4" item="1"/>
        </tpls>
      </n>
      <n v="0">
        <tpls c="5">
          <tpl fld="1" item="9"/>
          <tpl fld="2" item="5"/>
          <tpl fld="3" item="5"/>
          <tpl hier="10" item="0"/>
          <tpl fld="4" item="1"/>
        </tpls>
      </n>
      <n v="0">
        <tpls c="5">
          <tpl fld="1" item="11"/>
          <tpl fld="2" item="5"/>
          <tpl fld="3" item="5"/>
          <tpl hier="10" item="0"/>
          <tpl fld="4" item="1"/>
        </tpls>
      </n>
      <n v="0">
        <tpls c="5">
          <tpl fld="1" item="2"/>
          <tpl fld="2" item="5"/>
          <tpl fld="3" item="5"/>
          <tpl hier="10" item="0"/>
          <tpl fld="4" item="1"/>
        </tpls>
      </n>
      <n v="0">
        <tpls c="5">
          <tpl fld="1" item="10"/>
          <tpl fld="2" item="5"/>
          <tpl fld="3" item="5"/>
          <tpl hier="10" item="0"/>
          <tpl fld="4" item="1"/>
        </tpls>
      </n>
      <n v="0">
        <tpls c="5">
          <tpl fld="1" item="4"/>
          <tpl fld="2" item="5"/>
          <tpl fld="3" item="5"/>
          <tpl hier="10" item="0"/>
          <tpl fld="4" item="1"/>
        </tpls>
      </n>
      <n v="0">
        <tpls c="5">
          <tpl fld="1" item="12"/>
          <tpl fld="2" item="5"/>
          <tpl fld="3" item="5"/>
          <tpl hier="10" item="0"/>
          <tpl fld="4" item="1"/>
        </tpls>
      </n>
      <n v="0">
        <tpls c="5">
          <tpl fld="1" item="5"/>
          <tpl fld="2" item="5"/>
          <tpl fld="3" item="5"/>
          <tpl hier="10" item="0"/>
          <tpl fld="4" item="1"/>
        </tpls>
      </n>
      <n v="0">
        <tpls c="5">
          <tpl fld="1" item="13"/>
          <tpl fld="2" item="5"/>
          <tpl fld="3" item="5"/>
          <tpl hier="10" item="0"/>
          <tpl fld="4" item="1"/>
        </tpls>
      </n>
      <n v="0">
        <tpls c="5">
          <tpl fld="1" item="6"/>
          <tpl fld="2" item="5"/>
          <tpl fld="3" item="5"/>
          <tpl hier="10" item="0"/>
          <tpl fld="4" item="1"/>
        </tpls>
      </n>
      <n v="0">
        <tpls c="5">
          <tpl fld="1" item="7"/>
          <tpl fld="2" item="5"/>
          <tpl fld="3" item="5"/>
          <tpl hier="10" item="0"/>
          <tpl fld="4" item="1"/>
        </tpls>
      </n>
      <n v="0">
        <tpls c="5">
          <tpl fld="1" item="0"/>
          <tpl fld="2" item="5"/>
          <tpl fld="3" item="5"/>
          <tpl hier="10" item="0"/>
          <tpl fld="4" item="1"/>
        </tpls>
      </n>
      <n v="0">
        <tpls c="5">
          <tpl fld="1" item="8"/>
          <tpl fld="2" item="5"/>
          <tpl fld="3" item="5"/>
          <tpl hier="10" item="0"/>
          <tpl fld="4" item="1"/>
        </tpls>
      </n>
      <n v="40231.799999999996">
        <tpls c="5">
          <tpl fld="1" item="13"/>
          <tpl fld="2" item="4"/>
          <tpl fld="3" item="4"/>
          <tpl hier="10" item="0"/>
          <tpl fld="4" item="2"/>
        </tpls>
      </n>
      <n v="40231.799999999996">
        <tpls c="5">
          <tpl fld="1" item="6"/>
          <tpl fld="2" item="4"/>
          <tpl fld="3" item="4"/>
          <tpl hier="10" item="0"/>
          <tpl fld="4" item="2"/>
        </tpls>
      </n>
      <n v="40231.799999999996">
        <tpls c="5">
          <tpl fld="1" item="0"/>
          <tpl fld="2" item="4"/>
          <tpl fld="3" item="4"/>
          <tpl hier="10" item="0"/>
          <tpl fld="4" item="2"/>
        </tpls>
      </n>
      <n v="40231.799999999996">
        <tpls c="5">
          <tpl fld="1" item="8"/>
          <tpl fld="2" item="4"/>
          <tpl fld="3" item="4"/>
          <tpl hier="10" item="0"/>
          <tpl fld="4" item="2"/>
        </tpls>
      </n>
      <n v="40231.799999999996">
        <tpls c="5">
          <tpl fld="1" item="1"/>
          <tpl fld="2" item="4"/>
          <tpl fld="3" item="4"/>
          <tpl hier="10" item="0"/>
          <tpl fld="4" item="2"/>
        </tpls>
      </n>
      <n v="40231.799999999996">
        <tpls c="5">
          <tpl fld="1" item="9"/>
          <tpl fld="2" item="4"/>
          <tpl fld="3" item="4"/>
          <tpl hier="10" item="0"/>
          <tpl fld="4" item="2"/>
        </tpls>
      </n>
      <n v="40231.799999999996">
        <tpls c="5">
          <tpl fld="1" item="2"/>
          <tpl fld="2" item="4"/>
          <tpl fld="3" item="4"/>
          <tpl hier="10" item="0"/>
          <tpl fld="4" item="2"/>
        </tpls>
      </n>
      <n v="40231.799999999996">
        <tpls c="5">
          <tpl fld="1" item="10"/>
          <tpl fld="2" item="4"/>
          <tpl fld="3" item="4"/>
          <tpl hier="10" item="0"/>
          <tpl fld="4" item="2"/>
        </tpls>
      </n>
      <n v="40231.799999999996">
        <tpls c="5">
          <tpl fld="1" item="3"/>
          <tpl fld="2" item="4"/>
          <tpl fld="3" item="4"/>
          <tpl hier="10" item="0"/>
          <tpl fld="4" item="2"/>
        </tpls>
      </n>
      <n v="40231.799999999996">
        <tpls c="5">
          <tpl fld="1" item="11"/>
          <tpl fld="2" item="4"/>
          <tpl fld="3" item="4"/>
          <tpl hier="10" item="0"/>
          <tpl fld="4" item="2"/>
        </tpls>
      </n>
      <n v="40231.799999999996">
        <tpls c="5">
          <tpl fld="1" item="4"/>
          <tpl fld="2" item="4"/>
          <tpl fld="3" item="4"/>
          <tpl hier="10" item="0"/>
          <tpl fld="4" item="2"/>
        </tpls>
      </n>
      <n v="40231.799999999996">
        <tpls c="5">
          <tpl fld="1" item="12"/>
          <tpl fld="2" item="4"/>
          <tpl fld="3" item="4"/>
          <tpl hier="10" item="0"/>
          <tpl fld="4" item="2"/>
        </tpls>
      </n>
      <n v="0">
        <tpls c="5">
          <tpl fld="1" item="3"/>
          <tpl fld="2" item="3"/>
          <tpl fld="3" item="3"/>
          <tpl hier="10" item="0"/>
          <tpl fld="4" item="3"/>
        </tpls>
      </n>
      <n v="0">
        <tpls c="5">
          <tpl fld="1" item="9"/>
          <tpl fld="2" item="3"/>
          <tpl fld="3" item="3"/>
          <tpl hier="10" item="0"/>
          <tpl fld="4" item="3"/>
        </tpls>
      </n>
      <n v="0">
        <tpls c="5">
          <tpl fld="1" item="1"/>
          <tpl fld="2" item="3"/>
          <tpl fld="3" item="3"/>
          <tpl hier="10" item="0"/>
          <tpl fld="4" item="3"/>
        </tpls>
      </n>
      <n v="0">
        <tpls c="5">
          <tpl fld="1" item="11"/>
          <tpl fld="2" item="3"/>
          <tpl fld="3" item="3"/>
          <tpl hier="10" item="0"/>
          <tpl fld="4" item="3"/>
        </tpls>
      </n>
      <n v="0">
        <tpls c="5">
          <tpl fld="1" item="2"/>
          <tpl fld="2" item="3"/>
          <tpl fld="3" item="3"/>
          <tpl hier="10" item="0"/>
          <tpl fld="4" item="3"/>
        </tpls>
      </n>
      <n v="0">
        <tpls c="5">
          <tpl fld="1" item="10"/>
          <tpl fld="2" item="3"/>
          <tpl fld="3" item="3"/>
          <tpl hier="10" item="0"/>
          <tpl fld="4" item="3"/>
        </tpls>
      </n>
      <n v="0">
        <tpls c="5">
          <tpl fld="1" item="4"/>
          <tpl fld="2" item="3"/>
          <tpl fld="3" item="3"/>
          <tpl hier="10" item="0"/>
          <tpl fld="4" item="3"/>
        </tpls>
      </n>
      <n v="0">
        <tpls c="5">
          <tpl fld="1" item="12"/>
          <tpl fld="2" item="3"/>
          <tpl fld="3" item="3"/>
          <tpl hier="10" item="0"/>
          <tpl fld="4" item="3"/>
        </tpls>
      </n>
      <n v="0">
        <tpls c="5">
          <tpl fld="1" item="5"/>
          <tpl fld="2" item="3"/>
          <tpl fld="3" item="3"/>
          <tpl hier="10" item="0"/>
          <tpl fld="4" item="3"/>
        </tpls>
      </n>
      <n v="0">
        <tpls c="5">
          <tpl fld="1" item="13"/>
          <tpl fld="2" item="3"/>
          <tpl fld="3" item="3"/>
          <tpl hier="10" item="0"/>
          <tpl fld="4" item="3"/>
        </tpls>
      </n>
      <n v="210000">
        <tpls c="5">
          <tpl fld="1" item="6"/>
          <tpl fld="2" item="3"/>
          <tpl fld="3" item="3"/>
          <tpl hier="10" item="0"/>
          <tpl fld="4" item="3"/>
        </tpls>
      </n>
      <n v="210000">
        <tpls c="5">
          <tpl fld="1" item="7"/>
          <tpl fld="2" item="3"/>
          <tpl fld="3" item="3"/>
          <tpl hier="10" item="0"/>
          <tpl fld="4" item="3"/>
        </tpls>
      </n>
      <n v="0">
        <tpls c="5">
          <tpl fld="1" item="0"/>
          <tpl fld="2" item="3"/>
          <tpl fld="3" item="3"/>
          <tpl hier="10" item="0"/>
          <tpl fld="4" item="3"/>
        </tpls>
      </n>
      <n v="210000">
        <tpls c="5">
          <tpl fld="1" item="8"/>
          <tpl fld="2" item="3"/>
          <tpl fld="3" item="3"/>
          <tpl hier="10" item="0"/>
          <tpl fld="4" item="3"/>
        </tpls>
      </n>
      <n v="967.74189999999999">
        <tpls c="5">
          <tpl fld="1" item="5"/>
          <tpl fld="2" item="2"/>
          <tpl fld="3" item="2"/>
          <tpl hier="10" item="0"/>
          <tpl fld="4" item="4"/>
        </tpls>
      </n>
      <n v="967.74189999999999">
        <tpls c="5">
          <tpl fld="1" item="7"/>
          <tpl fld="2" item="2"/>
          <tpl fld="3" item="2"/>
          <tpl hier="10" item="0"/>
          <tpl fld="4" item="4"/>
        </tpls>
      </n>
      <n v="967.74189999999999">
        <tpls c="5">
          <tpl fld="1" item="6"/>
          <tpl fld="2" item="2"/>
          <tpl fld="3" item="2"/>
          <tpl hier="10" item="0"/>
          <tpl fld="4" item="4"/>
        </tpls>
      </n>
      <n v="967.74189999999999">
        <tpls c="5">
          <tpl fld="1" item="0"/>
          <tpl fld="2" item="2"/>
          <tpl fld="3" item="2"/>
          <tpl hier="10" item="0"/>
          <tpl fld="4" item="4"/>
        </tpls>
      </n>
      <n v="967.74189999999999">
        <tpls c="5">
          <tpl fld="1" item="8"/>
          <tpl fld="2" item="2"/>
          <tpl fld="3" item="2"/>
          <tpl hier="10" item="0"/>
          <tpl fld="4" item="4"/>
        </tpls>
      </n>
      <n v="967.74189999999999">
        <tpls c="5">
          <tpl fld="1" item="1"/>
          <tpl fld="2" item="2"/>
          <tpl fld="3" item="2"/>
          <tpl hier="10" item="0"/>
          <tpl fld="4" item="4"/>
        </tpls>
      </n>
      <n v="967.74189999999999">
        <tpls c="5">
          <tpl fld="1" item="9"/>
          <tpl fld="2" item="2"/>
          <tpl fld="3" item="2"/>
          <tpl hier="10" item="0"/>
          <tpl fld="4" item="4"/>
        </tpls>
      </n>
      <n v="967.74189999999999">
        <tpls c="5">
          <tpl fld="1" item="2"/>
          <tpl fld="2" item="2"/>
          <tpl fld="3" item="2"/>
          <tpl hier="10" item="0"/>
          <tpl fld="4" item="4"/>
        </tpls>
      </n>
      <n v="967.74189999999999">
        <tpls c="5">
          <tpl fld="1" item="10"/>
          <tpl fld="2" item="2"/>
          <tpl fld="3" item="2"/>
          <tpl hier="10" item="0"/>
          <tpl fld="4" item="4"/>
        </tpls>
      </n>
      <n v="967.74189999999999">
        <tpls c="5">
          <tpl fld="1" item="3"/>
          <tpl fld="2" item="2"/>
          <tpl fld="3" item="2"/>
          <tpl hier="10" item="0"/>
          <tpl fld="4" item="4"/>
        </tpls>
      </n>
      <n v="967.74189999999999">
        <tpls c="5">
          <tpl fld="1" item="11"/>
          <tpl fld="2" item="2"/>
          <tpl fld="3" item="2"/>
          <tpl hier="10" item="0"/>
          <tpl fld="4" item="4"/>
        </tpls>
      </n>
      <n v="967.74189999999999">
        <tpls c="5">
          <tpl fld="1" item="4"/>
          <tpl fld="2" item="2"/>
          <tpl fld="3" item="2"/>
          <tpl hier="10" item="0"/>
          <tpl fld="4" item="4"/>
        </tpls>
      </n>
      <n v="967.74189999999999">
        <tpls c="5">
          <tpl fld="1" item="12"/>
          <tpl fld="2" item="2"/>
          <tpl fld="3" item="2"/>
          <tpl hier="10" item="0"/>
          <tpl fld="4" item="4"/>
        </tpls>
      </n>
      <n v="0">
        <tpls c="5">
          <tpl fld="1" item="11"/>
          <tpl fld="2" item="1"/>
          <tpl fld="3" item="1"/>
          <tpl hier="10" item="0"/>
          <tpl fld="4" item="5"/>
        </tpls>
      </n>
      <n v="0">
        <tpls c="5">
          <tpl fld="1" item="2"/>
          <tpl fld="2" item="1"/>
          <tpl fld="3" item="1"/>
          <tpl hier="10" item="0"/>
          <tpl fld="4" item="5"/>
        </tpls>
      </n>
      <n v="0">
        <tpls c="5">
          <tpl fld="1" item="10"/>
          <tpl fld="2" item="1"/>
          <tpl fld="3" item="1"/>
          <tpl hier="10" item="0"/>
          <tpl fld="4" item="5"/>
        </tpls>
      </n>
      <n v="0">
        <tpls c="5">
          <tpl fld="1" item="4"/>
          <tpl fld="2" item="1"/>
          <tpl fld="3" item="1"/>
          <tpl hier="10" item="0"/>
          <tpl fld="4" item="5"/>
        </tpls>
      </n>
      <n v="0">
        <tpls c="5">
          <tpl fld="1" item="12"/>
          <tpl fld="2" item="1"/>
          <tpl fld="3" item="1"/>
          <tpl hier="10" item="0"/>
          <tpl fld="4" item="5"/>
        </tpls>
      </n>
      <n v="0">
        <tpls c="5">
          <tpl fld="1" item="5"/>
          <tpl fld="2" item="1"/>
          <tpl fld="3" item="1"/>
          <tpl hier="10" item="0"/>
          <tpl fld="4" item="5"/>
        </tpls>
      </n>
      <n v="0">
        <tpls c="5">
          <tpl fld="1" item="13"/>
          <tpl fld="2" item="1"/>
          <tpl fld="3" item="1"/>
          <tpl hier="10" item="0"/>
          <tpl fld="4" item="5"/>
        </tpls>
      </n>
      <n v="0">
        <tpls c="5">
          <tpl fld="1" item="6"/>
          <tpl fld="2" item="1"/>
          <tpl fld="3" item="1"/>
          <tpl hier="10" item="0"/>
          <tpl fld="4" item="5"/>
        </tpls>
      </n>
      <n v="0">
        <tpls c="5">
          <tpl fld="1" item="7"/>
          <tpl fld="2" item="1"/>
          <tpl fld="3" item="1"/>
          <tpl hier="10" item="0"/>
          <tpl fld="4" item="5"/>
        </tpls>
      </n>
      <n v="0">
        <tpls c="5">
          <tpl fld="1" item="0"/>
          <tpl fld="2" item="1"/>
          <tpl fld="3" item="1"/>
          <tpl hier="10" item="0"/>
          <tpl fld="4" item="5"/>
        </tpls>
      </n>
      <n v="0">
        <tpls c="5">
          <tpl fld="1" item="8"/>
          <tpl fld="2" item="1"/>
          <tpl fld="3" item="1"/>
          <tpl hier="10" item="0"/>
          <tpl fld="4" item="5"/>
        </tpls>
      </n>
      <n v="669496.31606999994">
        <tpls c="5">
          <tpl fld="1" item="5"/>
          <tpl fld="2" item="0"/>
          <tpl fld="3" item="0"/>
          <tpl hier="10" item="0"/>
          <tpl fld="4" item="6"/>
        </tpls>
      </n>
      <n v="847378.75475999992">
        <tpls c="5">
          <tpl fld="1" item="7"/>
          <tpl fld="2" item="0"/>
          <tpl fld="3" item="0"/>
          <tpl hier="10" item="0"/>
          <tpl fld="4" item="6"/>
        </tpls>
      </n>
      <n v="1381026.0708300003">
        <tpls c="5">
          <tpl fld="1" item="13"/>
          <tpl fld="2" item="0"/>
          <tpl fld="3" item="0"/>
          <tpl hier="10" item="0"/>
          <tpl fld="4" item="6"/>
        </tpls>
      </n>
      <n v="758437.53541499993">
        <tpls c="5">
          <tpl fld="1" item="6"/>
          <tpl fld="2" item="0"/>
          <tpl fld="3" item="0"/>
          <tpl hier="10" item="0"/>
          <tpl fld="4" item="6"/>
        </tpls>
      </n>
      <n v="224790.21934499999">
        <tpls c="5">
          <tpl fld="1" item="0"/>
          <tpl fld="2" item="0"/>
          <tpl fld="3" item="0"/>
          <tpl hier="10" item="0"/>
          <tpl fld="4" item="6"/>
        </tpls>
      </n>
      <n v="936319.97410499991">
        <tpls c="5">
          <tpl fld="1" item="8"/>
          <tpl fld="2" item="0"/>
          <tpl fld="3" item="0"/>
          <tpl hier="10" item="0"/>
          <tpl fld="4" item="6"/>
        </tpls>
      </n>
      <n v="313731.43868999998">
        <tpls c="5">
          <tpl fld="1" item="1"/>
          <tpl fld="2" item="0"/>
          <tpl fld="3" item="0"/>
          <tpl hier="10" item="0"/>
          <tpl fld="4" item="6"/>
        </tpls>
      </n>
      <n v="1025261.1934499999">
        <tpls c="5">
          <tpl fld="1" item="9"/>
          <tpl fld="2" item="0"/>
          <tpl fld="3" item="0"/>
          <tpl hier="10" item="0"/>
          <tpl fld="4" item="6"/>
        </tpls>
      </n>
      <n v="402672.65803499997">
        <tpls c="5">
          <tpl fld="1" item="2"/>
          <tpl fld="2" item="0"/>
          <tpl fld="3" item="0"/>
          <tpl hier="10" item="0"/>
          <tpl fld="4" item="6"/>
        </tpls>
      </n>
      <n v="1114202.412795">
        <tpls c="5">
          <tpl fld="1" item="10"/>
          <tpl fld="2" item="0"/>
          <tpl fld="3" item="0"/>
          <tpl hier="10" item="0"/>
          <tpl fld="4" item="6"/>
        </tpls>
      </n>
      <n v="491613.87737999996">
        <tpls c="5">
          <tpl fld="1" item="3"/>
          <tpl fld="2" item="0"/>
          <tpl fld="3" item="0"/>
          <tpl hier="10" item="0"/>
          <tpl fld="4" item="6"/>
        </tpls>
      </n>
      <n v="1203143.6321400001">
        <tpls c="5">
          <tpl fld="1" item="11"/>
          <tpl fld="2" item="0"/>
          <tpl fld="3" item="0"/>
          <tpl hier="10" item="0"/>
          <tpl fld="4" item="6"/>
        </tpls>
      </n>
      <n v="580555.09672499995">
        <tpls c="5">
          <tpl fld="1" item="4"/>
          <tpl fld="2" item="0"/>
          <tpl fld="3" item="0"/>
          <tpl hier="10" item="0"/>
          <tpl fld="4" item="6"/>
        </tpls>
      </n>
      <n v="1292084.8514850002">
        <tpls c="5">
          <tpl fld="1" item="12"/>
          <tpl fld="2" item="0"/>
          <tpl fld="3" item="0"/>
          <tpl hier="10" item="0"/>
          <tpl fld="4" item="6"/>
        </tpls>
      </n>
      <n v="0">
        <tpls c="5">
          <tpl fld="1" item="6"/>
          <tpl fld="2" item="12"/>
          <tpl fld="3" item="12"/>
          <tpl hier="10" item="0"/>
          <tpl fld="4" item="5"/>
        </tpls>
      </n>
      <n v="0">
        <tpls c="5">
          <tpl fld="1" item="6"/>
          <tpl fld="2" item="10"/>
          <tpl fld="3" item="10"/>
          <tpl hier="10" item="0"/>
          <tpl fld="4" item="3"/>
        </tpls>
      </n>
      <n v="0">
        <tpls c="5">
          <tpl fld="1" item="6"/>
          <tpl fld="2" item="9"/>
          <tpl fld="3" item="9"/>
          <tpl hier="10" item="0"/>
          <tpl fld="4" item="1"/>
        </tpls>
      </n>
      <n v="90253.8">
        <tpls c="5">
          <tpl fld="1" item="6"/>
          <tpl fld="2" item="0"/>
          <tpl fld="3" item="0"/>
          <tpl hier="10" item="0"/>
          <tpl fld="4" item="2"/>
        </tpls>
      </n>
      <n v="30240">
        <tpls c="5">
          <tpl fld="1" item="6"/>
          <tpl fld="2" item="9"/>
          <tpl fld="3" item="9"/>
          <tpl hier="10" item="0"/>
          <tpl fld="4" item="2"/>
        </tpls>
      </n>
      <n v="24217.200000000001">
        <tpls c="5">
          <tpl fld="1" item="3"/>
          <tpl fld="2" item="27"/>
          <tpl fld="3" item="27"/>
          <tpl hier="10" item="0"/>
          <tpl fld="4" item="2"/>
        </tpls>
      </n>
      <n v="24217.200000000001">
        <tpls c="5">
          <tpl fld="1" item="4"/>
          <tpl fld="2" item="27"/>
          <tpl fld="3" item="27"/>
          <tpl hier="10" item="0"/>
          <tpl fld="4" item="2"/>
        </tpls>
      </n>
      <n v="24217.200000000001">
        <tpls c="5">
          <tpl fld="1" item="9"/>
          <tpl fld="2" item="27"/>
          <tpl fld="3" item="27"/>
          <tpl hier="10" item="0"/>
          <tpl fld="4" item="2"/>
        </tpls>
      </n>
      <n v="24217.200000000001">
        <tpls c="5">
          <tpl fld="1" item="11"/>
          <tpl fld="2" item="27"/>
          <tpl fld="3" item="27"/>
          <tpl hier="10" item="0"/>
          <tpl fld="4" item="2"/>
        </tpls>
      </n>
      <n v="24217.200000000001">
        <tpls c="5">
          <tpl fld="1" item="12"/>
          <tpl fld="2" item="27"/>
          <tpl fld="3" item="27"/>
          <tpl hier="10" item="0"/>
          <tpl fld="4" item="2"/>
        </tpls>
      </n>
      <n v="24217.200000000001">
        <tpls c="5">
          <tpl fld="1" item="1"/>
          <tpl fld="2" item="27"/>
          <tpl fld="3" item="27"/>
          <tpl hier="10" item="0"/>
          <tpl fld="4" item="2"/>
        </tpls>
      </n>
      <n v="24217.200000000001">
        <tpls c="5">
          <tpl fld="1" item="5"/>
          <tpl fld="2" item="27"/>
          <tpl fld="3" item="27"/>
          <tpl hier="10" item="0"/>
          <tpl fld="4" item="2"/>
        </tpls>
      </n>
      <n v="24217.200000000001">
        <tpls c="5">
          <tpl fld="1" item="13"/>
          <tpl fld="2" item="27"/>
          <tpl fld="3" item="27"/>
          <tpl hier="10" item="0"/>
          <tpl fld="4" item="2"/>
        </tpls>
      </n>
      <n v="24217.200000000001">
        <tpls c="5">
          <tpl fld="1" item="6"/>
          <tpl fld="2" item="27"/>
          <tpl fld="3" item="27"/>
          <tpl hier="10" item="0"/>
          <tpl fld="4" item="2"/>
        </tpls>
      </n>
      <n v="24217.200000000001">
        <tpls c="5">
          <tpl fld="1" item="7"/>
          <tpl fld="2" item="27"/>
          <tpl fld="3" item="27"/>
          <tpl hier="10" item="0"/>
          <tpl fld="4" item="2"/>
        </tpls>
      </n>
      <n v="24217.200000000001">
        <tpls c="5">
          <tpl fld="1" item="0"/>
          <tpl fld="2" item="27"/>
          <tpl fld="3" item="27"/>
          <tpl hier="10" item="0"/>
          <tpl fld="4" item="2"/>
        </tpls>
      </n>
      <n v="24217.200000000001">
        <tpls c="5">
          <tpl fld="1" item="8"/>
          <tpl fld="2" item="27"/>
          <tpl fld="3" item="27"/>
          <tpl hier="10" item="0"/>
          <tpl fld="4" item="2"/>
        </tpls>
      </n>
      <n v="24217.200000000001">
        <tpls c="5">
          <tpl fld="1" item="2"/>
          <tpl fld="2" item="27"/>
          <tpl fld="3" item="27"/>
          <tpl hier="10" item="0"/>
          <tpl fld="4" item="2"/>
        </tpls>
      </n>
      <n v="24217.200000000001">
        <tpls c="5">
          <tpl fld="1" item="10"/>
          <tpl fld="2" item="27"/>
          <tpl fld="3" item="27"/>
          <tpl hier="10" item="0"/>
          <tpl fld="4" item="2"/>
        </tpls>
      </n>
      <n v="0">
        <tpls c="5">
          <tpl fld="1" item="0"/>
          <tpl fld="2" item="24"/>
          <tpl fld="3" item="24"/>
          <tpl hier="10" item="0"/>
          <tpl fld="4" item="5"/>
        </tpls>
      </n>
      <n v="0">
        <tpls c="5">
          <tpl fld="1" item="5"/>
          <tpl fld="2" item="24"/>
          <tpl fld="3" item="24"/>
          <tpl hier="10" item="0"/>
          <tpl fld="4" item="5"/>
        </tpls>
      </n>
      <n v="0">
        <tpls c="5">
          <tpl fld="1" item="7"/>
          <tpl fld="2" item="24"/>
          <tpl fld="3" item="24"/>
          <tpl hier="10" item="0"/>
          <tpl fld="4" item="5"/>
        </tpls>
      </n>
      <n v="0">
        <tpls c="5">
          <tpl fld="1" item="8"/>
          <tpl fld="2" item="24"/>
          <tpl fld="3" item="24"/>
          <tpl hier="10" item="0"/>
          <tpl fld="4" item="5"/>
        </tpls>
      </n>
      <n v="0">
        <tpls c="5">
          <tpl fld="1" item="13"/>
          <tpl fld="2" item="24"/>
          <tpl fld="3" item="24"/>
          <tpl hier="10" item="0"/>
          <tpl fld="4" item="5"/>
        </tpls>
      </n>
      <n v="0">
        <tpls c="5">
          <tpl fld="1" item="1"/>
          <tpl fld="2" item="24"/>
          <tpl fld="3" item="24"/>
          <tpl hier="10" item="0"/>
          <tpl fld="4" item="5"/>
        </tpls>
      </n>
      <n v="0">
        <tpls c="5">
          <tpl fld="1" item="9"/>
          <tpl fld="2" item="24"/>
          <tpl fld="3" item="24"/>
          <tpl hier="10" item="0"/>
          <tpl fld="4" item="5"/>
        </tpls>
      </n>
      <n v="0">
        <tpls c="5">
          <tpl fld="1" item="2"/>
          <tpl fld="2" item="24"/>
          <tpl fld="3" item="24"/>
          <tpl hier="10" item="0"/>
          <tpl fld="4" item="5"/>
        </tpls>
      </n>
      <n v="0">
        <tpls c="5">
          <tpl fld="1" item="10"/>
          <tpl fld="2" item="24"/>
          <tpl fld="3" item="24"/>
          <tpl hier="10" item="0"/>
          <tpl fld="4" item="5"/>
        </tpls>
      </n>
      <n v="0">
        <tpls c="5">
          <tpl fld="1" item="3"/>
          <tpl fld="2" item="24"/>
          <tpl fld="3" item="24"/>
          <tpl hier="10" item="0"/>
          <tpl fld="4" item="5"/>
        </tpls>
      </n>
      <n v="0">
        <tpls c="5">
          <tpl fld="1" item="11"/>
          <tpl fld="2" item="24"/>
          <tpl fld="3" item="24"/>
          <tpl hier="10" item="0"/>
          <tpl fld="4" item="5"/>
        </tpls>
      </n>
      <n v="0">
        <tpls c="5">
          <tpl fld="1" item="4"/>
          <tpl fld="2" item="24"/>
          <tpl fld="3" item="24"/>
          <tpl hier="10" item="0"/>
          <tpl fld="4" item="5"/>
        </tpls>
      </n>
      <n v="0">
        <tpls c="5">
          <tpl fld="1" item="12"/>
          <tpl fld="2" item="24"/>
          <tpl fld="3" item="24"/>
          <tpl hier="10" item="0"/>
          <tpl fld="4" item="5"/>
        </tpls>
      </n>
      <n v="0">
        <tpls c="5">
          <tpl fld="1" item="6"/>
          <tpl fld="2" item="24"/>
          <tpl fld="3" item="24"/>
          <tpl hier="10" item="0"/>
          <tpl fld="4" item="5"/>
        </tpls>
      </n>
      <n v="97303">
        <tpls c="5">
          <tpl fld="1" item="1"/>
          <tpl fld="2" item="21"/>
          <tpl fld="3" item="21"/>
          <tpl hier="10" item="0"/>
          <tpl fld="4" item="0"/>
        </tpls>
      </n>
      <n v="150601">
        <tpls c="5">
          <tpl fld="1" item="12"/>
          <tpl fld="2" item="21"/>
          <tpl fld="3" item="21"/>
          <tpl hier="10" item="0"/>
          <tpl fld="4" item="0"/>
        </tpls>
      </n>
      <n v="45139">
        <tpls c="5">
          <tpl fld="1" item="3"/>
          <tpl fld="2" item="21"/>
          <tpl fld="3" item="21"/>
          <tpl hier="10" item="0"/>
          <tpl fld="4" item="0"/>
        </tpls>
      </n>
      <n v="56857">
        <tpls c="5">
          <tpl fld="1" item="4"/>
          <tpl fld="2" item="21"/>
          <tpl fld="3" item="21"/>
          <tpl hier="10" item="0"/>
          <tpl fld="4" item="0"/>
        </tpls>
      </n>
      <n v="115447">
        <tpls c="5">
          <tpl fld="1" item="9"/>
          <tpl fld="2" item="21"/>
          <tpl fld="3" item="21"/>
          <tpl hier="10" item="0"/>
          <tpl fld="4" item="0"/>
        </tpls>
      </n>
      <n v="138883">
        <tpls c="5">
          <tpl fld="1" item="11"/>
          <tpl fld="2" item="21"/>
          <tpl fld="3" item="21"/>
          <tpl hier="10" item="0"/>
          <tpl fld="4" item="0"/>
        </tpls>
      </n>
      <n v="68575">
        <tpls c="5">
          <tpl fld="1" item="5"/>
          <tpl fld="2" item="21"/>
          <tpl fld="3" item="21"/>
          <tpl hier="10" item="0"/>
          <tpl fld="4" item="0"/>
        </tpls>
      </n>
      <n v="86719">
        <tpls c="5">
          <tpl fld="1" item="13"/>
          <tpl fld="2" item="21"/>
          <tpl fld="3" item="21"/>
          <tpl hier="10" item="0"/>
          <tpl fld="4" item="0"/>
        </tpls>
      </n>
      <n v="80293">
        <tpls c="5">
          <tpl fld="1" item="6"/>
          <tpl fld="2" item="21"/>
          <tpl fld="3" item="21"/>
          <tpl hier="10" item="0"/>
          <tpl fld="4" item="0"/>
        </tpls>
      </n>
      <n v="92011">
        <tpls c="5">
          <tpl fld="1" item="7"/>
          <tpl fld="2" item="21"/>
          <tpl fld="3" item="21"/>
          <tpl hier="10" item="0"/>
          <tpl fld="4" item="0"/>
        </tpls>
      </n>
      <n v="85585">
        <tpls c="5">
          <tpl fld="1" item="0"/>
          <tpl fld="2" item="21"/>
          <tpl fld="3" item="21"/>
          <tpl hier="10" item="0"/>
          <tpl fld="4" item="0"/>
        </tpls>
      </n>
      <n v="103729">
        <tpls c="5">
          <tpl fld="1" item="8"/>
          <tpl fld="2" item="21"/>
          <tpl fld="3" item="21"/>
          <tpl hier="10" item="0"/>
          <tpl fld="4" item="0"/>
        </tpls>
      </n>
      <n v="109021">
        <tpls c="5">
          <tpl fld="1" item="2"/>
          <tpl fld="2" item="21"/>
          <tpl fld="3" item="21"/>
          <tpl hier="10" item="0"/>
          <tpl fld="4" item="0"/>
        </tpls>
      </n>
      <n v="127165">
        <tpls c="5">
          <tpl fld="1" item="10"/>
          <tpl fld="2" item="21"/>
          <tpl fld="3" item="21"/>
          <tpl hier="10" item="0"/>
          <tpl fld="4" item="0"/>
        </tpls>
      </n>
      <n v="163800">
        <tpls c="5">
          <tpl fld="1" item="6"/>
          <tpl fld="2" item="18"/>
          <tpl fld="3" item="18"/>
          <tpl hier="10" item="0"/>
          <tpl fld="4" item="3"/>
        </tpls>
      </n>
      <n v="163800">
        <tpls c="5">
          <tpl fld="1" item="7"/>
          <tpl fld="2" item="18"/>
          <tpl fld="3" item="18"/>
          <tpl hier="10" item="0"/>
          <tpl fld="4" item="3"/>
        </tpls>
      </n>
      <n v="163800">
        <tpls c="5">
          <tpl fld="1" item="12"/>
          <tpl fld="2" item="18"/>
          <tpl fld="3" item="18"/>
          <tpl hier="10" item="0"/>
          <tpl fld="4" item="3"/>
        </tpls>
      </n>
      <n v="163800">
        <tpls c="5">
          <tpl fld="1" item="4"/>
          <tpl fld="2" item="18"/>
          <tpl fld="3" item="18"/>
          <tpl hier="10" item="0"/>
          <tpl fld="4" item="3"/>
        </tpls>
      </n>
      <n v="163800">
        <tpls c="5">
          <tpl fld="1" item="0"/>
          <tpl fld="2" item="18"/>
          <tpl fld="3" item="18"/>
          <tpl hier="10" item="0"/>
          <tpl fld="4" item="3"/>
        </tpls>
      </n>
      <n v="163800">
        <tpls c="5">
          <tpl fld="1" item="8"/>
          <tpl fld="2" item="18"/>
          <tpl fld="3" item="18"/>
          <tpl hier="10" item="0"/>
          <tpl fld="4" item="3"/>
        </tpls>
      </n>
      <n v="163800">
        <tpls c="5">
          <tpl fld="1" item="1"/>
          <tpl fld="2" item="18"/>
          <tpl fld="3" item="18"/>
          <tpl hier="10" item="0"/>
          <tpl fld="4" item="3"/>
        </tpls>
      </n>
      <n v="163800">
        <tpls c="5">
          <tpl fld="1" item="9"/>
          <tpl fld="2" item="18"/>
          <tpl fld="3" item="18"/>
          <tpl hier="10" item="0"/>
          <tpl fld="4" item="3"/>
        </tpls>
      </n>
      <n v="163800">
        <tpls c="5">
          <tpl fld="1" item="2"/>
          <tpl fld="2" item="18"/>
          <tpl fld="3" item="18"/>
          <tpl hier="10" item="0"/>
          <tpl fld="4" item="3"/>
        </tpls>
      </n>
      <n v="163800">
        <tpls c="5">
          <tpl fld="1" item="10"/>
          <tpl fld="2" item="18"/>
          <tpl fld="3" item="18"/>
          <tpl hier="10" item="0"/>
          <tpl fld="4" item="3"/>
        </tpls>
      </n>
      <n v="163800">
        <tpls c="5">
          <tpl fld="1" item="3"/>
          <tpl fld="2" item="18"/>
          <tpl fld="3" item="18"/>
          <tpl hier="10" item="0"/>
          <tpl fld="4" item="3"/>
        </tpls>
      </n>
      <n v="163800">
        <tpls c="5">
          <tpl fld="1" item="11"/>
          <tpl fld="2" item="18"/>
          <tpl fld="3" item="18"/>
          <tpl hier="10" item="0"/>
          <tpl fld="4" item="3"/>
        </tpls>
      </n>
      <n v="163800">
        <tpls c="5">
          <tpl fld="1" item="5"/>
          <tpl fld="2" item="18"/>
          <tpl fld="3" item="18"/>
          <tpl hier="10" item="0"/>
          <tpl fld="4" item="3"/>
        </tpls>
      </n>
      <n v="163800">
        <tpls c="5">
          <tpl fld="1" item="13"/>
          <tpl fld="2" item="18"/>
          <tpl fld="3" item="18"/>
          <tpl hier="10" item="0"/>
          <tpl fld="4" item="3"/>
        </tpls>
      </n>
      <n v="268939">
        <tpls c="5">
          <tpl fld="1" item="0"/>
          <tpl fld="2" item="13"/>
          <tpl fld="3" item="13"/>
          <tpl hier="10" item="0"/>
          <tpl fld="4" item="0"/>
        </tpls>
      </n>
      <n v="273125.19348119997">
        <tpls c="5">
          <tpl fld="1" item="2"/>
          <tpl fld="2" item="13"/>
          <tpl fld="3" item="13"/>
          <tpl hier="10" item="0"/>
          <tpl fld="4" item="0"/>
        </tpls>
      </n>
      <n v="275218.29022179992">
        <tpls c="5">
          <tpl fld="1" item="3"/>
          <tpl fld="2" item="13"/>
          <tpl fld="3" item="13"/>
          <tpl hier="10" item="0"/>
          <tpl fld="4" item="0"/>
        </tpls>
      </n>
      <n v="285683.77392479969">
        <tpls c="5">
          <tpl fld="1" item="8"/>
          <tpl fld="2" item="13"/>
          <tpl fld="3" item="13"/>
          <tpl hier="10" item="0"/>
          <tpl fld="4" item="0"/>
        </tpls>
      </n>
      <n v="289869.9674059996">
        <tpls c="5">
          <tpl fld="1" item="10"/>
          <tpl fld="2" item="13"/>
          <tpl fld="3" item="13"/>
          <tpl hier="10" item="0"/>
          <tpl fld="4" item="0"/>
        </tpls>
      </n>
      <n v="291963.06414659956">
        <tpls c="5">
          <tpl fld="1" item="11"/>
          <tpl fld="2" item="13"/>
          <tpl fld="3" item="13"/>
          <tpl hier="10" item="0"/>
          <tpl fld="4" item="0"/>
        </tpls>
      </n>
      <n v="277311.38696239988">
        <tpls c="5">
          <tpl fld="1" item="4"/>
          <tpl fld="2" item="13"/>
          <tpl fld="3" item="13"/>
          <tpl hier="10" item="0"/>
          <tpl fld="4" item="0"/>
        </tpls>
      </n>
      <n v="294056.16088719951">
        <tpls c="5">
          <tpl fld="1" item="12"/>
          <tpl fld="2" item="13"/>
          <tpl fld="3" item="13"/>
          <tpl hier="10" item="0"/>
          <tpl fld="4" item="0"/>
        </tpls>
      </n>
      <n v="279404.48370299983">
        <tpls c="5">
          <tpl fld="1" item="5"/>
          <tpl fld="2" item="13"/>
          <tpl fld="3" item="13"/>
          <tpl hier="10" item="0"/>
          <tpl fld="4" item="0"/>
        </tpls>
      </n>
      <n v="296149.25762779947">
        <tpls c="5">
          <tpl fld="1" item="13"/>
          <tpl fld="2" item="13"/>
          <tpl fld="3" item="13"/>
          <tpl hier="10" item="0"/>
          <tpl fld="4" item="0"/>
        </tpls>
      </n>
      <n v="281497.58044359979">
        <tpls c="5">
          <tpl fld="1" item="6"/>
          <tpl fld="2" item="13"/>
          <tpl fld="3" item="13"/>
          <tpl hier="10" item="0"/>
          <tpl fld="4" item="0"/>
        </tpls>
      </n>
      <n v="283590.67718419974">
        <tpls c="5">
          <tpl fld="1" item="7"/>
          <tpl fld="2" item="13"/>
          <tpl fld="3" item="13"/>
          <tpl hier="10" item="0"/>
          <tpl fld="4" item="0"/>
        </tpls>
      </n>
      <n v="271032.09674060001">
        <tpls c="5">
          <tpl fld="1" item="1"/>
          <tpl fld="2" item="13"/>
          <tpl fld="3" item="13"/>
          <tpl hier="10" item="0"/>
          <tpl fld="4" item="0"/>
        </tpls>
      </n>
      <n v="287776.87066539965">
        <tpls c="5">
          <tpl fld="1" item="9"/>
          <tpl fld="2" item="13"/>
          <tpl fld="3" item="13"/>
          <tpl hier="10" item="0"/>
          <tpl fld="4" item="0"/>
        </tpls>
      </n>
      <n v="2580.6451999999999">
        <tpls c="5">
          <tpl fld="1" item="10"/>
          <tpl fld="2" item="9"/>
          <tpl fld="3" item="9"/>
          <tpl hier="10" item="0"/>
          <tpl fld="4" item="4"/>
        </tpls>
      </n>
      <n v="2580.6451999999999">
        <tpls c="5">
          <tpl fld="1" item="12"/>
          <tpl fld="2" item="9"/>
          <tpl fld="3" item="9"/>
          <tpl hier="10" item="0"/>
          <tpl fld="4" item="4"/>
        </tpls>
      </n>
      <n v="2580.6451999999999">
        <tpls c="5">
          <tpl fld="1" item="11"/>
          <tpl fld="2" item="9"/>
          <tpl fld="3" item="9"/>
          <tpl hier="10" item="0"/>
          <tpl fld="4" item="4"/>
        </tpls>
      </n>
      <n v="2580.6451999999999">
        <tpls c="5">
          <tpl fld="1" item="0"/>
          <tpl fld="2" item="9"/>
          <tpl fld="3" item="9"/>
          <tpl hier="10" item="0"/>
          <tpl fld="4" item="4"/>
        </tpls>
      </n>
      <n v="2580.6451999999999">
        <tpls c="5">
          <tpl fld="1" item="2"/>
          <tpl fld="2" item="9"/>
          <tpl fld="3" item="9"/>
          <tpl hier="10" item="0"/>
          <tpl fld="4" item="4"/>
        </tpls>
      </n>
      <n v="2580.6451999999999">
        <tpls c="5">
          <tpl fld="1" item="3"/>
          <tpl fld="2" item="9"/>
          <tpl fld="3" item="9"/>
          <tpl hier="10" item="0"/>
          <tpl fld="4" item="4"/>
        </tpls>
      </n>
      <n v="2580.6451999999999">
        <tpls c="5">
          <tpl fld="1" item="4"/>
          <tpl fld="2" item="9"/>
          <tpl fld="3" item="9"/>
          <tpl hier="10" item="0"/>
          <tpl fld="4" item="4"/>
        </tpls>
      </n>
      <n v="2580.6451999999999">
        <tpls c="5">
          <tpl fld="1" item="8"/>
          <tpl fld="2" item="9"/>
          <tpl fld="3" item="9"/>
          <tpl hier="10" item="0"/>
          <tpl fld="4" item="4"/>
        </tpls>
      </n>
      <n v="2580.6451999999999">
        <tpls c="5">
          <tpl fld="1" item="5"/>
          <tpl fld="2" item="9"/>
          <tpl fld="3" item="9"/>
          <tpl hier="10" item="0"/>
          <tpl fld="4" item="4"/>
        </tpls>
      </n>
      <n v="2580.6451999999999">
        <tpls c="5">
          <tpl fld="1" item="13"/>
          <tpl fld="2" item="9"/>
          <tpl fld="3" item="9"/>
          <tpl hier="10" item="0"/>
          <tpl fld="4" item="4"/>
        </tpls>
      </n>
      <n v="2580.6451999999999">
        <tpls c="5">
          <tpl fld="1" item="6"/>
          <tpl fld="2" item="9"/>
          <tpl fld="3" item="9"/>
          <tpl hier="10" item="0"/>
          <tpl fld="4" item="4"/>
        </tpls>
      </n>
      <n v="2580.6451999999999">
        <tpls c="5">
          <tpl fld="1" item="7"/>
          <tpl fld="2" item="9"/>
          <tpl fld="3" item="9"/>
          <tpl hier="10" item="0"/>
          <tpl fld="4" item="4"/>
        </tpls>
      </n>
      <n v="2580.6451999999999">
        <tpls c="5">
          <tpl fld="1" item="1"/>
          <tpl fld="2" item="9"/>
          <tpl fld="3" item="9"/>
          <tpl hier="10" item="0"/>
          <tpl fld="4" item="4"/>
        </tpls>
      </n>
      <n v="2580.6451999999999">
        <tpls c="5">
          <tpl fld="1" item="9"/>
          <tpl fld="2" item="9"/>
          <tpl fld="3" item="9"/>
          <tpl hier="10" item="0"/>
          <tpl fld="4" item="4"/>
        </tpls>
      </n>
      <n v="889504.98418124998">
        <tpls c="5">
          <tpl fld="1" item="9"/>
          <tpl fld="2" item="5"/>
          <tpl fld="3" item="5"/>
          <tpl hier="10" item="0"/>
          <tpl fld="4" item="0"/>
        </tpls>
      </n>
      <n v="531183.20991874998">
        <tpls c="5">
          <tpl fld="1" item="7"/>
          <tpl fld="2" item="5"/>
          <tpl fld="3" item="5"/>
          <tpl hier="10" item="0"/>
          <tpl fld="4" item="0"/>
        </tpls>
      </n>
      <n v="436257">
        <tpls c="5">
          <tpl fld="1" item="0"/>
          <tpl fld="2" item="5"/>
          <tpl fld="3" item="5"/>
          <tpl hier="10" item="0"/>
          <tpl fld="4" item="0"/>
        </tpls>
      </n>
      <n v="710344.09704999998">
        <tpls c="5">
          <tpl fld="1" item="8"/>
          <tpl fld="2" item="5"/>
          <tpl fld="3" item="5"/>
          <tpl hier="10" item="0"/>
          <tpl fld="4" item="0"/>
        </tpls>
      </n>
      <n v="408178.7742625">
        <tpls c="5">
          <tpl fld="1" item="2"/>
          <tpl fld="2" item="5"/>
          <tpl fld="3" item="5"/>
          <tpl hier="10" item="0"/>
          <tpl fld="4" item="0"/>
        </tpls>
      </n>
      <n v="875465.87131249998">
        <tpls c="5">
          <tpl fld="1" item="10"/>
          <tpl fld="2" item="5"/>
          <tpl fld="3" item="5"/>
          <tpl hier="10" item="0"/>
          <tpl fld="4" item="0"/>
        </tpls>
      </n>
      <n v="394139.66139374999">
        <tpls c="5">
          <tpl fld="1" item="3"/>
          <tpl fld="2" item="5"/>
          <tpl fld="3" item="5"/>
          <tpl hier="10" item="0"/>
          <tpl fld="4" item="0"/>
        </tpls>
      </n>
      <n v="861426.75844374998">
        <tpls c="5">
          <tpl fld="1" item="11"/>
          <tpl fld="2" item="5"/>
          <tpl fld="3" item="5"/>
          <tpl hier="10" item="0"/>
          <tpl fld="4" item="0"/>
        </tpls>
      </n>
      <n v="380100.54852499999">
        <tpls c="5">
          <tpl fld="1" item="4"/>
          <tpl fld="2" item="5"/>
          <tpl fld="3" item="5"/>
          <tpl hier="10" item="0"/>
          <tpl fld="4" item="0"/>
        </tpls>
      </n>
      <n v="847387.64557499997">
        <tpls c="5">
          <tpl fld="1" item="12"/>
          <tpl fld="2" item="5"/>
          <tpl fld="3" item="5"/>
          <tpl hier="10" item="0"/>
          <tpl fld="4" item="0"/>
        </tpls>
      </n>
      <n v="366061.43565624999">
        <tpls c="5">
          <tpl fld="1" item="5"/>
          <tpl fld="2" item="5"/>
          <tpl fld="3" item="5"/>
          <tpl hier="10" item="0"/>
          <tpl fld="4" item="0"/>
        </tpls>
      </n>
      <n v="833348.53270624997">
        <tpls c="5">
          <tpl fld="1" item="13"/>
          <tpl fld="2" item="5"/>
          <tpl fld="3" item="5"/>
          <tpl hier="10" item="0"/>
          <tpl fld="4" item="0"/>
        </tpls>
      </n>
      <n v="352022.32278749999">
        <tpls c="5">
          <tpl fld="1" item="6"/>
          <tpl fld="2" item="5"/>
          <tpl fld="3" item="5"/>
          <tpl hier="10" item="0"/>
          <tpl fld="4" item="0"/>
        </tpls>
      </n>
      <n v="6451.6129000000001">
        <tpls c="5">
          <tpl fld="1" item="1"/>
          <tpl fld="2" item="1"/>
          <tpl fld="3" item="1"/>
          <tpl hier="10" item="0"/>
          <tpl fld="4" item="4"/>
        </tpls>
      </n>
      <n v="6451.6129000000001">
        <tpls c="5">
          <tpl fld="1" item="7"/>
          <tpl fld="2" item="1"/>
          <tpl fld="3" item="1"/>
          <tpl hier="10" item="0"/>
          <tpl fld="4" item="4"/>
        </tpls>
      </n>
      <n v="6451.6129000000001">
        <tpls c="5">
          <tpl fld="1" item="9"/>
          <tpl fld="2" item="1"/>
          <tpl fld="3" item="1"/>
          <tpl hier="10" item="0"/>
          <tpl fld="4" item="4"/>
        </tpls>
      </n>
      <n v="6451.6129000000001">
        <tpls c="5">
          <tpl fld="1" item="0"/>
          <tpl fld="2" item="1"/>
          <tpl fld="3" item="1"/>
          <tpl hier="10" item="0"/>
          <tpl fld="4" item="4"/>
        </tpls>
      </n>
      <n v="6451.6129000000001">
        <tpls c="5">
          <tpl fld="1" item="8"/>
          <tpl fld="2" item="1"/>
          <tpl fld="3" item="1"/>
          <tpl hier="10" item="0"/>
          <tpl fld="4" item="4"/>
        </tpls>
      </n>
      <n v="6451.6129000000001">
        <tpls c="5">
          <tpl fld="1" item="2"/>
          <tpl fld="2" item="1"/>
          <tpl fld="3" item="1"/>
          <tpl hier="10" item="0"/>
          <tpl fld="4" item="4"/>
        </tpls>
      </n>
      <n v="6451.6129000000001">
        <tpls c="5">
          <tpl fld="1" item="10"/>
          <tpl fld="2" item="1"/>
          <tpl fld="3" item="1"/>
          <tpl hier="10" item="0"/>
          <tpl fld="4" item="4"/>
        </tpls>
      </n>
      <n v="6451.6129000000001">
        <tpls c="5">
          <tpl fld="1" item="3"/>
          <tpl fld="2" item="1"/>
          <tpl fld="3" item="1"/>
          <tpl hier="10" item="0"/>
          <tpl fld="4" item="4"/>
        </tpls>
      </n>
      <n v="6451.6129000000001">
        <tpls c="5">
          <tpl fld="1" item="11"/>
          <tpl fld="2" item="1"/>
          <tpl fld="3" item="1"/>
          <tpl hier="10" item="0"/>
          <tpl fld="4" item="4"/>
        </tpls>
      </n>
      <n v="6451.6129000000001">
        <tpls c="5">
          <tpl fld="1" item="4"/>
          <tpl fld="2" item="1"/>
          <tpl fld="3" item="1"/>
          <tpl hier="10" item="0"/>
          <tpl fld="4" item="4"/>
        </tpls>
      </n>
      <n v="6451.6129000000001">
        <tpls c="5">
          <tpl fld="1" item="12"/>
          <tpl fld="2" item="1"/>
          <tpl fld="3" item="1"/>
          <tpl hier="10" item="0"/>
          <tpl fld="4" item="4"/>
        </tpls>
      </n>
      <n v="6451.6129000000001">
        <tpls c="5">
          <tpl fld="1" item="5"/>
          <tpl fld="2" item="1"/>
          <tpl fld="3" item="1"/>
          <tpl hier="10" item="0"/>
          <tpl fld="4" item="4"/>
        </tpls>
      </n>
      <n v="6451.6129000000001">
        <tpls c="5">
          <tpl fld="1" item="13"/>
          <tpl fld="2" item="1"/>
          <tpl fld="3" item="1"/>
          <tpl hier="10" item="0"/>
          <tpl fld="4" item="4"/>
        </tpls>
      </n>
      <n v="6451.6129000000001">
        <tpls c="5">
          <tpl fld="1" item="6"/>
          <tpl fld="2" item="1"/>
          <tpl fld="3" item="1"/>
          <tpl hier="10" item="0"/>
          <tpl fld="4" item="4"/>
        </tpls>
      </n>
      <n v="348350">
        <tpls c="5">
          <tpl fld="1" item="7"/>
          <tpl fld="2" item="29"/>
          <tpl fld="3" item="29"/>
          <tpl hier="10" item="0"/>
          <tpl fld="4" item="6"/>
        </tpls>
      </n>
      <n v="348350">
        <tpls c="5">
          <tpl fld="1" item="8"/>
          <tpl fld="2" item="29"/>
          <tpl fld="3" item="29"/>
          <tpl hier="10" item="0"/>
          <tpl fld="4" item="6"/>
        </tpls>
      </n>
      <n v="-71650">
        <tpls c="5">
          <tpl fld="1" item="13"/>
          <tpl fld="2" item="29"/>
          <tpl fld="3" item="29"/>
          <tpl hier="10" item="0"/>
          <tpl fld="4" item="6"/>
        </tpls>
      </n>
      <n v="72830">
        <tpls c="5">
          <tpl fld="1" item="0"/>
          <tpl fld="2" item="29"/>
          <tpl fld="3" item="29"/>
          <tpl hier="10" item="0"/>
          <tpl fld="4" item="6"/>
        </tpls>
      </n>
      <n v="72830">
        <tpls c="5">
          <tpl fld="1" item="5"/>
          <tpl fld="2" item="29"/>
          <tpl fld="3" item="29"/>
          <tpl hier="10" item="0"/>
          <tpl fld="4" item="6"/>
        </tpls>
      </n>
      <n v="72830">
        <tpls c="5">
          <tpl fld="1" item="1"/>
          <tpl fld="2" item="29"/>
          <tpl fld="3" item="29"/>
          <tpl hier="10" item="0"/>
          <tpl fld="4" item="6"/>
        </tpls>
      </n>
      <n v="348350">
        <tpls c="5">
          <tpl fld="1" item="9"/>
          <tpl fld="2" item="29"/>
          <tpl fld="3" item="29"/>
          <tpl hier="10" item="0"/>
          <tpl fld="4" item="6"/>
        </tpls>
      </n>
      <n v="72830">
        <tpls c="5">
          <tpl fld="1" item="2"/>
          <tpl fld="2" item="29"/>
          <tpl fld="3" item="29"/>
          <tpl hier="10" item="0"/>
          <tpl fld="4" item="6"/>
        </tpls>
      </n>
      <n v="348350">
        <tpls c="5">
          <tpl fld="1" item="10"/>
          <tpl fld="2" item="29"/>
          <tpl fld="3" item="29"/>
          <tpl hier="10" item="0"/>
          <tpl fld="4" item="6"/>
        </tpls>
      </n>
      <n v="72830">
        <tpls c="5">
          <tpl fld="1" item="3"/>
          <tpl fld="2" item="29"/>
          <tpl fld="3" item="29"/>
          <tpl hier="10" item="0"/>
          <tpl fld="4" item="6"/>
        </tpls>
      </n>
      <n v="348350">
        <tpls c="5">
          <tpl fld="1" item="11"/>
          <tpl fld="2" item="29"/>
          <tpl fld="3" item="29"/>
          <tpl hier="10" item="0"/>
          <tpl fld="4" item="6"/>
        </tpls>
      </n>
      <n v="72830">
        <tpls c="5">
          <tpl fld="1" item="4"/>
          <tpl fld="2" item="29"/>
          <tpl fld="3" item="29"/>
          <tpl hier="10" item="0"/>
          <tpl fld="4" item="6"/>
        </tpls>
      </n>
      <n v="138350">
        <tpls c="5">
          <tpl fld="1" item="12"/>
          <tpl fld="2" item="29"/>
          <tpl fld="3" item="29"/>
          <tpl hier="10" item="0"/>
          <tpl fld="4" item="6"/>
        </tpls>
      </n>
      <n v="210590">
        <tpls c="5">
          <tpl fld="1" item="6"/>
          <tpl fld="2" item="29"/>
          <tpl fld="3" item="29"/>
          <tpl hier="10" item="0"/>
          <tpl fld="4" item="6"/>
        </tpls>
      </n>
      <n v="0">
        <tpls c="5">
          <tpl fld="1" item="12"/>
          <tpl fld="2" item="17"/>
          <tpl fld="3" item="17"/>
          <tpl hier="10" item="0"/>
          <tpl fld="4" item="2"/>
        </tpls>
      </n>
      <n v="205800">
        <tpls c="5">
          <tpl fld="1" item="4"/>
          <tpl fld="2" item="17"/>
          <tpl fld="3" item="17"/>
          <tpl hier="10" item="0"/>
          <tpl fld="4" item="2"/>
        </tpls>
      </n>
      <n v="0">
        <tpls c="5">
          <tpl fld="1" item="6"/>
          <tpl fld="2" item="17"/>
          <tpl fld="3" item="17"/>
          <tpl hier="10" item="0"/>
          <tpl fld="4" item="2"/>
        </tpls>
      </n>
      <n v="0">
        <tpls c="5">
          <tpl fld="1" item="7"/>
          <tpl fld="2" item="17"/>
          <tpl fld="3" item="17"/>
          <tpl hier="10" item="0"/>
          <tpl fld="4" item="2"/>
        </tpls>
      </n>
      <n v="0">
        <tpls c="5">
          <tpl fld="1" item="0"/>
          <tpl fld="2" item="17"/>
          <tpl fld="3" item="17"/>
          <tpl hier="10" item="0"/>
          <tpl fld="4" item="2"/>
        </tpls>
      </n>
      <n v="0">
        <tpls c="5">
          <tpl fld="1" item="8"/>
          <tpl fld="2" item="17"/>
          <tpl fld="3" item="17"/>
          <tpl hier="10" item="0"/>
          <tpl fld="4" item="2"/>
        </tpls>
      </n>
      <n v="205800">
        <tpls c="5">
          <tpl fld="1" item="1"/>
          <tpl fld="2" item="17"/>
          <tpl fld="3" item="17"/>
          <tpl hier="10" item="0"/>
          <tpl fld="4" item="2"/>
        </tpls>
      </n>
      <n v="205800">
        <tpls c="5">
          <tpl fld="1" item="9"/>
          <tpl fld="2" item="17"/>
          <tpl fld="3" item="17"/>
          <tpl hier="10" item="0"/>
          <tpl fld="4" item="2"/>
        </tpls>
      </n>
      <n v="205800">
        <tpls c="5">
          <tpl fld="1" item="2"/>
          <tpl fld="2" item="17"/>
          <tpl fld="3" item="17"/>
          <tpl hier="10" item="0"/>
          <tpl fld="4" item="2"/>
        </tpls>
      </n>
      <n v="205800">
        <tpls c="5">
          <tpl fld="1" item="10"/>
          <tpl fld="2" item="17"/>
          <tpl fld="3" item="17"/>
          <tpl hier="10" item="0"/>
          <tpl fld="4" item="2"/>
        </tpls>
      </n>
      <n v="205800">
        <tpls c="5">
          <tpl fld="1" item="3"/>
          <tpl fld="2" item="17"/>
          <tpl fld="3" item="17"/>
          <tpl hier="10" item="0"/>
          <tpl fld="4" item="2"/>
        </tpls>
      </n>
      <n v="0">
        <tpls c="5">
          <tpl fld="1" item="11"/>
          <tpl fld="2" item="17"/>
          <tpl fld="3" item="17"/>
          <tpl hier="10" item="0"/>
          <tpl fld="4" item="2"/>
        </tpls>
      </n>
      <n v="205800">
        <tpls c="5">
          <tpl fld="1" item="5"/>
          <tpl fld="2" item="17"/>
          <tpl fld="3" item="17"/>
          <tpl hier="10" item="0"/>
          <tpl fld="4" item="2"/>
        </tpls>
      </n>
      <n v="0">
        <tpls c="5">
          <tpl fld="1" item="13"/>
          <tpl fld="2" item="17"/>
          <tpl fld="3" item="17"/>
          <tpl hier="10" item="0"/>
          <tpl fld="4" item="2"/>
        </tpls>
      </n>
      <n v="279404.48370299983">
        <tpls c="5">
          <tpl fld="1" item="4"/>
          <tpl fld="2" item="13"/>
          <tpl fld="3" item="13"/>
          <tpl hier="10" item="0"/>
          <tpl fld="4" item="6"/>
        </tpls>
      </n>
      <n v="283590.67718419974">
        <tpls c="5">
          <tpl fld="1" item="6"/>
          <tpl fld="2" item="13"/>
          <tpl fld="3" item="13"/>
          <tpl hier="10" item="0"/>
          <tpl fld="4" item="6"/>
        </tpls>
      </n>
      <n v="285683.77392479969">
        <tpls c="5">
          <tpl fld="1" item="7"/>
          <tpl fld="2" item="13"/>
          <tpl fld="3" item="13"/>
          <tpl hier="10" item="0"/>
          <tpl fld="4" item="6"/>
        </tpls>
      </n>
      <n v="287776.87066539965">
        <tpls c="5">
          <tpl fld="1" item="8"/>
          <tpl fld="2" item="13"/>
          <tpl fld="3" item="13"/>
          <tpl hier="10" item="0"/>
          <tpl fld="4" item="6"/>
        </tpls>
      </n>
      <n v="289869.9674059996">
        <tpls c="5">
          <tpl fld="1" item="9"/>
          <tpl fld="2" item="13"/>
          <tpl fld="3" item="13"/>
          <tpl hier="10" item="0"/>
          <tpl fld="4" item="6"/>
        </tpls>
      </n>
      <n v="271032.09674060001">
        <tpls c="5">
          <tpl fld="1" item="0"/>
          <tpl fld="2" item="13"/>
          <tpl fld="3" item="13"/>
          <tpl hier="10" item="0"/>
          <tpl fld="4" item="6"/>
        </tpls>
      </n>
      <n v="291963.06414659956">
        <tpls c="5">
          <tpl fld="1" item="10"/>
          <tpl fld="2" item="13"/>
          <tpl fld="3" item="13"/>
          <tpl hier="10" item="0"/>
          <tpl fld="4" item="6"/>
        </tpls>
      </n>
      <n v="273125.19348119997">
        <tpls c="5">
          <tpl fld="1" item="1"/>
          <tpl fld="2" item="13"/>
          <tpl fld="3" item="13"/>
          <tpl hier="10" item="0"/>
          <tpl fld="4" item="6"/>
        </tpls>
      </n>
      <n v="296149.25762779947">
        <tpls c="5">
          <tpl fld="1" item="12"/>
          <tpl fld="2" item="13"/>
          <tpl fld="3" item="13"/>
          <tpl hier="10" item="0"/>
          <tpl fld="4" item="6"/>
        </tpls>
      </n>
      <n v="275218.29022179992">
        <tpls c="5">
          <tpl fld="1" item="2"/>
          <tpl fld="2" item="13"/>
          <tpl fld="3" item="13"/>
          <tpl hier="10" item="0"/>
          <tpl fld="4" item="6"/>
        </tpls>
      </n>
      <n v="277311.38696239988">
        <tpls c="5">
          <tpl fld="1" item="3"/>
          <tpl fld="2" item="13"/>
          <tpl fld="3" item="13"/>
          <tpl hier="10" item="0"/>
          <tpl fld="4" item="6"/>
        </tpls>
      </n>
      <n v="294056.16088719951">
        <tpls c="5">
          <tpl fld="1" item="11"/>
          <tpl fld="2" item="13"/>
          <tpl fld="3" item="13"/>
          <tpl hier="10" item="0"/>
          <tpl fld="4" item="6"/>
        </tpls>
      </n>
      <n v="281497.58044359979">
        <tpls c="5">
          <tpl fld="1" item="5"/>
          <tpl fld="2" item="13"/>
          <tpl fld="3" item="13"/>
          <tpl hier="10" item="0"/>
          <tpl fld="4" item="6"/>
        </tpls>
      </n>
      <n v="298242.35436839942">
        <tpls c="5">
          <tpl fld="1" item="13"/>
          <tpl fld="2" item="13"/>
          <tpl fld="3" item="13"/>
          <tpl hier="10" item="0"/>
          <tpl fld="4" item="6"/>
        </tpls>
      </n>
      <n v="0">
        <tpls c="5">
          <tpl fld="1" item="3"/>
          <tpl fld="2" item="10"/>
          <tpl fld="3" item="10"/>
          <tpl hier="10" item="0"/>
          <tpl fld="4" item="1"/>
        </tpls>
      </n>
      <n v="0">
        <tpls c="5">
          <tpl fld="1" item="8"/>
          <tpl fld="2" item="10"/>
          <tpl fld="3" item="10"/>
          <tpl hier="10" item="0"/>
          <tpl fld="4" item="1"/>
        </tpls>
      </n>
      <n v="0">
        <tpls c="5">
          <tpl fld="1" item="10"/>
          <tpl fld="2" item="10"/>
          <tpl fld="3" item="10"/>
          <tpl hier="10" item="0"/>
          <tpl fld="4" item="1"/>
        </tpls>
      </n>
      <n v="0">
        <tpls c="5">
          <tpl fld="1" item="11"/>
          <tpl fld="2" item="10"/>
          <tpl fld="3" item="10"/>
          <tpl hier="10" item="0"/>
          <tpl fld="4" item="1"/>
        </tpls>
      </n>
      <n v="0">
        <tpls c="5">
          <tpl fld="1" item="12"/>
          <tpl fld="2" item="10"/>
          <tpl fld="3" item="10"/>
          <tpl hier="10" item="0"/>
          <tpl fld="4" item="1"/>
        </tpls>
      </n>
      <n v="0">
        <tpls c="5">
          <tpl fld="1" item="0"/>
          <tpl fld="2" item="10"/>
          <tpl fld="3" item="10"/>
          <tpl hier="10" item="0"/>
          <tpl fld="4" item="1"/>
        </tpls>
      </n>
      <n v="0">
        <tpls c="5">
          <tpl fld="1" item="5"/>
          <tpl fld="2" item="10"/>
          <tpl fld="3" item="10"/>
          <tpl hier="10" item="0"/>
          <tpl fld="4" item="1"/>
        </tpls>
      </n>
      <n v="0">
        <tpls c="5">
          <tpl fld="1" item="13"/>
          <tpl fld="2" item="10"/>
          <tpl fld="3" item="10"/>
          <tpl hier="10" item="0"/>
          <tpl fld="4" item="1"/>
        </tpls>
      </n>
      <n v="0">
        <tpls c="5">
          <tpl fld="1" item="6"/>
          <tpl fld="2" item="10"/>
          <tpl fld="3" item="10"/>
          <tpl hier="10" item="0"/>
          <tpl fld="4" item="1"/>
        </tpls>
      </n>
      <n v="0">
        <tpls c="5">
          <tpl fld="1" item="7"/>
          <tpl fld="2" item="10"/>
          <tpl fld="3" item="10"/>
          <tpl hier="10" item="0"/>
          <tpl fld="4" item="1"/>
        </tpls>
      </n>
      <n v="0">
        <tpls c="5">
          <tpl fld="1" item="1"/>
          <tpl fld="2" item="10"/>
          <tpl fld="3" item="10"/>
          <tpl hier="10" item="0"/>
          <tpl fld="4" item="1"/>
        </tpls>
      </n>
      <n v="0">
        <tpls c="5">
          <tpl fld="1" item="9"/>
          <tpl fld="2" item="10"/>
          <tpl fld="3" item="10"/>
          <tpl hier="10" item="0"/>
          <tpl fld="4" item="1"/>
        </tpls>
      </n>
      <n v="0">
        <tpls c="5">
          <tpl fld="1" item="1"/>
          <tpl fld="2" item="6"/>
          <tpl fld="3" item="6"/>
          <tpl hier="10" item="0"/>
          <tpl fld="4" item="5"/>
        </tpls>
      </n>
      <n v="0">
        <tpls c="5">
          <tpl fld="1" item="7"/>
          <tpl fld="2" item="6"/>
          <tpl fld="3" item="6"/>
          <tpl hier="10" item="0"/>
          <tpl fld="4" item="5"/>
        </tpls>
      </n>
      <n v="0">
        <tpls c="5">
          <tpl fld="1" item="9"/>
          <tpl fld="2" item="6"/>
          <tpl fld="3" item="6"/>
          <tpl hier="10" item="0"/>
          <tpl fld="4" item="5"/>
        </tpls>
      </n>
      <n v="0">
        <tpls c="5">
          <tpl fld="1" item="0"/>
          <tpl fld="2" item="6"/>
          <tpl fld="3" item="6"/>
          <tpl hier="10" item="0"/>
          <tpl fld="4" item="5"/>
        </tpls>
      </n>
      <n v="0">
        <tpls c="5">
          <tpl fld="1" item="8"/>
          <tpl fld="2" item="6"/>
          <tpl fld="3" item="6"/>
          <tpl hier="10" item="0"/>
          <tpl fld="4" item="5"/>
        </tpls>
      </n>
      <n v="0">
        <tpls c="5">
          <tpl fld="1" item="2"/>
          <tpl fld="2" item="6"/>
          <tpl fld="3" item="6"/>
          <tpl hier="10" item="0"/>
          <tpl fld="4" item="5"/>
        </tpls>
      </n>
      <n v="0">
        <tpls c="5">
          <tpl fld="1" item="10"/>
          <tpl fld="2" item="6"/>
          <tpl fld="3" item="6"/>
          <tpl hier="10" item="0"/>
          <tpl fld="4" item="5"/>
        </tpls>
      </n>
      <n v="0">
        <tpls c="5">
          <tpl fld="1" item="3"/>
          <tpl fld="2" item="6"/>
          <tpl fld="3" item="6"/>
          <tpl hier="10" item="0"/>
          <tpl fld="4" item="5"/>
        </tpls>
      </n>
      <n v="0">
        <tpls c="5">
          <tpl fld="1" item="11"/>
          <tpl fld="2" item="6"/>
          <tpl fld="3" item="6"/>
          <tpl hier="10" item="0"/>
          <tpl fld="4" item="5"/>
        </tpls>
      </n>
      <n v="0">
        <tpls c="5">
          <tpl fld="1" item="4"/>
          <tpl fld="2" item="6"/>
          <tpl fld="3" item="6"/>
          <tpl hier="10" item="0"/>
          <tpl fld="4" item="5"/>
        </tpls>
      </n>
      <n v="0">
        <tpls c="5">
          <tpl fld="1" item="12"/>
          <tpl fld="2" item="6"/>
          <tpl fld="3" item="6"/>
          <tpl hier="10" item="0"/>
          <tpl fld="4" item="5"/>
        </tpls>
      </n>
      <n v="0">
        <tpls c="5">
          <tpl fld="1" item="5"/>
          <tpl fld="2" item="6"/>
          <tpl fld="3" item="6"/>
          <tpl hier="10" item="0"/>
          <tpl fld="4" item="5"/>
        </tpls>
      </n>
      <n v="0">
        <tpls c="5">
          <tpl fld="1" item="13"/>
          <tpl fld="2" item="6"/>
          <tpl fld="3" item="6"/>
          <tpl hier="10" item="0"/>
          <tpl fld="4" item="5"/>
        </tpls>
      </n>
      <n v="0">
        <tpls c="5">
          <tpl fld="1" item="6"/>
          <tpl fld="2" item="6"/>
          <tpl fld="3" item="6"/>
          <tpl hier="10" item="0"/>
          <tpl fld="4" item="5"/>
        </tpls>
      </n>
      <n v="0">
        <tpls c="5">
          <tpl fld="1" item="1"/>
          <tpl fld="2" item="2"/>
          <tpl fld="3" item="2"/>
          <tpl hier="10" item="0"/>
          <tpl fld="4" item="1"/>
        </tpls>
      </n>
      <n v="0">
        <tpls c="5">
          <tpl fld="1" item="7"/>
          <tpl fld="2" item="2"/>
          <tpl fld="3" item="2"/>
          <tpl hier="10" item="0"/>
          <tpl fld="4" item="1"/>
        </tpls>
      </n>
      <n v="0">
        <tpls c="5">
          <tpl fld="1" item="9"/>
          <tpl fld="2" item="2"/>
          <tpl fld="3" item="2"/>
          <tpl hier="10" item="0"/>
          <tpl fld="4" item="1"/>
        </tpls>
      </n>
      <n v="0">
        <tpls c="5">
          <tpl fld="1" item="0"/>
          <tpl fld="2" item="2"/>
          <tpl fld="3" item="2"/>
          <tpl hier="10" item="0"/>
          <tpl fld="4" item="1"/>
        </tpls>
      </n>
      <n v="0">
        <tpls c="5">
          <tpl fld="1" item="8"/>
          <tpl fld="2" item="2"/>
          <tpl fld="3" item="2"/>
          <tpl hier="10" item="0"/>
          <tpl fld="4" item="1"/>
        </tpls>
      </n>
      <n v="0">
        <tpls c="5">
          <tpl fld="1" item="2"/>
          <tpl fld="2" item="2"/>
          <tpl fld="3" item="2"/>
          <tpl hier="10" item="0"/>
          <tpl fld="4" item="1"/>
        </tpls>
      </n>
      <n v="0">
        <tpls c="5">
          <tpl fld="1" item="10"/>
          <tpl fld="2" item="2"/>
          <tpl fld="3" item="2"/>
          <tpl hier="10" item="0"/>
          <tpl fld="4" item="1"/>
        </tpls>
      </n>
      <n v="0">
        <tpls c="5">
          <tpl fld="1" item="3"/>
          <tpl fld="2" item="2"/>
          <tpl fld="3" item="2"/>
          <tpl hier="10" item="0"/>
          <tpl fld="4" item="1"/>
        </tpls>
      </n>
      <n v="0">
        <tpls c="5">
          <tpl fld="1" item="11"/>
          <tpl fld="2" item="2"/>
          <tpl fld="3" item="2"/>
          <tpl hier="10" item="0"/>
          <tpl fld="4" item="1"/>
        </tpls>
      </n>
      <n v="0">
        <tpls c="5">
          <tpl fld="1" item="4"/>
          <tpl fld="2" item="2"/>
          <tpl fld="3" item="2"/>
          <tpl hier="10" item="0"/>
          <tpl fld="4" item="1"/>
        </tpls>
      </n>
      <n v="0">
        <tpls c="5">
          <tpl fld="1" item="12"/>
          <tpl fld="2" item="2"/>
          <tpl fld="3" item="2"/>
          <tpl hier="10" item="0"/>
          <tpl fld="4" item="1"/>
        </tpls>
      </n>
      <n v="0">
        <tpls c="5">
          <tpl fld="1" item="5"/>
          <tpl fld="2" item="2"/>
          <tpl fld="3" item="2"/>
          <tpl hier="10" item="0"/>
          <tpl fld="4" item="1"/>
        </tpls>
      </n>
      <n v="0">
        <tpls c="5">
          <tpl fld="1" item="13"/>
          <tpl fld="2" item="2"/>
          <tpl fld="3" item="2"/>
          <tpl hier="10" item="0"/>
          <tpl fld="4" item="1"/>
        </tpls>
      </n>
      <n v="0">
        <tpls c="5">
          <tpl fld="1" item="6"/>
          <tpl fld="2" item="2"/>
          <tpl fld="3" item="2"/>
          <tpl hier="10" item="0"/>
          <tpl fld="4" item="1"/>
        </tpls>
      </n>
      <n v="-90888">
        <tpls c="5">
          <tpl fld="1" item="3"/>
          <tpl fld="2" item="30"/>
          <tpl fld="3" item="30"/>
          <tpl hier="10" item="0"/>
          <tpl fld="4" item="6"/>
        </tpls>
      </n>
      <n v="-205212">
        <tpls c="5">
          <tpl fld="1" item="5"/>
          <tpl fld="2" item="30"/>
          <tpl fld="3" item="30"/>
          <tpl hier="10" item="0"/>
          <tpl fld="4" item="6"/>
        </tpls>
      </n>
      <n v="-230874">
        <tpls c="5">
          <tpl fld="1" item="6"/>
          <tpl fld="2" item="30"/>
          <tpl fld="3" item="30"/>
          <tpl hier="10" item="0"/>
          <tpl fld="4" item="6"/>
        </tpls>
      </n>
      <n v="-423192">
        <tpls c="5">
          <tpl fld="1" item="11"/>
          <tpl fld="2" item="30"/>
          <tpl fld="3" item="30"/>
          <tpl hier="10" item="0"/>
          <tpl fld="4" item="6"/>
        </tpls>
      </n>
      <n v="-485940">
        <tpls c="5">
          <tpl fld="1" item="13"/>
          <tpl fld="2" item="30"/>
          <tpl fld="3" item="30"/>
          <tpl hier="10" item="0"/>
          <tpl fld="4" item="6"/>
        </tpls>
      </n>
      <n v="-290514">
        <tpls c="5">
          <tpl fld="1" item="7"/>
          <tpl fld="2" item="30"/>
          <tpl fld="3" item="30"/>
          <tpl hier="10" item="0"/>
          <tpl fld="4" item="6"/>
        </tpls>
      </n>
      <n v="-51534">
        <tpls c="5">
          <tpl fld="1" item="0"/>
          <tpl fld="2" item="30"/>
          <tpl fld="3" item="30"/>
          <tpl hier="10" item="0"/>
          <tpl fld="4" item="6"/>
        </tpls>
      </n>
      <n v="-333102">
        <tpls c="5">
          <tpl fld="1" item="8"/>
          <tpl fld="2" item="30"/>
          <tpl fld="3" item="30"/>
          <tpl hier="10" item="0"/>
          <tpl fld="4" item="6"/>
        </tpls>
      </n>
      <n v="-87738">
        <tpls c="5">
          <tpl fld="1" item="1"/>
          <tpl fld="2" item="30"/>
          <tpl fld="3" item="30"/>
          <tpl hier="10" item="0"/>
          <tpl fld="4" item="6"/>
        </tpls>
      </n>
      <n v="-344862">
        <tpls c="5">
          <tpl fld="1" item="9"/>
          <tpl fld="2" item="30"/>
          <tpl fld="3" item="30"/>
          <tpl hier="10" item="0"/>
          <tpl fld="4" item="6"/>
        </tpls>
      </n>
      <n v="-71526">
        <tpls c="5">
          <tpl fld="1" item="2"/>
          <tpl fld="2" item="30"/>
          <tpl fld="3" item="30"/>
          <tpl hier="10" item="0"/>
          <tpl fld="4" item="6"/>
        </tpls>
      </n>
      <n v="-434658">
        <tpls c="5">
          <tpl fld="1" item="10"/>
          <tpl fld="2" item="30"/>
          <tpl fld="3" item="30"/>
          <tpl hier="10" item="0"/>
          <tpl fld="4" item="6"/>
        </tpls>
      </n>
      <n v="-167958">
        <tpls c="5">
          <tpl fld="1" item="4"/>
          <tpl fld="2" item="30"/>
          <tpl fld="3" item="30"/>
          <tpl hier="10" item="0"/>
          <tpl fld="4" item="6"/>
        </tpls>
      </n>
      <n v="-402402">
        <tpls c="5">
          <tpl fld="1" item="12"/>
          <tpl fld="2" item="30"/>
          <tpl fld="3" item="30"/>
          <tpl hier="10" item="0"/>
          <tpl fld="4" item="6"/>
        </tpls>
      </n>
      <n v="-62274">
        <tpls c="5">
          <tpl fld="1" item="3"/>
          <tpl fld="2" item="28"/>
          <tpl fld="3" item="28"/>
          <tpl hier="10" item="0"/>
          <tpl fld="4" item="0"/>
        </tpls>
      </n>
      <n v="-482274">
        <tpls c="5">
          <tpl fld="1" item="5"/>
          <tpl fld="2" item="28"/>
          <tpl fld="3" item="28"/>
          <tpl hier="10" item="0"/>
          <tpl fld="4" item="0"/>
        </tpls>
      </n>
      <n v="-692274">
        <tpls c="5">
          <tpl fld="1" item="6"/>
          <tpl fld="2" item="28"/>
          <tpl fld="3" item="28"/>
          <tpl hier="10" item="0"/>
          <tpl fld="4" item="0"/>
        </tpls>
      </n>
      <n v="-1112274">
        <tpls c="5">
          <tpl fld="1" item="11"/>
          <tpl fld="2" item="28"/>
          <tpl fld="3" item="28"/>
          <tpl hier="10" item="0"/>
          <tpl fld="4" item="0"/>
        </tpls>
      </n>
      <n v="-1112274">
        <tpls c="5">
          <tpl fld="1" item="13"/>
          <tpl fld="2" item="28"/>
          <tpl fld="3" item="28"/>
          <tpl hier="10" item="0"/>
          <tpl fld="4" item="0"/>
        </tpls>
      </n>
      <n v="-692274">
        <tpls c="5">
          <tpl fld="1" item="7"/>
          <tpl fld="2" item="28"/>
          <tpl fld="3" item="28"/>
          <tpl hier="10" item="0"/>
          <tpl fld="4" item="0"/>
        </tpls>
      </n>
      <n v="357726">
        <tpls c="5">
          <tpl fld="1" item="0"/>
          <tpl fld="2" item="28"/>
          <tpl fld="3" item="28"/>
          <tpl hier="10" item="0"/>
          <tpl fld="4" item="0"/>
        </tpls>
      </n>
      <n v="-692274">
        <tpls c="5">
          <tpl fld="1" item="8"/>
          <tpl fld="2" item="28"/>
          <tpl fld="3" item="28"/>
          <tpl hier="10" item="0"/>
          <tpl fld="4" item="0"/>
        </tpls>
      </n>
      <n v="357726">
        <tpls c="5">
          <tpl fld="1" item="1"/>
          <tpl fld="2" item="28"/>
          <tpl fld="3" item="28"/>
          <tpl hier="10" item="0"/>
          <tpl fld="4" item="0"/>
        </tpls>
      </n>
      <n v="-692274">
        <tpls c="5">
          <tpl fld="1" item="9"/>
          <tpl fld="2" item="28"/>
          <tpl fld="3" item="28"/>
          <tpl hier="10" item="0"/>
          <tpl fld="4" item="0"/>
        </tpls>
      </n>
      <n v="147726">
        <tpls c="5">
          <tpl fld="1" item="2"/>
          <tpl fld="2" item="28"/>
          <tpl fld="3" item="28"/>
          <tpl hier="10" item="0"/>
          <tpl fld="4" item="0"/>
        </tpls>
      </n>
      <n v="-902274">
        <tpls c="5">
          <tpl fld="1" item="10"/>
          <tpl fld="2" item="28"/>
          <tpl fld="3" item="28"/>
          <tpl hier="10" item="0"/>
          <tpl fld="4" item="0"/>
        </tpls>
      </n>
      <n v="-272274">
        <tpls c="5">
          <tpl fld="1" item="4"/>
          <tpl fld="2" item="28"/>
          <tpl fld="3" item="28"/>
          <tpl hier="10" item="0"/>
          <tpl fld="4" item="0"/>
        </tpls>
      </n>
      <n v="-1112274">
        <tpls c="5">
          <tpl fld="1" item="12"/>
          <tpl fld="2" item="28"/>
          <tpl fld="3" item="28"/>
          <tpl hier="10" item="0"/>
          <tpl fld="4" item="0"/>
        </tpls>
      </n>
      <n v="0">
        <tpls c="5">
          <tpl fld="1" item="1"/>
          <tpl fld="2" item="27"/>
          <tpl fld="3" item="27"/>
          <tpl hier="10" item="0"/>
          <tpl fld="4" item="1"/>
        </tpls>
      </n>
      <n v="0">
        <tpls c="5">
          <tpl fld="1" item="2"/>
          <tpl fld="2" item="27"/>
          <tpl fld="3" item="27"/>
          <tpl hier="10" item="0"/>
          <tpl fld="4" item="1"/>
        </tpls>
      </n>
      <n v="0">
        <tpls c="5">
          <tpl fld="1" item="7"/>
          <tpl fld="2" item="27"/>
          <tpl fld="3" item="27"/>
          <tpl hier="10" item="0"/>
          <tpl fld="4" item="1"/>
        </tpls>
      </n>
      <n v="0">
        <tpls c="5">
          <tpl fld="1" item="9"/>
          <tpl fld="2" item="27"/>
          <tpl fld="3" item="27"/>
          <tpl hier="10" item="0"/>
          <tpl fld="4" item="1"/>
        </tpls>
      </n>
      <n v="0">
        <tpls c="5">
          <tpl fld="1" item="10"/>
          <tpl fld="2" item="27"/>
          <tpl fld="3" item="27"/>
          <tpl hier="10" item="0"/>
          <tpl fld="4" item="1"/>
        </tpls>
      </n>
      <n v="0">
        <tpls c="5">
          <tpl fld="1" item="3"/>
          <tpl fld="2" item="27"/>
          <tpl fld="3" item="27"/>
          <tpl hier="10" item="0"/>
          <tpl fld="4" item="1"/>
        </tpls>
      </n>
      <n v="0">
        <tpls c="5">
          <tpl fld="1" item="11"/>
          <tpl fld="2" item="27"/>
          <tpl fld="3" item="27"/>
          <tpl hier="10" item="0"/>
          <tpl fld="4" item="1"/>
        </tpls>
      </n>
      <n v="0">
        <tpls c="5">
          <tpl fld="1" item="4"/>
          <tpl fld="2" item="27"/>
          <tpl fld="3" item="27"/>
          <tpl hier="10" item="0"/>
          <tpl fld="4" item="1"/>
        </tpls>
      </n>
      <n v="0">
        <tpls c="5">
          <tpl fld="1" item="12"/>
          <tpl fld="2" item="27"/>
          <tpl fld="3" item="27"/>
          <tpl hier="10" item="0"/>
          <tpl fld="4" item="1"/>
        </tpls>
      </n>
      <n v="0">
        <tpls c="5">
          <tpl fld="1" item="5"/>
          <tpl fld="2" item="27"/>
          <tpl fld="3" item="27"/>
          <tpl hier="10" item="0"/>
          <tpl fld="4" item="1"/>
        </tpls>
      </n>
      <n v="0">
        <tpls c="5">
          <tpl fld="1" item="13"/>
          <tpl fld="2" item="27"/>
          <tpl fld="3" item="27"/>
          <tpl hier="10" item="0"/>
          <tpl fld="4" item="1"/>
        </tpls>
      </n>
      <n v="0">
        <tpls c="5">
          <tpl fld="1" item="6"/>
          <tpl fld="2" item="27"/>
          <tpl fld="3" item="27"/>
          <tpl hier="10" item="0"/>
          <tpl fld="4" item="1"/>
        </tpls>
      </n>
      <n v="0">
        <tpls c="5">
          <tpl fld="1" item="0"/>
          <tpl fld="2" item="27"/>
          <tpl fld="3" item="27"/>
          <tpl hier="10" item="0"/>
          <tpl fld="4" item="1"/>
        </tpls>
      </n>
      <n v="0">
        <tpls c="5">
          <tpl fld="1" item="8"/>
          <tpl fld="2" item="27"/>
          <tpl fld="3" item="27"/>
          <tpl hier="10" item="0"/>
          <tpl fld="4" item="1"/>
        </tpls>
      </n>
      <n v="32810.400000000001">
        <tpls c="5">
          <tpl fld="1" item="3"/>
          <tpl fld="2" item="26"/>
          <tpl fld="3" item="26"/>
          <tpl hier="10" item="0"/>
          <tpl fld="4" item="2"/>
        </tpls>
      </n>
      <n v="32810.400000000001">
        <tpls c="5">
          <tpl fld="1" item="5"/>
          <tpl fld="2" item="26"/>
          <tpl fld="3" item="26"/>
          <tpl hier="10" item="0"/>
          <tpl fld="4" item="2"/>
        </tpls>
      </n>
      <n v="32810.400000000001">
        <tpls c="5">
          <tpl fld="1" item="6"/>
          <tpl fld="2" item="26"/>
          <tpl fld="3" item="26"/>
          <tpl hier="10" item="0"/>
          <tpl fld="4" item="2"/>
        </tpls>
      </n>
      <n v="32810.400000000001">
        <tpls c="5">
          <tpl fld="1" item="11"/>
          <tpl fld="2" item="26"/>
          <tpl fld="3" item="26"/>
          <tpl hier="10" item="0"/>
          <tpl fld="4" item="2"/>
        </tpls>
      </n>
      <n v="32810.400000000001">
        <tpls c="5">
          <tpl fld="1" item="13"/>
          <tpl fld="2" item="26"/>
          <tpl fld="3" item="26"/>
          <tpl hier="10" item="0"/>
          <tpl fld="4" item="2"/>
        </tpls>
      </n>
      <n v="32810.400000000001">
        <tpls c="5">
          <tpl fld="1" item="7"/>
          <tpl fld="2" item="26"/>
          <tpl fld="3" item="26"/>
          <tpl hier="10" item="0"/>
          <tpl fld="4" item="2"/>
        </tpls>
      </n>
      <n v="32810.400000000001">
        <tpls c="5">
          <tpl fld="1" item="0"/>
          <tpl fld="2" item="26"/>
          <tpl fld="3" item="26"/>
          <tpl hier="10" item="0"/>
          <tpl fld="4" item="2"/>
        </tpls>
      </n>
      <n v="32810.400000000001">
        <tpls c="5">
          <tpl fld="1" item="8"/>
          <tpl fld="2" item="26"/>
          <tpl fld="3" item="26"/>
          <tpl hier="10" item="0"/>
          <tpl fld="4" item="2"/>
        </tpls>
      </n>
      <n v="32810.400000000001">
        <tpls c="5">
          <tpl fld="1" item="1"/>
          <tpl fld="2" item="26"/>
          <tpl fld="3" item="26"/>
          <tpl hier="10" item="0"/>
          <tpl fld="4" item="2"/>
        </tpls>
      </n>
      <n v="32810.400000000001">
        <tpls c="5">
          <tpl fld="1" item="9"/>
          <tpl fld="2" item="26"/>
          <tpl fld="3" item="26"/>
          <tpl hier="10" item="0"/>
          <tpl fld="4" item="2"/>
        </tpls>
      </n>
      <n v="32810.400000000001">
        <tpls c="5">
          <tpl fld="1" item="2"/>
          <tpl fld="2" item="26"/>
          <tpl fld="3" item="26"/>
          <tpl hier="10" item="0"/>
          <tpl fld="4" item="2"/>
        </tpls>
      </n>
      <n v="32810.400000000001">
        <tpls c="5">
          <tpl fld="1" item="10"/>
          <tpl fld="2" item="26"/>
          <tpl fld="3" item="26"/>
          <tpl hier="10" item="0"/>
          <tpl fld="4" item="2"/>
        </tpls>
      </n>
      <n v="32810.400000000001">
        <tpls c="5">
          <tpl fld="1" item="4"/>
          <tpl fld="2" item="26"/>
          <tpl fld="3" item="26"/>
          <tpl hier="10" item="0"/>
          <tpl fld="4" item="2"/>
        </tpls>
      </n>
      <n v="32810.400000000001">
        <tpls c="5">
          <tpl fld="1" item="12"/>
          <tpl fld="2" item="26"/>
          <tpl fld="3" item="26"/>
          <tpl hier="10" item="0"/>
          <tpl fld="4" item="2"/>
        </tpls>
      </n>
      <n v="0">
        <tpls c="5">
          <tpl fld="1" item="1"/>
          <tpl fld="2" item="25"/>
          <tpl fld="3" item="25"/>
          <tpl hier="10" item="0"/>
          <tpl fld="4" item="3"/>
        </tpls>
      </n>
      <n v="0">
        <tpls c="5">
          <tpl fld="1" item="2"/>
          <tpl fld="2" item="25"/>
          <tpl fld="3" item="25"/>
          <tpl hier="10" item="0"/>
          <tpl fld="4" item="3"/>
        </tpls>
      </n>
      <n v="0">
        <tpls c="5">
          <tpl fld="1" item="7"/>
          <tpl fld="2" item="25"/>
          <tpl fld="3" item="25"/>
          <tpl hier="10" item="0"/>
          <tpl fld="4" item="3"/>
        </tpls>
      </n>
      <n v="0">
        <tpls c="5">
          <tpl fld="1" item="9"/>
          <tpl fld="2" item="25"/>
          <tpl fld="3" item="25"/>
          <tpl hier="10" item="0"/>
          <tpl fld="4" item="3"/>
        </tpls>
      </n>
      <n v="0">
        <tpls c="5">
          <tpl fld="1" item="10"/>
          <tpl fld="2" item="25"/>
          <tpl fld="3" item="25"/>
          <tpl hier="10" item="0"/>
          <tpl fld="4" item="3"/>
        </tpls>
      </n>
      <n v="0">
        <tpls c="5">
          <tpl fld="1" item="3"/>
          <tpl fld="2" item="25"/>
          <tpl fld="3" item="25"/>
          <tpl hier="10" item="0"/>
          <tpl fld="4" item="3"/>
        </tpls>
      </n>
      <n v="0">
        <tpls c="5">
          <tpl fld="1" item="11"/>
          <tpl fld="2" item="25"/>
          <tpl fld="3" item="25"/>
          <tpl hier="10" item="0"/>
          <tpl fld="4" item="3"/>
        </tpls>
      </n>
      <n v="0">
        <tpls c="5">
          <tpl fld="1" item="4"/>
          <tpl fld="2" item="25"/>
          <tpl fld="3" item="25"/>
          <tpl hier="10" item="0"/>
          <tpl fld="4" item="3"/>
        </tpls>
      </n>
      <n v="0">
        <tpls c="5">
          <tpl fld="1" item="12"/>
          <tpl fld="2" item="25"/>
          <tpl fld="3" item="25"/>
          <tpl hier="10" item="0"/>
          <tpl fld="4" item="3"/>
        </tpls>
      </n>
      <n v="0">
        <tpls c="5">
          <tpl fld="1" item="5"/>
          <tpl fld="2" item="25"/>
          <tpl fld="3" item="25"/>
          <tpl hier="10" item="0"/>
          <tpl fld="4" item="3"/>
        </tpls>
      </n>
      <n v="0">
        <tpls c="5">
          <tpl fld="1" item="13"/>
          <tpl fld="2" item="25"/>
          <tpl fld="3" item="25"/>
          <tpl hier="10" item="0"/>
          <tpl fld="4" item="3"/>
        </tpls>
      </n>
      <n v="0">
        <tpls c="5">
          <tpl fld="1" item="6"/>
          <tpl fld="2" item="25"/>
          <tpl fld="3" item="25"/>
          <tpl hier="10" item="0"/>
          <tpl fld="4" item="3"/>
        </tpls>
      </n>
      <n v="0">
        <tpls c="5">
          <tpl fld="1" item="0"/>
          <tpl fld="2" item="25"/>
          <tpl fld="3" item="25"/>
          <tpl hier="10" item="0"/>
          <tpl fld="4" item="3"/>
        </tpls>
      </n>
      <n v="0">
        <tpls c="5">
          <tpl fld="1" item="8"/>
          <tpl fld="2" item="25"/>
          <tpl fld="3" item="25"/>
          <tpl hier="10" item="0"/>
          <tpl fld="4" item="3"/>
        </tpls>
      </n>
      <n v="0">
        <tpls c="5">
          <tpl fld="1" item="13"/>
          <tpl fld="2" item="24"/>
          <tpl fld="3" item="24"/>
          <tpl hier="10" item="0"/>
          <tpl fld="4" item="4"/>
        </tpls>
      </n>
      <n v="0">
        <tpls c="5">
          <tpl fld="1" item="3"/>
          <tpl fld="2" item="24"/>
          <tpl fld="3" item="24"/>
          <tpl hier="10" item="0"/>
          <tpl fld="4" item="4"/>
        </tpls>
      </n>
      <n v="0">
        <tpls c="5">
          <tpl fld="1" item="5"/>
          <tpl fld="2" item="24"/>
          <tpl fld="3" item="24"/>
          <tpl hier="10" item="0"/>
          <tpl fld="4" item="4"/>
        </tpls>
      </n>
      <n v="0">
        <tpls c="5">
          <tpl fld="1" item="6"/>
          <tpl fld="2" item="24"/>
          <tpl fld="3" item="24"/>
          <tpl hier="10" item="0"/>
          <tpl fld="4" item="4"/>
        </tpls>
      </n>
      <n v="0">
        <tpls c="5">
          <tpl fld="1" item="11"/>
          <tpl fld="2" item="24"/>
          <tpl fld="3" item="24"/>
          <tpl hier="10" item="0"/>
          <tpl fld="4" item="4"/>
        </tpls>
      </n>
      <n v="0">
        <tpls c="5">
          <tpl fld="1" item="7"/>
          <tpl fld="2" item="24"/>
          <tpl fld="3" item="24"/>
          <tpl hier="10" item="0"/>
          <tpl fld="4" item="4"/>
        </tpls>
      </n>
      <n v="0">
        <tpls c="5">
          <tpl fld="1" item="0"/>
          <tpl fld="2" item="24"/>
          <tpl fld="3" item="24"/>
          <tpl hier="10" item="0"/>
          <tpl fld="4" item="4"/>
        </tpls>
      </n>
      <n v="0">
        <tpls c="5">
          <tpl fld="1" item="8"/>
          <tpl fld="2" item="24"/>
          <tpl fld="3" item="24"/>
          <tpl hier="10" item="0"/>
          <tpl fld="4" item="4"/>
        </tpls>
      </n>
      <n v="0">
        <tpls c="5">
          <tpl fld="1" item="1"/>
          <tpl fld="2" item="24"/>
          <tpl fld="3" item="24"/>
          <tpl hier="10" item="0"/>
          <tpl fld="4" item="4"/>
        </tpls>
      </n>
      <n v="0">
        <tpls c="5">
          <tpl fld="1" item="9"/>
          <tpl fld="2" item="24"/>
          <tpl fld="3" item="24"/>
          <tpl hier="10" item="0"/>
          <tpl fld="4" item="4"/>
        </tpls>
      </n>
      <n v="0">
        <tpls c="5">
          <tpl fld="1" item="2"/>
          <tpl fld="2" item="24"/>
          <tpl fld="3" item="24"/>
          <tpl hier="10" item="0"/>
          <tpl fld="4" item="4"/>
        </tpls>
      </n>
      <n v="0">
        <tpls c="5">
          <tpl fld="1" item="10"/>
          <tpl fld="2" item="24"/>
          <tpl fld="3" item="24"/>
          <tpl hier="10" item="0"/>
          <tpl fld="4" item="4"/>
        </tpls>
      </n>
      <n v="0">
        <tpls c="5">
          <tpl fld="1" item="4"/>
          <tpl fld="2" item="24"/>
          <tpl fld="3" item="24"/>
          <tpl hier="10" item="0"/>
          <tpl fld="4" item="4"/>
        </tpls>
      </n>
      <n v="0">
        <tpls c="5">
          <tpl fld="1" item="12"/>
          <tpl fld="2" item="24"/>
          <tpl fld="3" item="24"/>
          <tpl hier="10" item="0"/>
          <tpl fld="4" item="4"/>
        </tpls>
      </n>
      <n v="0">
        <tpls c="5">
          <tpl fld="1" item="2"/>
          <tpl fld="2" item="23"/>
          <tpl fld="3" item="23"/>
          <tpl hier="10" item="0"/>
          <tpl fld="4" item="5"/>
        </tpls>
      </n>
      <n v="0">
        <tpls c="5">
          <tpl fld="1" item="9"/>
          <tpl fld="2" item="23"/>
          <tpl fld="3" item="23"/>
          <tpl hier="10" item="0"/>
          <tpl fld="4" item="5"/>
        </tpls>
      </n>
      <n v="0">
        <tpls c="5">
          <tpl fld="1" item="10"/>
          <tpl fld="2" item="23"/>
          <tpl fld="3" item="23"/>
          <tpl hier="10" item="0"/>
          <tpl fld="4" item="5"/>
        </tpls>
      </n>
      <n v="0">
        <tpls c="5">
          <tpl fld="1" item="1"/>
          <tpl fld="2" item="23"/>
          <tpl fld="3" item="23"/>
          <tpl hier="10" item="0"/>
          <tpl fld="4" item="5"/>
        </tpls>
      </n>
      <n v="0">
        <tpls c="5">
          <tpl fld="1" item="7"/>
          <tpl fld="2" item="23"/>
          <tpl fld="3" item="23"/>
          <tpl hier="10" item="0"/>
          <tpl fld="4" item="5"/>
        </tpls>
      </n>
      <n v="0">
        <tpls c="5">
          <tpl fld="1" item="3"/>
          <tpl fld="2" item="23"/>
          <tpl fld="3" item="23"/>
          <tpl hier="10" item="0"/>
          <tpl fld="4" item="5"/>
        </tpls>
      </n>
      <n v="0">
        <tpls c="5">
          <tpl fld="1" item="11"/>
          <tpl fld="2" item="23"/>
          <tpl fld="3" item="23"/>
          <tpl hier="10" item="0"/>
          <tpl fld="4" item="5"/>
        </tpls>
      </n>
      <n v="0">
        <tpls c="5">
          <tpl fld="1" item="4"/>
          <tpl fld="2" item="23"/>
          <tpl fld="3" item="23"/>
          <tpl hier="10" item="0"/>
          <tpl fld="4" item="5"/>
        </tpls>
      </n>
      <n v="0">
        <tpls c="5">
          <tpl fld="1" item="12"/>
          <tpl fld="2" item="23"/>
          <tpl fld="3" item="23"/>
          <tpl hier="10" item="0"/>
          <tpl fld="4" item="5"/>
        </tpls>
      </n>
      <n v="0">
        <tpls c="5">
          <tpl fld="1" item="5"/>
          <tpl fld="2" item="23"/>
          <tpl fld="3" item="23"/>
          <tpl hier="10" item="0"/>
          <tpl fld="4" item="5"/>
        </tpls>
      </n>
      <n v="0">
        <tpls c="5">
          <tpl fld="1" item="13"/>
          <tpl fld="2" item="23"/>
          <tpl fld="3" item="23"/>
          <tpl hier="10" item="0"/>
          <tpl fld="4" item="5"/>
        </tpls>
      </n>
      <n v="0">
        <tpls c="5">
          <tpl fld="1" item="6"/>
          <tpl fld="2" item="23"/>
          <tpl fld="3" item="23"/>
          <tpl hier="10" item="0"/>
          <tpl fld="4" item="5"/>
        </tpls>
      </n>
      <n v="0">
        <tpls c="5">
          <tpl fld="1" item="0"/>
          <tpl fld="2" item="23"/>
          <tpl fld="3" item="23"/>
          <tpl hier="10" item="0"/>
          <tpl fld="4" item="5"/>
        </tpls>
      </n>
      <n v="0">
        <tpls c="5">
          <tpl fld="1" item="8"/>
          <tpl fld="2" item="23"/>
          <tpl fld="3" item="23"/>
          <tpl hier="10" item="0"/>
          <tpl fld="4" item="5"/>
        </tpls>
      </n>
      <n v="736546">
        <tpls c="5">
          <tpl fld="1" item="11"/>
          <tpl fld="2" item="22"/>
          <tpl fld="3" item="22"/>
          <tpl hier="10" item="0"/>
          <tpl fld="4" item="6"/>
        </tpls>
      </n>
      <n v="680896">
        <tpls c="5">
          <tpl fld="1" item="3"/>
          <tpl fld="2" item="22"/>
          <tpl fld="3" item="22"/>
          <tpl hier="10" item="0"/>
          <tpl fld="4" item="6"/>
        </tpls>
      </n>
      <n v="671446">
        <tpls c="5">
          <tpl fld="1" item="6"/>
          <tpl fld="2" item="22"/>
          <tpl fld="3" item="22"/>
          <tpl hier="10" item="0"/>
          <tpl fld="4" item="6"/>
        </tpls>
      </n>
      <n v="568546">
        <tpls c="5">
          <tpl fld="1" item="13"/>
          <tpl fld="2" item="22"/>
          <tpl fld="3" item="22"/>
          <tpl hier="10" item="0"/>
          <tpl fld="4" item="6"/>
        </tpls>
      </n>
      <n v="755446">
        <tpls c="5">
          <tpl fld="1" item="5"/>
          <tpl fld="2" item="22"/>
          <tpl fld="3" item="22"/>
          <tpl hier="10" item="0"/>
          <tpl fld="4" item="6"/>
        </tpls>
      </n>
      <n v="587446">
        <tpls c="5">
          <tpl fld="1" item="7"/>
          <tpl fld="2" item="22"/>
          <tpl fld="3" item="22"/>
          <tpl hier="10" item="0"/>
          <tpl fld="4" item="6"/>
        </tpls>
      </n>
      <n v="643621">
        <tpls c="5">
          <tpl fld="1" item="0"/>
          <tpl fld="2" item="22"/>
          <tpl fld="3" item="22"/>
          <tpl hier="10" item="0"/>
          <tpl fld="4" item="6"/>
        </tpls>
      </n>
      <n v="624721">
        <tpls c="5">
          <tpl fld="1" item="8"/>
          <tpl fld="2" item="22"/>
          <tpl fld="3" item="22"/>
          <tpl hier="10" item="0"/>
          <tpl fld="4" item="6"/>
        </tpls>
      </n>
      <n v="643621">
        <tpls c="5">
          <tpl fld="1" item="1"/>
          <tpl fld="2" item="22"/>
          <tpl fld="3" item="22"/>
          <tpl hier="10" item="0"/>
          <tpl fld="4" item="6"/>
        </tpls>
      </n>
      <n v="661996">
        <tpls c="5">
          <tpl fld="1" item="9"/>
          <tpl fld="2" item="22"/>
          <tpl fld="3" item="22"/>
          <tpl hier="10" item="0"/>
          <tpl fld="4" item="6"/>
        </tpls>
      </n>
      <n v="643621">
        <tpls c="5">
          <tpl fld="1" item="2"/>
          <tpl fld="2" item="22"/>
          <tpl fld="3" item="22"/>
          <tpl hier="10" item="0"/>
          <tpl fld="4" item="6"/>
        </tpls>
      </n>
      <n v="699271">
        <tpls c="5">
          <tpl fld="1" item="10"/>
          <tpl fld="2" item="22"/>
          <tpl fld="3" item="22"/>
          <tpl hier="10" item="0"/>
          <tpl fld="4" item="6"/>
        </tpls>
      </n>
      <n v="718171">
        <tpls c="5">
          <tpl fld="1" item="4"/>
          <tpl fld="2" item="22"/>
          <tpl fld="3" item="22"/>
          <tpl hier="10" item="0"/>
          <tpl fld="4" item="6"/>
        </tpls>
      </n>
      <n v="652546">
        <tpls c="5">
          <tpl fld="1" item="12"/>
          <tpl fld="2" item="22"/>
          <tpl fld="3" item="22"/>
          <tpl hier="10" item="0"/>
          <tpl fld="4" item="6"/>
        </tpls>
      </n>
      <n v="1210026">
        <tpls c="5">
          <tpl fld="1" item="2"/>
          <tpl fld="2" item="20"/>
          <tpl fld="3" item="20"/>
          <tpl hier="10" item="0"/>
          <tpl fld="4" item="0"/>
        </tpls>
      </n>
      <n v="1199736">
        <tpls c="5">
          <tpl fld="1" item="4"/>
          <tpl fld="2" item="20"/>
          <tpl fld="3" item="20"/>
          <tpl hier="10" item="0"/>
          <tpl fld="4" item="0"/>
        </tpls>
      </n>
      <n v="1121091">
        <tpls c="5">
          <tpl fld="1" item="5"/>
          <tpl fld="2" item="20"/>
          <tpl fld="3" item="20"/>
          <tpl hier="10" item="0"/>
          <tpl fld="4" item="0"/>
        </tpls>
      </n>
      <n v="1021866">
        <tpls c="5">
          <tpl fld="1" item="10"/>
          <tpl fld="2" item="20"/>
          <tpl fld="3" item="20"/>
          <tpl hier="10" item="0"/>
          <tpl fld="4" item="0"/>
        </tpls>
      </n>
      <n v="864576">
        <tpls c="5">
          <tpl fld="1" item="12"/>
          <tpl fld="2" item="20"/>
          <tpl fld="3" item="20"/>
          <tpl hier="10" item="0"/>
          <tpl fld="4" item="0"/>
        </tpls>
      </n>
      <n v="932931">
        <tpls c="5">
          <tpl fld="1" item="13"/>
          <tpl fld="2" item="20"/>
          <tpl fld="3" item="20"/>
          <tpl hier="10" item="0"/>
          <tpl fld="4" item="0"/>
        </tpls>
      </n>
      <n v="1042446">
        <tpls c="5">
          <tpl fld="1" item="6"/>
          <tpl fld="2" item="20"/>
          <tpl fld="3" item="20"/>
          <tpl hier="10" item="0"/>
          <tpl fld="4" item="0"/>
        </tpls>
      </n>
      <n v="1110801">
        <tpls c="5">
          <tpl fld="1" item="7"/>
          <tpl fld="2" item="20"/>
          <tpl fld="3" item="20"/>
          <tpl hier="10" item="0"/>
          <tpl fld="4" item="0"/>
        </tpls>
      </n>
      <n v="1073316">
        <tpls c="5">
          <tpl fld="1" item="0"/>
          <tpl fld="2" item="20"/>
          <tpl fld="3" item="20"/>
          <tpl hier="10" item="0"/>
          <tpl fld="4" item="0"/>
        </tpls>
      </n>
      <n v="1179156">
        <tpls c="5">
          <tpl fld="1" item="8"/>
          <tpl fld="2" item="20"/>
          <tpl fld="3" item="20"/>
          <tpl hier="10" item="0"/>
          <tpl fld="4" item="0"/>
        </tpls>
      </n>
      <n v="1141671">
        <tpls c="5">
          <tpl fld="1" item="1"/>
          <tpl fld="2" item="20"/>
          <tpl fld="3" item="20"/>
          <tpl hier="10" item="0"/>
          <tpl fld="4" item="0"/>
        </tpls>
      </n>
      <n v="1100511">
        <tpls c="5">
          <tpl fld="1" item="9"/>
          <tpl fld="2" item="20"/>
          <tpl fld="3" item="20"/>
          <tpl hier="10" item="0"/>
          <tpl fld="4" item="0"/>
        </tpls>
      </n>
      <n v="1278381">
        <tpls c="5">
          <tpl fld="1" item="3"/>
          <tpl fld="2" item="20"/>
          <tpl fld="3" item="20"/>
          <tpl hier="10" item="0"/>
          <tpl fld="4" item="0"/>
        </tpls>
      </n>
      <n v="943221">
        <tpls c="5">
          <tpl fld="1" item="11"/>
          <tpl fld="2" item="20"/>
          <tpl fld="3" item="20"/>
          <tpl hier="10" item="0"/>
          <tpl fld="4" item="0"/>
        </tpls>
      </n>
      <n v="0">
        <tpls c="5">
          <tpl fld="1" item="0"/>
          <tpl fld="2" item="19"/>
          <tpl fld="3" item="19"/>
          <tpl hier="10" item="0"/>
          <tpl fld="4" item="1"/>
        </tpls>
      </n>
      <n v="0">
        <tpls c="5">
          <tpl fld="1" item="1"/>
          <tpl fld="2" item="19"/>
          <tpl fld="3" item="19"/>
          <tpl hier="10" item="0"/>
          <tpl fld="4" item="1"/>
        </tpls>
      </n>
      <n v="0">
        <tpls c="5">
          <tpl fld="1" item="6"/>
          <tpl fld="2" item="19"/>
          <tpl fld="3" item="19"/>
          <tpl hier="10" item="0"/>
          <tpl fld="4" item="1"/>
        </tpls>
      </n>
      <n v="0">
        <tpls c="5">
          <tpl fld="1" item="8"/>
          <tpl fld="2" item="19"/>
          <tpl fld="3" item="19"/>
          <tpl hier="10" item="0"/>
          <tpl fld="4" item="1"/>
        </tpls>
      </n>
      <n v="0">
        <tpls c="5">
          <tpl fld="1" item="9"/>
          <tpl fld="2" item="19"/>
          <tpl fld="3" item="19"/>
          <tpl hier="10" item="0"/>
          <tpl fld="4" item="1"/>
        </tpls>
      </n>
      <n v="0">
        <tpls c="5">
          <tpl fld="1" item="2"/>
          <tpl fld="2" item="19"/>
          <tpl fld="3" item="19"/>
          <tpl hier="10" item="0"/>
          <tpl fld="4" item="1"/>
        </tpls>
      </n>
      <n v="0">
        <tpls c="5">
          <tpl fld="1" item="10"/>
          <tpl fld="2" item="19"/>
          <tpl fld="3" item="19"/>
          <tpl hier="10" item="0"/>
          <tpl fld="4" item="1"/>
        </tpls>
      </n>
      <n v="0">
        <tpls c="5">
          <tpl fld="1" item="3"/>
          <tpl fld="2" item="19"/>
          <tpl fld="3" item="19"/>
          <tpl hier="10" item="0"/>
          <tpl fld="4" item="1"/>
        </tpls>
      </n>
      <n v="0">
        <tpls c="5">
          <tpl fld="1" item="11"/>
          <tpl fld="2" item="19"/>
          <tpl fld="3" item="19"/>
          <tpl hier="10" item="0"/>
          <tpl fld="4" item="1"/>
        </tpls>
      </n>
      <n v="0">
        <tpls c="5">
          <tpl fld="1" item="4"/>
          <tpl fld="2" item="19"/>
          <tpl fld="3" item="19"/>
          <tpl hier="10" item="0"/>
          <tpl fld="4" item="1"/>
        </tpls>
      </n>
      <n v="0">
        <tpls c="5">
          <tpl fld="1" item="12"/>
          <tpl fld="2" item="19"/>
          <tpl fld="3" item="19"/>
          <tpl hier="10" item="0"/>
          <tpl fld="4" item="1"/>
        </tpls>
      </n>
      <n v="0">
        <tpls c="5">
          <tpl fld="1" item="5"/>
          <tpl fld="2" item="19"/>
          <tpl fld="3" item="19"/>
          <tpl hier="10" item="0"/>
          <tpl fld="4" item="1"/>
        </tpls>
      </n>
      <n v="0">
        <tpls c="5">
          <tpl fld="1" item="13"/>
          <tpl fld="2" item="19"/>
          <tpl fld="3" item="19"/>
          <tpl hier="10" item="0"/>
          <tpl fld="4" item="1"/>
        </tpls>
      </n>
      <n v="0">
        <tpls c="5">
          <tpl fld="1" item="7"/>
          <tpl fld="2" item="19"/>
          <tpl fld="3" item="19"/>
          <tpl hier="10" item="0"/>
          <tpl fld="4" item="1"/>
        </tpls>
      </n>
      <n v="144522">
        <tpls c="5">
          <tpl fld="1" item="2"/>
          <tpl fld="2" item="18"/>
          <tpl fld="3" item="18"/>
          <tpl hier="10" item="0"/>
          <tpl fld="4" item="2"/>
        </tpls>
      </n>
      <n v="144522">
        <tpls c="5">
          <tpl fld="1" item="4"/>
          <tpl fld="2" item="18"/>
          <tpl fld="3" item="18"/>
          <tpl hier="10" item="0"/>
          <tpl fld="4" item="2"/>
        </tpls>
      </n>
      <n v="144522">
        <tpls c="5">
          <tpl fld="1" item="5"/>
          <tpl fld="2" item="18"/>
          <tpl fld="3" item="18"/>
          <tpl hier="10" item="0"/>
          <tpl fld="4" item="2"/>
        </tpls>
      </n>
      <n v="144522">
        <tpls c="5">
          <tpl fld="1" item="10"/>
          <tpl fld="2" item="18"/>
          <tpl fld="3" item="18"/>
          <tpl hier="10" item="0"/>
          <tpl fld="4" item="2"/>
        </tpls>
      </n>
      <n v="144522">
        <tpls c="5">
          <tpl fld="1" item="12"/>
          <tpl fld="2" item="18"/>
          <tpl fld="3" item="18"/>
          <tpl hier="10" item="0"/>
          <tpl fld="4" item="2"/>
        </tpls>
      </n>
      <n v="144522">
        <tpls c="5">
          <tpl fld="1" item="13"/>
          <tpl fld="2" item="18"/>
          <tpl fld="3" item="18"/>
          <tpl hier="10" item="0"/>
          <tpl fld="4" item="2"/>
        </tpls>
      </n>
      <n v="144522">
        <tpls c="5">
          <tpl fld="1" item="6"/>
          <tpl fld="2" item="18"/>
          <tpl fld="3" item="18"/>
          <tpl hier="10" item="0"/>
          <tpl fld="4" item="2"/>
        </tpls>
      </n>
      <n v="144522">
        <tpls c="5">
          <tpl fld="1" item="7"/>
          <tpl fld="2" item="18"/>
          <tpl fld="3" item="18"/>
          <tpl hier="10" item="0"/>
          <tpl fld="4" item="2"/>
        </tpls>
      </n>
      <n v="144522">
        <tpls c="5">
          <tpl fld="1" item="0"/>
          <tpl fld="2" item="18"/>
          <tpl fld="3" item="18"/>
          <tpl hier="10" item="0"/>
          <tpl fld="4" item="2"/>
        </tpls>
      </n>
      <n v="144522">
        <tpls c="5">
          <tpl fld="1" item="8"/>
          <tpl fld="2" item="18"/>
          <tpl fld="3" item="18"/>
          <tpl hier="10" item="0"/>
          <tpl fld="4" item="2"/>
        </tpls>
      </n>
      <n v="144522">
        <tpls c="5">
          <tpl fld="1" item="1"/>
          <tpl fld="2" item="18"/>
          <tpl fld="3" item="18"/>
          <tpl hier="10" item="0"/>
          <tpl fld="4" item="2"/>
        </tpls>
      </n>
      <n v="144522">
        <tpls c="5">
          <tpl fld="1" item="9"/>
          <tpl fld="2" item="18"/>
          <tpl fld="3" item="18"/>
          <tpl hier="10" item="0"/>
          <tpl fld="4" item="2"/>
        </tpls>
      </n>
      <n v="144522">
        <tpls c="5">
          <tpl fld="1" item="3"/>
          <tpl fld="2" item="18"/>
          <tpl fld="3" item="18"/>
          <tpl hier="10" item="0"/>
          <tpl fld="4" item="2"/>
        </tpls>
      </n>
      <n v="144522">
        <tpls c="5">
          <tpl fld="1" item="11"/>
          <tpl fld="2" item="18"/>
          <tpl fld="3" item="18"/>
          <tpl hier="10" item="0"/>
          <tpl fld="4" item="2"/>
        </tpls>
      </n>
      <n v="0">
        <tpls c="5">
          <tpl fld="1" item="0"/>
          <tpl fld="2" item="17"/>
          <tpl fld="3" item="17"/>
          <tpl hier="10" item="0"/>
          <tpl fld="4" item="3"/>
        </tpls>
      </n>
      <n v="0">
        <tpls c="5">
          <tpl fld="1" item="1"/>
          <tpl fld="2" item="17"/>
          <tpl fld="3" item="17"/>
          <tpl hier="10" item="0"/>
          <tpl fld="4" item="3"/>
        </tpls>
      </n>
      <n v="0">
        <tpls c="5">
          <tpl fld="1" item="6"/>
          <tpl fld="2" item="17"/>
          <tpl fld="3" item="17"/>
          <tpl hier="10" item="0"/>
          <tpl fld="4" item="3"/>
        </tpls>
      </n>
      <n v="0">
        <tpls c="5">
          <tpl fld="1" item="8"/>
          <tpl fld="2" item="17"/>
          <tpl fld="3" item="17"/>
          <tpl hier="10" item="0"/>
          <tpl fld="4" item="3"/>
        </tpls>
      </n>
      <n v="0">
        <tpls c="5">
          <tpl fld="1" item="9"/>
          <tpl fld="2" item="17"/>
          <tpl fld="3" item="17"/>
          <tpl hier="10" item="0"/>
          <tpl fld="4" item="3"/>
        </tpls>
      </n>
      <n v="0">
        <tpls c="5">
          <tpl fld="1" item="2"/>
          <tpl fld="2" item="17"/>
          <tpl fld="3" item="17"/>
          <tpl hier="10" item="0"/>
          <tpl fld="4" item="3"/>
        </tpls>
      </n>
      <n v="0">
        <tpls c="5">
          <tpl fld="1" item="10"/>
          <tpl fld="2" item="17"/>
          <tpl fld="3" item="17"/>
          <tpl hier="10" item="0"/>
          <tpl fld="4" item="3"/>
        </tpls>
      </n>
      <n v="0">
        <tpls c="5">
          <tpl fld="1" item="3"/>
          <tpl fld="2" item="17"/>
          <tpl fld="3" item="17"/>
          <tpl hier="10" item="0"/>
          <tpl fld="4" item="3"/>
        </tpls>
      </n>
      <n v="0">
        <tpls c="5">
          <tpl fld="1" item="11"/>
          <tpl fld="2" item="17"/>
          <tpl fld="3" item="17"/>
          <tpl hier="10" item="0"/>
          <tpl fld="4" item="3"/>
        </tpls>
      </n>
      <n v="0">
        <tpls c="5">
          <tpl fld="1" item="4"/>
          <tpl fld="2" item="17"/>
          <tpl fld="3" item="17"/>
          <tpl hier="10" item="0"/>
          <tpl fld="4" item="3"/>
        </tpls>
      </n>
      <n v="0">
        <tpls c="5">
          <tpl fld="1" item="12"/>
          <tpl fld="2" item="17"/>
          <tpl fld="3" item="17"/>
          <tpl hier="10" item="0"/>
          <tpl fld="4" item="3"/>
        </tpls>
      </n>
      <n v="0">
        <tpls c="5">
          <tpl fld="1" item="5"/>
          <tpl fld="2" item="17"/>
          <tpl fld="3" item="17"/>
          <tpl hier="10" item="0"/>
          <tpl fld="4" item="3"/>
        </tpls>
      </n>
      <n v="0">
        <tpls c="5">
          <tpl fld="1" item="13"/>
          <tpl fld="2" item="17"/>
          <tpl fld="3" item="17"/>
          <tpl hier="10" item="0"/>
          <tpl fld="4" item="3"/>
        </tpls>
      </n>
      <n v="0">
        <tpls c="5">
          <tpl fld="1" item="7"/>
          <tpl fld="2" item="17"/>
          <tpl fld="3" item="17"/>
          <tpl hier="10" item="0"/>
          <tpl fld="4" item="3"/>
        </tpls>
      </n>
      <n v="129.03229999999999">
        <tpls c="5">
          <tpl fld="1" item="2"/>
          <tpl fld="2" item="16"/>
          <tpl fld="3" item="16"/>
          <tpl hier="10" item="0"/>
          <tpl fld="4" item="4"/>
        </tpls>
      </n>
      <n v="129.03229999999999">
        <tpls c="5">
          <tpl fld="1" item="4"/>
          <tpl fld="2" item="16"/>
          <tpl fld="3" item="16"/>
          <tpl hier="10" item="0"/>
          <tpl fld="4" item="4"/>
        </tpls>
      </n>
      <n v="129.03229999999999">
        <tpls c="5">
          <tpl fld="1" item="5"/>
          <tpl fld="2" item="16"/>
          <tpl fld="3" item="16"/>
          <tpl hier="10" item="0"/>
          <tpl fld="4" item="4"/>
        </tpls>
      </n>
      <n v="129.03229999999999">
        <tpls c="5">
          <tpl fld="1" item="10"/>
          <tpl fld="2" item="16"/>
          <tpl fld="3" item="16"/>
          <tpl hier="10" item="0"/>
          <tpl fld="4" item="4"/>
        </tpls>
      </n>
      <n v="129.03229999999999">
        <tpls c="5">
          <tpl fld="1" item="12"/>
          <tpl fld="2" item="16"/>
          <tpl fld="3" item="16"/>
          <tpl hier="10" item="0"/>
          <tpl fld="4" item="4"/>
        </tpls>
      </n>
      <n v="129.03229999999999">
        <tpls c="5">
          <tpl fld="1" item="13"/>
          <tpl fld="2" item="16"/>
          <tpl fld="3" item="16"/>
          <tpl hier="10" item="0"/>
          <tpl fld="4" item="4"/>
        </tpls>
      </n>
      <n v="129.03229999999999">
        <tpls c="5">
          <tpl fld="1" item="6"/>
          <tpl fld="2" item="16"/>
          <tpl fld="3" item="16"/>
          <tpl hier="10" item="0"/>
          <tpl fld="4" item="4"/>
        </tpls>
      </n>
      <n v="129.03229999999999">
        <tpls c="5">
          <tpl fld="1" item="7"/>
          <tpl fld="2" item="16"/>
          <tpl fld="3" item="16"/>
          <tpl hier="10" item="0"/>
          <tpl fld="4" item="4"/>
        </tpls>
      </n>
      <n v="129.03229999999999">
        <tpls c="5">
          <tpl fld="1" item="0"/>
          <tpl fld="2" item="16"/>
          <tpl fld="3" item="16"/>
          <tpl hier="10" item="0"/>
          <tpl fld="4" item="4"/>
        </tpls>
      </n>
      <n v="129.03229999999999">
        <tpls c="5">
          <tpl fld="1" item="8"/>
          <tpl fld="2" item="16"/>
          <tpl fld="3" item="16"/>
          <tpl hier="10" item="0"/>
          <tpl fld="4" item="4"/>
        </tpls>
      </n>
      <n v="129.03229999999999">
        <tpls c="5">
          <tpl fld="1" item="1"/>
          <tpl fld="2" item="16"/>
          <tpl fld="3" item="16"/>
          <tpl hier="10" item="0"/>
          <tpl fld="4" item="4"/>
        </tpls>
      </n>
      <n v="129.03229999999999">
        <tpls c="5">
          <tpl fld="1" item="9"/>
          <tpl fld="2" item="16"/>
          <tpl fld="3" item="16"/>
          <tpl hier="10" item="0"/>
          <tpl fld="4" item="4"/>
        </tpls>
      </n>
      <n v="129.03229999999999">
        <tpls c="5">
          <tpl fld="1" item="3"/>
          <tpl fld="2" item="16"/>
          <tpl fld="3" item="16"/>
          <tpl hier="10" item="0"/>
          <tpl fld="4" item="4"/>
        </tpls>
      </n>
      <n v="129.03229999999999">
        <tpls c="5">
          <tpl fld="1" item="11"/>
          <tpl fld="2" item="16"/>
          <tpl fld="3" item="16"/>
          <tpl hier="10" item="0"/>
          <tpl fld="4" item="4"/>
        </tpls>
      </n>
      <n v="0">
        <tpls c="5">
          <tpl fld="1" item="0"/>
          <tpl fld="2" item="15"/>
          <tpl fld="3" item="15"/>
          <tpl hier="10" item="0"/>
          <tpl fld="4" item="5"/>
        </tpls>
      </n>
      <n v="0">
        <tpls c="5">
          <tpl fld="1" item="1"/>
          <tpl fld="2" item="15"/>
          <tpl fld="3" item="15"/>
          <tpl hier="10" item="0"/>
          <tpl fld="4" item="5"/>
        </tpls>
      </n>
      <n v="0">
        <tpls c="5">
          <tpl fld="1" item="6"/>
          <tpl fld="2" item="15"/>
          <tpl fld="3" item="15"/>
          <tpl hier="10" item="0"/>
          <tpl fld="4" item="5"/>
        </tpls>
      </n>
      <n v="0">
        <tpls c="5">
          <tpl fld="1" item="8"/>
          <tpl fld="2" item="15"/>
          <tpl fld="3" item="15"/>
          <tpl hier="10" item="0"/>
          <tpl fld="4" item="5"/>
        </tpls>
      </n>
      <n v="0">
        <tpls c="5">
          <tpl fld="1" item="9"/>
          <tpl fld="2" item="15"/>
          <tpl fld="3" item="15"/>
          <tpl hier="10" item="0"/>
          <tpl fld="4" item="5"/>
        </tpls>
      </n>
      <n v="0">
        <tpls c="5">
          <tpl fld="1" item="2"/>
          <tpl fld="2" item="15"/>
          <tpl fld="3" item="15"/>
          <tpl hier="10" item="0"/>
          <tpl fld="4" item="5"/>
        </tpls>
      </n>
      <n v="0">
        <tpls c="5">
          <tpl fld="1" item="10"/>
          <tpl fld="2" item="15"/>
          <tpl fld="3" item="15"/>
          <tpl hier="10" item="0"/>
          <tpl fld="4" item="5"/>
        </tpls>
      </n>
      <n v="0">
        <tpls c="5">
          <tpl fld="1" item="3"/>
          <tpl fld="2" item="15"/>
          <tpl fld="3" item="15"/>
          <tpl hier="10" item="0"/>
          <tpl fld="4" item="5"/>
        </tpls>
      </n>
      <n v="0">
        <tpls c="5">
          <tpl fld="1" item="11"/>
          <tpl fld="2" item="15"/>
          <tpl fld="3" item="15"/>
          <tpl hier="10" item="0"/>
          <tpl fld="4" item="5"/>
        </tpls>
      </n>
      <n v="0">
        <tpls c="5">
          <tpl fld="1" item="4"/>
          <tpl fld="2" item="15"/>
          <tpl fld="3" item="15"/>
          <tpl hier="10" item="0"/>
          <tpl fld="4" item="5"/>
        </tpls>
      </n>
      <n v="0">
        <tpls c="5">
          <tpl fld="1" item="12"/>
          <tpl fld="2" item="15"/>
          <tpl fld="3" item="15"/>
          <tpl hier="10" item="0"/>
          <tpl fld="4" item="5"/>
        </tpls>
      </n>
      <n v="0">
        <tpls c="5">
          <tpl fld="1" item="5"/>
          <tpl fld="2" item="15"/>
          <tpl fld="3" item="15"/>
          <tpl hier="10" item="0"/>
          <tpl fld="4" item="5"/>
        </tpls>
      </n>
      <n v="0">
        <tpls c="5">
          <tpl fld="1" item="13"/>
          <tpl fld="2" item="15"/>
          <tpl fld="3" item="15"/>
          <tpl hier="10" item="0"/>
          <tpl fld="4" item="5"/>
        </tpls>
      </n>
      <n v="0">
        <tpls c="5">
          <tpl fld="1" item="7"/>
          <tpl fld="2" item="15"/>
          <tpl fld="3" item="15"/>
          <tpl hier="10" item="0"/>
          <tpl fld="4" item="5"/>
        </tpls>
      </n>
      <n v="117845.48324019992">
        <tpls c="5">
          <tpl fld="1" item="13"/>
          <tpl fld="2" item="14"/>
          <tpl fld="3" item="14"/>
          <tpl hier="10" item="0"/>
          <tpl fld="4" item="6"/>
        </tpls>
      </n>
      <n v="106090.03212289998">
        <tpls c="5">
          <tpl fld="1" item="2"/>
          <tpl fld="2" item="14"/>
          <tpl fld="3" item="14"/>
          <tpl hier="10" item="0"/>
          <tpl fld="4" item="6"/>
        </tpls>
      </n>
      <n v="108227.38687149997">
        <tpls c="5">
          <tpl fld="1" item="4"/>
          <tpl fld="2" item="14"/>
          <tpl fld="3" item="14"/>
          <tpl hier="10" item="0"/>
          <tpl fld="4" item="6"/>
        </tpls>
      </n>
      <n v="109296.06424579996">
        <tpls c="5">
          <tpl fld="1" item="5"/>
          <tpl fld="2" item="14"/>
          <tpl fld="3" item="14"/>
          <tpl hier="10" item="0"/>
          <tpl fld="4" item="6"/>
        </tpls>
      </n>
      <n v="114639.45111729993">
        <tpls c="5">
          <tpl fld="1" item="10"/>
          <tpl fld="2" item="14"/>
          <tpl fld="3" item="14"/>
          <tpl hier="10" item="0"/>
          <tpl fld="4" item="6"/>
        </tpls>
      </n>
      <n v="116776.80586589992">
        <tpls c="5">
          <tpl fld="1" item="12"/>
          <tpl fld="2" item="14"/>
          <tpl fld="3" item="14"/>
          <tpl hier="10" item="0"/>
          <tpl fld="4" item="6"/>
        </tpls>
      </n>
      <n v="110364.74162009996">
        <tpls c="5">
          <tpl fld="1" item="6"/>
          <tpl fld="2" item="14"/>
          <tpl fld="3" item="14"/>
          <tpl hier="10" item="0"/>
          <tpl fld="4" item="6"/>
        </tpls>
      </n>
      <n v="111433.41899439995">
        <tpls c="5">
          <tpl fld="1" item="7"/>
          <tpl fld="2" item="14"/>
          <tpl fld="3" item="14"/>
          <tpl hier="10" item="0"/>
          <tpl fld="4" item="6"/>
        </tpls>
      </n>
      <n v="103952.67737429999">
        <tpls c="5">
          <tpl fld="1" item="0"/>
          <tpl fld="2" item="14"/>
          <tpl fld="3" item="14"/>
          <tpl hier="10" item="0"/>
          <tpl fld="4" item="6"/>
        </tpls>
      </n>
      <n v="112502.09636869995">
        <tpls c="5">
          <tpl fld="1" item="8"/>
          <tpl fld="2" item="14"/>
          <tpl fld="3" item="14"/>
          <tpl hier="10" item="0"/>
          <tpl fld="4" item="6"/>
        </tpls>
      </n>
      <n v="105021.35474859999">
        <tpls c="5">
          <tpl fld="1" item="1"/>
          <tpl fld="2" item="14"/>
          <tpl fld="3" item="14"/>
          <tpl hier="10" item="0"/>
          <tpl fld="4" item="6"/>
        </tpls>
      </n>
      <n v="113570.77374299994">
        <tpls c="5">
          <tpl fld="1" item="9"/>
          <tpl fld="2" item="14"/>
          <tpl fld="3" item="14"/>
          <tpl hier="10" item="0"/>
          <tpl fld="4" item="6"/>
        </tpls>
      </n>
      <n v="107158.70949719998">
        <tpls c="5">
          <tpl fld="1" item="3"/>
          <tpl fld="2" item="14"/>
          <tpl fld="3" item="14"/>
          <tpl hier="10" item="0"/>
          <tpl fld="4" item="6"/>
        </tpls>
      </n>
      <n v="115708.12849159993">
        <tpls c="5">
          <tpl fld="1" item="11"/>
          <tpl fld="2" item="14"/>
          <tpl fld="3" item="14"/>
          <tpl hier="10" item="0"/>
          <tpl fld="4" item="6"/>
        </tpls>
      </n>
      <n v="223821.516">
        <tpls c="5">
          <tpl fld="1" item="5"/>
          <tpl fld="2" item="12"/>
          <tpl fld="3" item="12"/>
          <tpl hier="10" item="0"/>
          <tpl fld="4" item="0"/>
        </tpls>
      </n>
      <n v="200111.83840000001">
        <tpls c="5">
          <tpl fld="1" item="12"/>
          <tpl fld="2" item="12"/>
          <tpl fld="3" item="12"/>
          <tpl hier="10" item="0"/>
          <tpl fld="4" item="0"/>
        </tpls>
      </n>
      <n v="206886.03200000001">
        <tpls c="5">
          <tpl fld="1" item="10"/>
          <tpl fld="2" item="12"/>
          <tpl fld="3" item="12"/>
          <tpl hier="10" item="0"/>
          <tpl fld="4" item="0"/>
        </tpls>
      </n>
      <n v="196724.74160000001">
        <tpls c="5">
          <tpl fld="1" item="13"/>
          <tpl fld="2" item="12"/>
          <tpl fld="3" item="12"/>
          <tpl hier="10" item="0"/>
          <tpl fld="4" item="0"/>
        </tpls>
      </n>
      <n v="233982.8064">
        <tpls c="5">
          <tpl fld="1" item="2"/>
          <tpl fld="2" item="12"/>
          <tpl fld="3" item="12"/>
          <tpl hier="10" item="0"/>
          <tpl fld="4" item="0"/>
        </tpls>
      </n>
      <n v="227208.6128">
        <tpls c="5">
          <tpl fld="1" item="4"/>
          <tpl fld="2" item="12"/>
          <tpl fld="3" item="12"/>
          <tpl hier="10" item="0"/>
          <tpl fld="4" item="0"/>
        </tpls>
      </n>
      <n v="220434.4192">
        <tpls c="5">
          <tpl fld="1" item="6"/>
          <tpl fld="2" item="12"/>
          <tpl fld="3" item="12"/>
          <tpl hier="10" item="0"/>
          <tpl fld="4" item="0"/>
        </tpls>
      </n>
      <n v="217047.3224">
        <tpls c="5">
          <tpl fld="1" item="7"/>
          <tpl fld="2" item="12"/>
          <tpl fld="3" item="12"/>
          <tpl hier="10" item="0"/>
          <tpl fld="4" item="0"/>
        </tpls>
      </n>
      <n v="215179">
        <tpls c="5">
          <tpl fld="1" item="0"/>
          <tpl fld="2" item="12"/>
          <tpl fld="3" item="12"/>
          <tpl hier="10" item="0"/>
          <tpl fld="4" item="0"/>
        </tpls>
      </n>
      <n v="213660.22560000001">
        <tpls c="5">
          <tpl fld="1" item="8"/>
          <tpl fld="2" item="12"/>
          <tpl fld="3" item="12"/>
          <tpl hier="10" item="0"/>
          <tpl fld="4" item="0"/>
        </tpls>
      </n>
      <n v="224580.9032">
        <tpls c="5">
          <tpl fld="1" item="1"/>
          <tpl fld="2" item="12"/>
          <tpl fld="3" item="12"/>
          <tpl hier="10" item="0"/>
          <tpl fld="4" item="0"/>
        </tpls>
      </n>
      <n v="210273.12880000001">
        <tpls c="5">
          <tpl fld="1" item="9"/>
          <tpl fld="2" item="12"/>
          <tpl fld="3" item="12"/>
          <tpl hier="10" item="0"/>
          <tpl fld="4" item="0"/>
        </tpls>
      </n>
      <n v="230595.7096">
        <tpls c="5">
          <tpl fld="1" item="3"/>
          <tpl fld="2" item="12"/>
          <tpl fld="3" item="12"/>
          <tpl hier="10" item="0"/>
          <tpl fld="4" item="0"/>
        </tpls>
      </n>
      <n v="203498.93520000001">
        <tpls c="5">
          <tpl fld="1" item="11"/>
          <tpl fld="2" item="12"/>
          <tpl fld="3" item="12"/>
          <tpl hier="10" item="0"/>
          <tpl fld="4" item="0"/>
        </tpls>
      </n>
      <n v="0">
        <tpls c="5">
          <tpl fld="1" item="6"/>
          <tpl fld="2" item="11"/>
          <tpl fld="3" item="11"/>
          <tpl hier="10" item="0"/>
          <tpl fld="4" item="1"/>
        </tpls>
      </n>
      <n v="0">
        <tpls c="5">
          <tpl fld="1" item="9"/>
          <tpl fld="2" item="11"/>
          <tpl fld="3" item="11"/>
          <tpl hier="10" item="0"/>
          <tpl fld="4" item="1"/>
        </tpls>
      </n>
      <n v="0">
        <tpls c="5">
          <tpl fld="1" item="8"/>
          <tpl fld="2" item="11"/>
          <tpl fld="3" item="11"/>
          <tpl hier="10" item="0"/>
          <tpl fld="4" item="1"/>
        </tpls>
      </n>
      <n v="0">
        <tpls c="5">
          <tpl fld="1" item="0"/>
          <tpl fld="2" item="11"/>
          <tpl fld="3" item="11"/>
          <tpl hier="10" item="0"/>
          <tpl fld="4" item="1"/>
        </tpls>
      </n>
      <n v="0">
        <tpls c="5">
          <tpl fld="1" item="1"/>
          <tpl fld="2" item="11"/>
          <tpl fld="3" item="11"/>
          <tpl hier="10" item="0"/>
          <tpl fld="4" item="1"/>
        </tpls>
      </n>
      <n v="0">
        <tpls c="5">
          <tpl fld="1" item="2"/>
          <tpl fld="2" item="11"/>
          <tpl fld="3" item="11"/>
          <tpl hier="10" item="0"/>
          <tpl fld="4" item="1"/>
        </tpls>
      </n>
      <n v="0">
        <tpls c="5">
          <tpl fld="1" item="10"/>
          <tpl fld="2" item="11"/>
          <tpl fld="3" item="11"/>
          <tpl hier="10" item="0"/>
          <tpl fld="4" item="1"/>
        </tpls>
      </n>
      <n v="0">
        <tpls c="5">
          <tpl fld="1" item="3"/>
          <tpl fld="2" item="11"/>
          <tpl fld="3" item="11"/>
          <tpl hier="10" item="0"/>
          <tpl fld="4" item="1"/>
        </tpls>
      </n>
      <n v="0">
        <tpls c="5">
          <tpl fld="1" item="11"/>
          <tpl fld="2" item="11"/>
          <tpl fld="3" item="11"/>
          <tpl hier="10" item="0"/>
          <tpl fld="4" item="1"/>
        </tpls>
      </n>
      <n v="0">
        <tpls c="5">
          <tpl fld="1" item="4"/>
          <tpl fld="2" item="11"/>
          <tpl fld="3" item="11"/>
          <tpl hier="10" item="0"/>
          <tpl fld="4" item="1"/>
        </tpls>
      </n>
      <n v="0">
        <tpls c="5">
          <tpl fld="1" item="12"/>
          <tpl fld="2" item="11"/>
          <tpl fld="3" item="11"/>
          <tpl hier="10" item="0"/>
          <tpl fld="4" item="1"/>
        </tpls>
      </n>
      <n v="0">
        <tpls c="5">
          <tpl fld="1" item="5"/>
          <tpl fld="2" item="11"/>
          <tpl fld="3" item="11"/>
          <tpl hier="10" item="0"/>
          <tpl fld="4" item="1"/>
        </tpls>
      </n>
      <n v="0">
        <tpls c="5">
          <tpl fld="1" item="13"/>
          <tpl fld="2" item="11"/>
          <tpl fld="3" item="11"/>
          <tpl hier="10" item="0"/>
          <tpl fld="4" item="1"/>
        </tpls>
      </n>
      <n v="0">
        <tpls c="5">
          <tpl fld="1" item="7"/>
          <tpl fld="2" item="11"/>
          <tpl fld="3" item="11"/>
          <tpl hier="10" item="0"/>
          <tpl fld="4" item="1"/>
        </tpls>
      </n>
      <n v="0">
        <tpls c="5">
          <tpl fld="1" item="6"/>
          <tpl fld="2" item="10"/>
          <tpl fld="3" item="10"/>
          <tpl hier="10" item="0"/>
          <tpl fld="4" item="2"/>
        </tpls>
      </n>
      <n v="25725">
        <tpls c="5">
          <tpl fld="1" item="4"/>
          <tpl fld="2" item="10"/>
          <tpl fld="3" item="10"/>
          <tpl hier="10" item="0"/>
          <tpl fld="4" item="2"/>
        </tpls>
      </n>
      <n v="25725">
        <tpls c="5">
          <tpl fld="1" item="5"/>
          <tpl fld="2" item="10"/>
          <tpl fld="3" item="10"/>
          <tpl hier="10" item="0"/>
          <tpl fld="4" item="2"/>
        </tpls>
      </n>
      <n v="25725">
        <tpls c="5">
          <tpl fld="1" item="10"/>
          <tpl fld="2" item="10"/>
          <tpl fld="3" item="10"/>
          <tpl hier="10" item="0"/>
          <tpl fld="4" item="2"/>
        </tpls>
      </n>
      <n v="0">
        <tpls c="5">
          <tpl fld="1" item="12"/>
          <tpl fld="2" item="10"/>
          <tpl fld="3" item="10"/>
          <tpl hier="10" item="0"/>
          <tpl fld="4" item="2"/>
        </tpls>
      </n>
      <n v="0">
        <tpls c="5">
          <tpl fld="1" item="13"/>
          <tpl fld="2" item="10"/>
          <tpl fld="3" item="10"/>
          <tpl hier="10" item="0"/>
          <tpl fld="4" item="2"/>
        </tpls>
      </n>
      <n v="0">
        <tpls c="5">
          <tpl fld="1" item="2"/>
          <tpl fld="2" item="10"/>
          <tpl fld="3" item="10"/>
          <tpl hier="10" item="0"/>
          <tpl fld="4" item="2"/>
        </tpls>
      </n>
      <n v="0">
        <tpls c="5">
          <tpl fld="1" item="7"/>
          <tpl fld="2" item="10"/>
          <tpl fld="3" item="10"/>
          <tpl hier="10" item="0"/>
          <tpl fld="4" item="2"/>
        </tpls>
      </n>
      <n v="0">
        <tpls c="5">
          <tpl fld="1" item="0"/>
          <tpl fld="2" item="10"/>
          <tpl fld="3" item="10"/>
          <tpl hier="10" item="0"/>
          <tpl fld="4" item="2"/>
        </tpls>
      </n>
      <n v="25725">
        <tpls c="5">
          <tpl fld="1" item="8"/>
          <tpl fld="2" item="10"/>
          <tpl fld="3" item="10"/>
          <tpl hier="10" item="0"/>
          <tpl fld="4" item="2"/>
        </tpls>
      </n>
      <n v="0">
        <tpls c="5">
          <tpl fld="1" item="1"/>
          <tpl fld="2" item="10"/>
          <tpl fld="3" item="10"/>
          <tpl hier="10" item="0"/>
          <tpl fld="4" item="2"/>
        </tpls>
      </n>
      <n v="25725">
        <tpls c="5">
          <tpl fld="1" item="9"/>
          <tpl fld="2" item="10"/>
          <tpl fld="3" item="10"/>
          <tpl hier="10" item="0"/>
          <tpl fld="4" item="2"/>
        </tpls>
      </n>
      <n v="25725">
        <tpls c="5">
          <tpl fld="1" item="3"/>
          <tpl fld="2" item="10"/>
          <tpl fld="3" item="10"/>
          <tpl hier="10" item="0"/>
          <tpl fld="4" item="2"/>
        </tpls>
      </n>
      <n v="25725">
        <tpls c="5">
          <tpl fld="1" item="11"/>
          <tpl fld="2" item="10"/>
          <tpl fld="3" item="10"/>
          <tpl hier="10" item="0"/>
          <tpl fld="4" item="2"/>
        </tpls>
      </n>
      <n v="0">
        <tpls c="5">
          <tpl fld="1" item="10"/>
          <tpl fld="2" item="9"/>
          <tpl fld="3" item="9"/>
          <tpl hier="10" item="0"/>
          <tpl fld="4" item="3"/>
        </tpls>
      </n>
      <n v="0">
        <tpls c="5">
          <tpl fld="1" item="9"/>
          <tpl fld="2" item="9"/>
          <tpl fld="3" item="9"/>
          <tpl hier="10" item="0"/>
          <tpl fld="4" item="3"/>
        </tpls>
      </n>
      <n v="0">
        <tpls c="5">
          <tpl fld="1" item="0"/>
          <tpl fld="2" item="9"/>
          <tpl fld="3" item="9"/>
          <tpl hier="10" item="0"/>
          <tpl fld="4" item="3"/>
        </tpls>
      </n>
      <n v="0">
        <tpls c="5">
          <tpl fld="1" item="1"/>
          <tpl fld="2" item="9"/>
          <tpl fld="3" item="9"/>
          <tpl hier="10" item="0"/>
          <tpl fld="4" item="3"/>
        </tpls>
      </n>
      <n v="0">
        <tpls c="5">
          <tpl fld="1" item="2"/>
          <tpl fld="2" item="9"/>
          <tpl fld="3" item="9"/>
          <tpl hier="10" item="0"/>
          <tpl fld="4" item="3"/>
        </tpls>
      </n>
      <n v="0">
        <tpls c="5">
          <tpl fld="1" item="6"/>
          <tpl fld="2" item="9"/>
          <tpl fld="3" item="9"/>
          <tpl hier="10" item="0"/>
          <tpl fld="4" item="3"/>
        </tpls>
      </n>
      <n v="0">
        <tpls c="5">
          <tpl fld="1" item="3"/>
          <tpl fld="2" item="9"/>
          <tpl fld="3" item="9"/>
          <tpl hier="10" item="0"/>
          <tpl fld="4" item="3"/>
        </tpls>
      </n>
      <n v="0">
        <tpls c="5">
          <tpl fld="1" item="11"/>
          <tpl fld="2" item="9"/>
          <tpl fld="3" item="9"/>
          <tpl hier="10" item="0"/>
          <tpl fld="4" item="3"/>
        </tpls>
      </n>
      <n v="0">
        <tpls c="5">
          <tpl fld="1" item="4"/>
          <tpl fld="2" item="9"/>
          <tpl fld="3" item="9"/>
          <tpl hier="10" item="0"/>
          <tpl fld="4" item="3"/>
        </tpls>
      </n>
      <n v="0">
        <tpls c="5">
          <tpl fld="1" item="12"/>
          <tpl fld="2" item="9"/>
          <tpl fld="3" item="9"/>
          <tpl hier="10" item="0"/>
          <tpl fld="4" item="3"/>
        </tpls>
      </n>
      <n v="0">
        <tpls c="5">
          <tpl fld="1" item="5"/>
          <tpl fld="2" item="9"/>
          <tpl fld="3" item="9"/>
          <tpl hier="10" item="0"/>
          <tpl fld="4" item="3"/>
        </tpls>
      </n>
      <n v="0">
        <tpls c="5">
          <tpl fld="1" item="13"/>
          <tpl fld="2" item="9"/>
          <tpl fld="3" item="9"/>
          <tpl hier="10" item="0"/>
          <tpl fld="4" item="3"/>
        </tpls>
      </n>
      <n v="0">
        <tpls c="5">
          <tpl fld="1" item="7"/>
          <tpl fld="2" item="9"/>
          <tpl fld="3" item="9"/>
          <tpl hier="10" item="0"/>
          <tpl fld="4" item="3"/>
        </tpls>
      </n>
      <n v="10322.580599999999">
        <tpls c="5">
          <tpl fld="1" item="12"/>
          <tpl fld="2" item="8"/>
          <tpl fld="3" item="8"/>
          <tpl hier="10" item="0"/>
          <tpl fld="4" item="4"/>
        </tpls>
      </n>
      <n v="10322.580599999999">
        <tpls c="5">
          <tpl fld="1" item="13"/>
          <tpl fld="2" item="8"/>
          <tpl fld="3" item="8"/>
          <tpl hier="10" item="0"/>
          <tpl fld="4" item="4"/>
        </tpls>
      </n>
      <n v="10322.580599999999">
        <tpls c="5">
          <tpl fld="1" item="2"/>
          <tpl fld="2" item="8"/>
          <tpl fld="3" item="8"/>
          <tpl hier="10" item="0"/>
          <tpl fld="4" item="4"/>
        </tpls>
      </n>
      <n v="10322.580599999999">
        <tpls c="5">
          <tpl fld="1" item="4"/>
          <tpl fld="2" item="8"/>
          <tpl fld="3" item="8"/>
          <tpl hier="10" item="0"/>
          <tpl fld="4" item="4"/>
        </tpls>
      </n>
      <n v="10322.580599999999">
        <tpls c="5">
          <tpl fld="1" item="5"/>
          <tpl fld="2" item="8"/>
          <tpl fld="3" item="8"/>
          <tpl hier="10" item="0"/>
          <tpl fld="4" item="4"/>
        </tpls>
      </n>
      <n v="10322.580599999999">
        <tpls c="5">
          <tpl fld="1" item="6"/>
          <tpl fld="2" item="8"/>
          <tpl fld="3" item="8"/>
          <tpl hier="10" item="0"/>
          <tpl fld="4" item="4"/>
        </tpls>
      </n>
      <n v="10322.580599999999">
        <tpls c="5">
          <tpl fld="1" item="10"/>
          <tpl fld="2" item="8"/>
          <tpl fld="3" item="8"/>
          <tpl hier="10" item="0"/>
          <tpl fld="4" item="4"/>
        </tpls>
      </n>
      <n v="10322.580599999999">
        <tpls c="5">
          <tpl fld="1" item="7"/>
          <tpl fld="2" item="8"/>
          <tpl fld="3" item="8"/>
          <tpl hier="10" item="0"/>
          <tpl fld="4" item="4"/>
        </tpls>
      </n>
      <n v="10322.580599999999">
        <tpls c="5">
          <tpl fld="1" item="0"/>
          <tpl fld="2" item="8"/>
          <tpl fld="3" item="8"/>
          <tpl hier="10" item="0"/>
          <tpl fld="4" item="4"/>
        </tpls>
      </n>
      <n v="10322.580599999999">
        <tpls c="5">
          <tpl fld="1" item="8"/>
          <tpl fld="2" item="8"/>
          <tpl fld="3" item="8"/>
          <tpl hier="10" item="0"/>
          <tpl fld="4" item="4"/>
        </tpls>
      </n>
      <n v="10322.580599999999">
        <tpls c="5">
          <tpl fld="1" item="1"/>
          <tpl fld="2" item="8"/>
          <tpl fld="3" item="8"/>
          <tpl hier="10" item="0"/>
          <tpl fld="4" item="4"/>
        </tpls>
      </n>
      <n v="10322.580599999999">
        <tpls c="5">
          <tpl fld="1" item="9"/>
          <tpl fld="2" item="8"/>
          <tpl fld="3" item="8"/>
          <tpl hier="10" item="0"/>
          <tpl fld="4" item="4"/>
        </tpls>
      </n>
      <n v="10322.580599999999">
        <tpls c="5">
          <tpl fld="1" item="3"/>
          <tpl fld="2" item="8"/>
          <tpl fld="3" item="8"/>
          <tpl hier="10" item="0"/>
          <tpl fld="4" item="4"/>
        </tpls>
      </n>
      <n v="10322.580599999999">
        <tpls c="5">
          <tpl fld="1" item="11"/>
          <tpl fld="2" item="8"/>
          <tpl fld="3" item="8"/>
          <tpl hier="10" item="0"/>
          <tpl fld="4" item="4"/>
        </tpls>
      </n>
      <n v="113.4516617">
        <tpls c="5">
          <tpl fld="1" item="2"/>
          <tpl fld="2" item="7"/>
          <tpl fld="3" item="7"/>
          <tpl hier="10" item="0"/>
          <tpl fld="4" item="5"/>
        </tpls>
      </n>
      <n v="113.4516617">
        <tpls c="5">
          <tpl fld="1" item="0"/>
          <tpl fld="2" item="7"/>
          <tpl fld="3" item="7"/>
          <tpl hier="10" item="0"/>
          <tpl fld="4" item="5"/>
        </tpls>
      </n>
      <n v="113.4516617">
        <tpls c="5">
          <tpl fld="1" item="1"/>
          <tpl fld="2" item="7"/>
          <tpl fld="3" item="7"/>
          <tpl hier="10" item="0"/>
          <tpl fld="4" item="5"/>
        </tpls>
      </n>
      <n v="113.4516617">
        <tpls c="5">
          <tpl fld="1" item="6"/>
          <tpl fld="2" item="7"/>
          <tpl fld="3" item="7"/>
          <tpl hier="10" item="0"/>
          <tpl fld="4" item="5"/>
        </tpls>
      </n>
      <n v="113.4516617">
        <tpls c="5">
          <tpl fld="1" item="8"/>
          <tpl fld="2" item="7"/>
          <tpl fld="3" item="7"/>
          <tpl hier="10" item="0"/>
          <tpl fld="4" item="5"/>
        </tpls>
      </n>
      <n v="113.4516617">
        <tpls c="5">
          <tpl fld="1" item="9"/>
          <tpl fld="2" item="7"/>
          <tpl fld="3" item="7"/>
          <tpl hier="10" item="0"/>
          <tpl fld="4" item="5"/>
        </tpls>
      </n>
      <n v="113.4516617">
        <tpls c="5">
          <tpl fld="1" item="10"/>
          <tpl fld="2" item="7"/>
          <tpl fld="3" item="7"/>
          <tpl hier="10" item="0"/>
          <tpl fld="4" item="5"/>
        </tpls>
      </n>
      <n v="113.4516617">
        <tpls c="5">
          <tpl fld="1" item="3"/>
          <tpl fld="2" item="7"/>
          <tpl fld="3" item="7"/>
          <tpl hier="10" item="0"/>
          <tpl fld="4" item="5"/>
        </tpls>
      </n>
      <n v="113.4516617">
        <tpls c="5">
          <tpl fld="1" item="11"/>
          <tpl fld="2" item="7"/>
          <tpl fld="3" item="7"/>
          <tpl hier="10" item="0"/>
          <tpl fld="4" item="5"/>
        </tpls>
      </n>
      <n v="113.4516617">
        <tpls c="5">
          <tpl fld="1" item="4"/>
          <tpl fld="2" item="7"/>
          <tpl fld="3" item="7"/>
          <tpl hier="10" item="0"/>
          <tpl fld="4" item="5"/>
        </tpls>
      </n>
      <n v="113.4516617">
        <tpls c="5">
          <tpl fld="1" item="12"/>
          <tpl fld="2" item="7"/>
          <tpl fld="3" item="7"/>
          <tpl hier="10" item="0"/>
          <tpl fld="4" item="5"/>
        </tpls>
      </n>
      <n v="113.4516617">
        <tpls c="5">
          <tpl fld="1" item="5"/>
          <tpl fld="2" item="7"/>
          <tpl fld="3" item="7"/>
          <tpl hier="10" item="0"/>
          <tpl fld="4" item="5"/>
        </tpls>
      </n>
      <n v="113.4516617">
        <tpls c="5">
          <tpl fld="1" item="13"/>
          <tpl fld="2" item="7"/>
          <tpl fld="3" item="7"/>
          <tpl hier="10" item="0"/>
          <tpl fld="4" item="5"/>
        </tpls>
      </n>
      <n v="113.4516617">
        <tpls c="5">
          <tpl fld="1" item="7"/>
          <tpl fld="2" item="7"/>
          <tpl fld="3" item="7"/>
          <tpl hier="10" item="0"/>
          <tpl fld="4" item="5"/>
        </tpls>
      </n>
      <n v="408184.87120000017">
        <tpls c="5">
          <tpl fld="1" item="11"/>
          <tpl fld="2" item="6"/>
          <tpl fld="3" item="6"/>
          <tpl hier="10" item="0"/>
          <tpl fld="4" item="6"/>
        </tpls>
      </n>
      <n v="192881.64520000003">
        <tpls c="5">
          <tpl fld="1" item="1"/>
          <tpl fld="2" item="6"/>
          <tpl fld="3" item="6"/>
          <tpl hier="10" item="0"/>
          <tpl fld="4" item="6"/>
        </tpls>
      </n>
      <n v="235942.29040000006">
        <tpls c="5">
          <tpl fld="1" item="3"/>
          <tpl fld="2" item="6"/>
          <tpl fld="3" item="6"/>
          <tpl hier="10" item="0"/>
          <tpl fld="4" item="6"/>
        </tpls>
      </n>
      <n v="214411.96780000004">
        <tpls c="5">
          <tpl fld="1" item="2"/>
          <tpl fld="2" item="6"/>
          <tpl fld="3" item="6"/>
          <tpl hier="10" item="0"/>
          <tpl fld="4" item="6"/>
        </tpls>
      </n>
      <n v="386654.54860000015">
        <tpls c="5">
          <tpl fld="1" item="10"/>
          <tpl fld="2" item="6"/>
          <tpl fld="3" item="6"/>
          <tpl hier="10" item="0"/>
          <tpl fld="4" item="6"/>
        </tpls>
      </n>
      <n v="257472.61300000007">
        <tpls c="5">
          <tpl fld="1" item="4"/>
          <tpl fld="2" item="6"/>
          <tpl fld="3" item="6"/>
          <tpl hier="10" item="0"/>
          <tpl fld="4" item="6"/>
        </tpls>
      </n>
      <n v="429715.19380000018">
        <tpls c="5">
          <tpl fld="1" item="12"/>
          <tpl fld="2" item="6"/>
          <tpl fld="3" item="6"/>
          <tpl hier="10" item="0"/>
          <tpl fld="4" item="6"/>
        </tpls>
      </n>
      <n v="279002.93560000008">
        <tpls c="5">
          <tpl fld="1" item="5"/>
          <tpl fld="2" item="6"/>
          <tpl fld="3" item="6"/>
          <tpl hier="10" item="0"/>
          <tpl fld="4" item="6"/>
        </tpls>
      </n>
      <n v="451245.5164000002">
        <tpls c="5">
          <tpl fld="1" item="13"/>
          <tpl fld="2" item="6"/>
          <tpl fld="3" item="6"/>
          <tpl hier="10" item="0"/>
          <tpl fld="4" item="6"/>
        </tpls>
      </n>
      <n v="300533.2582000001">
        <tpls c="5">
          <tpl fld="1" item="6"/>
          <tpl fld="2" item="6"/>
          <tpl fld="3" item="6"/>
          <tpl hier="10" item="0"/>
          <tpl fld="4" item="6"/>
        </tpls>
      </n>
      <n v="322063.58080000011">
        <tpls c="5">
          <tpl fld="1" item="7"/>
          <tpl fld="2" item="6"/>
          <tpl fld="3" item="6"/>
          <tpl hier="10" item="0"/>
          <tpl fld="4" item="6"/>
        </tpls>
      </n>
      <n v="259551.32260000001">
        <tpls c="5">
          <tpl fld="1" item="0"/>
          <tpl fld="2" item="6"/>
          <tpl fld="3" item="6"/>
          <tpl hier="10" item="0"/>
          <tpl fld="4" item="6"/>
        </tpls>
      </n>
      <n v="343593.90340000013">
        <tpls c="5">
          <tpl fld="1" item="8"/>
          <tpl fld="2" item="6"/>
          <tpl fld="3" item="6"/>
          <tpl hier="10" item="0"/>
          <tpl fld="4" item="6"/>
        </tpls>
      </n>
      <n v="88707.819271999979">
        <tpls c="5">
          <tpl fld="1" item="3"/>
          <tpl fld="2" item="4"/>
          <tpl fld="3" item="4"/>
          <tpl hier="10" item="0"/>
          <tpl fld="4" item="0"/>
        </tpls>
      </n>
      <n v="72973.457815999966">
        <tpls c="5">
          <tpl fld="1" item="9"/>
          <tpl fld="2" item="4"/>
          <tpl fld="3" item="4"/>
          <tpl hier="10" item="0"/>
          <tpl fld="4" item="0"/>
        </tpls>
      </n>
      <n v="67728.670663999961">
        <tpls c="5">
          <tpl fld="1" item="11"/>
          <tpl fld="2" item="4"/>
          <tpl fld="3" item="4"/>
          <tpl hier="10" item="0"/>
          <tpl fld="4" item="0"/>
        </tpls>
      </n>
      <n v="91330.212847999981">
        <tpls c="5">
          <tpl fld="1" item="2"/>
          <tpl fld="2" item="4"/>
          <tpl fld="3" item="4"/>
          <tpl hier="10" item="0"/>
          <tpl fld="4" item="0"/>
        </tpls>
      </n>
      <n v="70351.064239999963">
        <tpls c="5">
          <tpl fld="1" item="10"/>
          <tpl fld="2" item="4"/>
          <tpl fld="3" item="4"/>
          <tpl hier="10" item="0"/>
          <tpl fld="4" item="0"/>
        </tpls>
      </n>
      <n v="86085.425695999977">
        <tpls c="5">
          <tpl fld="1" item="4"/>
          <tpl fld="2" item="4"/>
          <tpl fld="3" item="4"/>
          <tpl hier="10" item="0"/>
          <tpl fld="4" item="0"/>
        </tpls>
      </n>
      <n v="65106.277087999966">
        <tpls c="5">
          <tpl fld="1" item="12"/>
          <tpl fld="2" item="4"/>
          <tpl fld="3" item="4"/>
          <tpl hier="10" item="0"/>
          <tpl fld="4" item="0"/>
        </tpls>
      </n>
      <n v="83463.032119999974">
        <tpls c="5">
          <tpl fld="1" item="5"/>
          <tpl fld="2" item="4"/>
          <tpl fld="3" item="4"/>
          <tpl hier="10" item="0"/>
          <tpl fld="4" item="0"/>
        </tpls>
      </n>
      <n v="62483.883511999964">
        <tpls c="5">
          <tpl fld="1" item="13"/>
          <tpl fld="2" item="4"/>
          <tpl fld="3" item="4"/>
          <tpl hier="10" item="0"/>
          <tpl fld="4" item="0"/>
        </tpls>
      </n>
      <n v="80840.638543999972">
        <tpls c="5">
          <tpl fld="1" item="6"/>
          <tpl fld="2" item="4"/>
          <tpl fld="3" item="4"/>
          <tpl hier="10" item="0"/>
          <tpl fld="4" item="0"/>
        </tpls>
      </n>
      <n v="78218.24496799997">
        <tpls c="5">
          <tpl fld="1" item="7"/>
          <tpl fld="2" item="4"/>
          <tpl fld="3" item="4"/>
          <tpl hier="10" item="0"/>
          <tpl fld="4" item="0"/>
        </tpls>
      </n>
      <n v="96575">
        <tpls c="5">
          <tpl fld="1" item="0"/>
          <tpl fld="2" item="4"/>
          <tpl fld="3" item="4"/>
          <tpl hier="10" item="0"/>
          <tpl fld="4" item="0"/>
        </tpls>
      </n>
      <n v="75595.851391999968">
        <tpls c="5">
          <tpl fld="1" item="8"/>
          <tpl fld="2" item="4"/>
          <tpl fld="3" item="4"/>
          <tpl hier="10" item="0"/>
          <tpl fld="4" item="0"/>
        </tpls>
      </n>
      <n v="0">
        <tpls c="5">
          <tpl fld="1" item="5"/>
          <tpl fld="2" item="3"/>
          <tpl fld="3" item="3"/>
          <tpl hier="10" item="0"/>
          <tpl fld="4" item="1"/>
        </tpls>
      </n>
      <n v="0">
        <tpls c="5">
          <tpl fld="1" item="7"/>
          <tpl fld="2" item="3"/>
          <tpl fld="3" item="3"/>
          <tpl hier="10" item="0"/>
          <tpl fld="4" item="1"/>
        </tpls>
      </n>
      <n v="0">
        <tpls c="5">
          <tpl fld="1" item="13"/>
          <tpl fld="2" item="3"/>
          <tpl fld="3" item="3"/>
          <tpl hier="10" item="0"/>
          <tpl fld="4" item="1"/>
        </tpls>
      </n>
      <n v="0">
        <tpls c="5">
          <tpl fld="1" item="6"/>
          <tpl fld="2" item="3"/>
          <tpl fld="3" item="3"/>
          <tpl hier="10" item="0"/>
          <tpl fld="4" item="1"/>
        </tpls>
      </n>
      <n v="0">
        <tpls c="5">
          <tpl fld="1" item="0"/>
          <tpl fld="2" item="3"/>
          <tpl fld="3" item="3"/>
          <tpl hier="10" item="0"/>
          <tpl fld="4" item="1"/>
        </tpls>
      </n>
      <n v="0">
        <tpls c="5">
          <tpl fld="1" item="8"/>
          <tpl fld="2" item="3"/>
          <tpl fld="3" item="3"/>
          <tpl hier="10" item="0"/>
          <tpl fld="4" item="1"/>
        </tpls>
      </n>
      <n v="0">
        <tpls c="5">
          <tpl fld="1" item="1"/>
          <tpl fld="2" item="3"/>
          <tpl fld="3" item="3"/>
          <tpl hier="10" item="0"/>
          <tpl fld="4" item="1"/>
        </tpls>
      </n>
      <n v="0">
        <tpls c="5">
          <tpl fld="1" item="9"/>
          <tpl fld="2" item="3"/>
          <tpl fld="3" item="3"/>
          <tpl hier="10" item="0"/>
          <tpl fld="4" item="1"/>
        </tpls>
      </n>
      <n v="0">
        <tpls c="5">
          <tpl fld="1" item="2"/>
          <tpl fld="2" item="3"/>
          <tpl fld="3" item="3"/>
          <tpl hier="10" item="0"/>
          <tpl fld="4" item="1"/>
        </tpls>
      </n>
      <n v="0">
        <tpls c="5">
          <tpl fld="1" item="10"/>
          <tpl fld="2" item="3"/>
          <tpl fld="3" item="3"/>
          <tpl hier="10" item="0"/>
          <tpl fld="4" item="1"/>
        </tpls>
      </n>
      <n v="0">
        <tpls c="5">
          <tpl fld="1" item="3"/>
          <tpl fld="2" item="3"/>
          <tpl fld="3" item="3"/>
          <tpl hier="10" item="0"/>
          <tpl fld="4" item="1"/>
        </tpls>
      </n>
      <n v="0">
        <tpls c="5">
          <tpl fld="1" item="11"/>
          <tpl fld="2" item="3"/>
          <tpl fld="3" item="3"/>
          <tpl hier="10" item="0"/>
          <tpl fld="4" item="1"/>
        </tpls>
      </n>
      <n v="0">
        <tpls c="5">
          <tpl fld="1" item="4"/>
          <tpl fld="2" item="3"/>
          <tpl fld="3" item="3"/>
          <tpl hier="10" item="0"/>
          <tpl fld="4" item="1"/>
        </tpls>
      </n>
      <n v="0">
        <tpls c="5">
          <tpl fld="1" item="12"/>
          <tpl fld="2" item="3"/>
          <tpl fld="3" item="3"/>
          <tpl hier="10" item="0"/>
          <tpl fld="4" item="1"/>
        </tpls>
      </n>
      <n v="178500">
        <tpls c="5">
          <tpl fld="1" item="11"/>
          <tpl fld="2" item="2"/>
          <tpl fld="3" item="2"/>
          <tpl hier="10" item="0"/>
          <tpl fld="4" item="2"/>
        </tpls>
      </n>
      <n v="0">
        <tpls c="5">
          <tpl fld="1" item="1"/>
          <tpl fld="2" item="2"/>
          <tpl fld="3" item="2"/>
          <tpl hier="10" item="0"/>
          <tpl fld="4" item="2"/>
        </tpls>
      </n>
      <n v="0">
        <tpls c="5">
          <tpl fld="1" item="3"/>
          <tpl fld="2" item="2"/>
          <tpl fld="3" item="2"/>
          <tpl hier="10" item="0"/>
          <tpl fld="4" item="2"/>
        </tpls>
      </n>
      <n v="0">
        <tpls c="5">
          <tpl fld="1" item="2"/>
          <tpl fld="2" item="2"/>
          <tpl fld="3" item="2"/>
          <tpl hier="10" item="0"/>
          <tpl fld="4" item="2"/>
        </tpls>
      </n>
      <n v="0">
        <tpls c="5">
          <tpl fld="1" item="10"/>
          <tpl fld="2" item="2"/>
          <tpl fld="3" item="2"/>
          <tpl hier="10" item="0"/>
          <tpl fld="4" item="2"/>
        </tpls>
      </n>
      <n v="0">
        <tpls c="5">
          <tpl fld="1" item="4"/>
          <tpl fld="2" item="2"/>
          <tpl fld="3" item="2"/>
          <tpl hier="10" item="0"/>
          <tpl fld="4" item="2"/>
        </tpls>
      </n>
      <n v="0">
        <tpls c="5">
          <tpl fld="1" item="12"/>
          <tpl fld="2" item="2"/>
          <tpl fld="3" item="2"/>
          <tpl hier="10" item="0"/>
          <tpl fld="4" item="2"/>
        </tpls>
      </n>
      <n v="0">
        <tpls c="5">
          <tpl fld="1" item="5"/>
          <tpl fld="2" item="2"/>
          <tpl fld="3" item="2"/>
          <tpl hier="10" item="0"/>
          <tpl fld="4" item="2"/>
        </tpls>
      </n>
      <n v="0">
        <tpls c="5">
          <tpl fld="1" item="13"/>
          <tpl fld="2" item="2"/>
          <tpl fld="3" item="2"/>
          <tpl hier="10" item="0"/>
          <tpl fld="4" item="2"/>
        </tpls>
      </n>
      <n v="0">
        <tpls c="5">
          <tpl fld="1" item="6"/>
          <tpl fld="2" item="2"/>
          <tpl fld="3" item="2"/>
          <tpl hier="10" item="0"/>
          <tpl fld="4" item="2"/>
        </tpls>
      </n>
      <n v="0">
        <tpls c="5">
          <tpl fld="1" item="7"/>
          <tpl fld="2" item="2"/>
          <tpl fld="3" item="2"/>
          <tpl hier="10" item="0"/>
          <tpl fld="4" item="2"/>
        </tpls>
      </n>
      <n v="0">
        <tpls c="5">
          <tpl fld="1" item="0"/>
          <tpl fld="2" item="2"/>
          <tpl fld="3" item="2"/>
          <tpl hier="10" item="0"/>
          <tpl fld="4" item="2"/>
        </tpls>
      </n>
      <n v="0">
        <tpls c="5">
          <tpl fld="1" item="8"/>
          <tpl fld="2" item="2"/>
          <tpl fld="3" item="2"/>
          <tpl hier="10" item="0"/>
          <tpl fld="4" item="2"/>
        </tpls>
      </n>
      <n v="0">
        <tpls c="5">
          <tpl fld="1" item="7"/>
          <tpl fld="2" item="1"/>
          <tpl fld="3" item="1"/>
          <tpl hier="10" item="0"/>
          <tpl fld="4" item="3"/>
        </tpls>
      </n>
      <n v="0">
        <tpls c="5">
          <tpl fld="1" item="13"/>
          <tpl fld="2" item="1"/>
          <tpl fld="3" item="1"/>
          <tpl hier="10" item="0"/>
          <tpl fld="4" item="3"/>
        </tpls>
      </n>
      <n v="0">
        <tpls c="5">
          <tpl fld="1" item="5"/>
          <tpl fld="2" item="1"/>
          <tpl fld="3" item="1"/>
          <tpl hier="10" item="0"/>
          <tpl fld="4" item="3"/>
        </tpls>
      </n>
      <n v="0">
        <tpls c="5">
          <tpl fld="1" item="6"/>
          <tpl fld="2" item="1"/>
          <tpl fld="3" item="1"/>
          <tpl hier="10" item="0"/>
          <tpl fld="4" item="3"/>
        </tpls>
      </n>
      <n v="0">
        <tpls c="5">
          <tpl fld="1" item="0"/>
          <tpl fld="2" item="1"/>
          <tpl fld="3" item="1"/>
          <tpl hier="10" item="0"/>
          <tpl fld="4" item="3"/>
        </tpls>
      </n>
      <n v="0">
        <tpls c="5">
          <tpl fld="1" item="8"/>
          <tpl fld="2" item="1"/>
          <tpl fld="3" item="1"/>
          <tpl hier="10" item="0"/>
          <tpl fld="4" item="3"/>
        </tpls>
      </n>
      <n v="0">
        <tpls c="5">
          <tpl fld="1" item="1"/>
          <tpl fld="2" item="1"/>
          <tpl fld="3" item="1"/>
          <tpl hier="10" item="0"/>
          <tpl fld="4" item="3"/>
        </tpls>
      </n>
      <n v="0">
        <tpls c="5">
          <tpl fld="1" item="9"/>
          <tpl fld="2" item="1"/>
          <tpl fld="3" item="1"/>
          <tpl hier="10" item="0"/>
          <tpl fld="4" item="3"/>
        </tpls>
      </n>
      <n v="0">
        <tpls c="5">
          <tpl fld="1" item="2"/>
          <tpl fld="2" item="1"/>
          <tpl fld="3" item="1"/>
          <tpl hier="10" item="0"/>
          <tpl fld="4" item="3"/>
        </tpls>
      </n>
      <n v="0">
        <tpls c="5">
          <tpl fld="1" item="10"/>
          <tpl fld="2" item="1"/>
          <tpl fld="3" item="1"/>
          <tpl hier="10" item="0"/>
          <tpl fld="4" item="3"/>
        </tpls>
      </n>
      <n v="0">
        <tpls c="5">
          <tpl fld="1" item="3"/>
          <tpl fld="2" item="1"/>
          <tpl fld="3" item="1"/>
          <tpl hier="10" item="0"/>
          <tpl fld="4" item="3"/>
        </tpls>
      </n>
      <n v="0">
        <tpls c="5">
          <tpl fld="1" item="11"/>
          <tpl fld="2" item="1"/>
          <tpl fld="3" item="1"/>
          <tpl hier="10" item="0"/>
          <tpl fld="4" item="3"/>
        </tpls>
      </n>
      <n v="0">
        <tpls c="5">
          <tpl fld="1" item="4"/>
          <tpl fld="2" item="1"/>
          <tpl fld="3" item="1"/>
          <tpl hier="10" item="0"/>
          <tpl fld="4" item="3"/>
        </tpls>
      </n>
      <n v="0">
        <tpls c="5">
          <tpl fld="1" item="12"/>
          <tpl fld="2" item="1"/>
          <tpl fld="3" item="1"/>
          <tpl hier="10" item="0"/>
          <tpl fld="4" item="3"/>
        </tpls>
      </n>
      <n v="645.16129999999998">
        <tpls c="5">
          <tpl fld="1" item="3"/>
          <tpl fld="2" item="0"/>
          <tpl fld="3" item="0"/>
          <tpl hier="10" item="0"/>
          <tpl fld="4" item="4"/>
        </tpls>
      </n>
      <n v="645.16129999999998">
        <tpls c="5">
          <tpl fld="1" item="4"/>
          <tpl fld="2" item="0"/>
          <tpl fld="3" item="0"/>
          <tpl hier="10" item="0"/>
          <tpl fld="4" item="4"/>
        </tpls>
      </n>
      <n v="645.16129999999998">
        <tpls c="5">
          <tpl fld="1" item="9"/>
          <tpl fld="2" item="0"/>
          <tpl fld="3" item="0"/>
          <tpl hier="10" item="0"/>
          <tpl fld="4" item="4"/>
        </tpls>
      </n>
      <n v="645.16129999999998">
        <tpls c="5">
          <tpl fld="1" item="11"/>
          <tpl fld="2" item="0"/>
          <tpl fld="3" item="0"/>
          <tpl hier="10" item="0"/>
          <tpl fld="4" item="4"/>
        </tpls>
      </n>
      <n v="645.16129999999998">
        <tpls c="5">
          <tpl fld="1" item="1"/>
          <tpl fld="2" item="0"/>
          <tpl fld="3" item="0"/>
          <tpl hier="10" item="0"/>
          <tpl fld="4" item="4"/>
        </tpls>
      </n>
      <n v="645.16129999999998">
        <tpls c="5">
          <tpl fld="1" item="12"/>
          <tpl fld="2" item="0"/>
          <tpl fld="3" item="0"/>
          <tpl hier="10" item="0"/>
          <tpl fld="4" item="4"/>
        </tpls>
      </n>
      <n v="645.16129999999998">
        <tpls c="5">
          <tpl fld="1" item="2"/>
          <tpl fld="2" item="0"/>
          <tpl fld="3" item="0"/>
          <tpl hier="10" item="0"/>
          <tpl fld="4" item="4"/>
        </tpls>
      </n>
      <n v="645.16129999999998">
        <tpls c="5">
          <tpl fld="1" item="10"/>
          <tpl fld="2" item="0"/>
          <tpl fld="3" item="0"/>
          <tpl hier="10" item="0"/>
          <tpl fld="4" item="4"/>
        </tpls>
      </n>
      <n v="645.16129999999998">
        <tpls c="5">
          <tpl fld="1" item="5"/>
          <tpl fld="2" item="0"/>
          <tpl fld="3" item="0"/>
          <tpl hier="10" item="0"/>
          <tpl fld="4" item="4"/>
        </tpls>
      </n>
      <n v="645.16129999999998">
        <tpls c="5">
          <tpl fld="1" item="13"/>
          <tpl fld="2" item="0"/>
          <tpl fld="3" item="0"/>
          <tpl hier="10" item="0"/>
          <tpl fld="4" item="4"/>
        </tpls>
      </n>
      <n v="645.16129999999998">
        <tpls c="5">
          <tpl fld="1" item="6"/>
          <tpl fld="2" item="0"/>
          <tpl fld="3" item="0"/>
          <tpl hier="10" item="0"/>
          <tpl fld="4" item="4"/>
        </tpls>
      </n>
      <n v="645.16129999999998">
        <tpls c="5">
          <tpl fld="1" item="7"/>
          <tpl fld="2" item="0"/>
          <tpl fld="3" item="0"/>
          <tpl hier="10" item="0"/>
          <tpl fld="4" item="4"/>
        </tpls>
      </n>
      <n v="645.16129999999998">
        <tpls c="5">
          <tpl fld="1" item="0"/>
          <tpl fld="2" item="0"/>
          <tpl fld="3" item="0"/>
          <tpl hier="10" item="0"/>
          <tpl fld="4" item="4"/>
        </tpls>
      </n>
      <n v="645.16129999999998">
        <tpls c="5">
          <tpl fld="1" item="8"/>
          <tpl fld="2" item="0"/>
          <tpl fld="3" item="0"/>
          <tpl hier="10" item="0"/>
          <tpl fld="4" item="4"/>
        </tpls>
      </n>
      <n v="164.51613999999998">
        <tpls c="5">
          <tpl fld="1" item="12"/>
          <tpl fld="2" item="10"/>
          <tpl fld="3" item="10"/>
          <tpl hier="10" item="0"/>
          <tpl fld="4" item="5"/>
        </tpls>
      </n>
      <n v="1612.9032">
        <tpls c="5">
          <tpl fld="1" item="12"/>
          <tpl fld="2" item="11"/>
          <tpl fld="3" item="11"/>
          <tpl hier="10" item="0"/>
          <tpl fld="4" item="4"/>
        </tpls>
      </n>
      <n v="0">
        <tpls c="5">
          <tpl fld="1" item="12"/>
          <tpl fld="2" item="0"/>
          <tpl fld="3" item="0"/>
          <tpl hier="10" item="0"/>
          <tpl fld="4" item="1"/>
        </tpls>
      </n>
      <n v="0">
        <tpls c="5">
          <tpl fld="1" item="12"/>
          <tpl fld="2" item="8"/>
          <tpl fld="3" item="8"/>
          <tpl hier="10" item="0"/>
          <tpl fld="4" item="3"/>
        </tpls>
      </n>
      <n v="0">
        <tpls c="5">
          <tpl fld="1" item="4"/>
          <tpl fld="2" item="10"/>
          <tpl fld="3" item="10"/>
          <tpl hier="10" item="0"/>
          <tpl fld="4" item="1"/>
        </tpls>
      </n>
      <n v="131225.4192">
        <tpls c="5">
          <tpl fld="1" item="4"/>
          <tpl fld="2" item="9"/>
          <tpl fld="3" item="9"/>
          <tpl hier="10" item="0"/>
          <tpl fld="4" item="0"/>
        </tpls>
      </n>
      <n v="211690.25815999997">
        <tpls c="5">
          <tpl fld="1" item="4"/>
          <tpl fld="2" item="11"/>
          <tpl fld="3" item="11"/>
          <tpl hier="10" item="0"/>
          <tpl fld="4" item="0"/>
        </tpls>
      </n>
      <n v="0">
        <tpls c="5">
          <tpl fld="1" item="4"/>
          <tpl fld="2" item="0"/>
          <tpl fld="3" item="0"/>
          <tpl hier="10" item="0"/>
          <tpl fld="4" item="1"/>
        </tpls>
      </n>
      <n v="0">
        <tpls c="5">
          <tpl fld="1" item="4"/>
          <tpl fld="2" item="9"/>
          <tpl fld="3" item="9"/>
          <tpl hier="10" item="0"/>
          <tpl fld="4" item="1"/>
        </tpls>
      </n>
      <n v="0">
        <tpls c="5">
          <tpl fld="1" item="4"/>
          <tpl fld="2" item="0"/>
          <tpl fld="3" item="0"/>
          <tpl hier="10" item="0"/>
          <tpl fld="4" item="3"/>
        </tpls>
      </n>
      <n v="0">
        <tpls c="5">
          <tpl fld="1" item="9"/>
          <tpl fld="2" item="30"/>
          <tpl fld="3" item="30"/>
          <tpl hier="10" item="0"/>
          <tpl fld="4" item="5"/>
        </tpls>
      </n>
      <n v="0">
        <tpls c="5">
          <tpl fld="1" item="11"/>
          <tpl fld="2" item="30"/>
          <tpl fld="3" item="30"/>
          <tpl hier="10" item="0"/>
          <tpl fld="4" item="5"/>
        </tpls>
      </n>
      <n v="0">
        <tpls c="5">
          <tpl fld="1" item="12"/>
          <tpl fld="2" item="30"/>
          <tpl fld="3" item="30"/>
          <tpl hier="10" item="0"/>
          <tpl fld="4" item="5"/>
        </tpls>
      </n>
      <n v="0">
        <tpls c="5">
          <tpl fld="1" item="1"/>
          <tpl fld="2" item="30"/>
          <tpl fld="3" item="30"/>
          <tpl hier="10" item="0"/>
          <tpl fld="4" item="5"/>
        </tpls>
      </n>
      <n v="0">
        <tpls c="5">
          <tpl fld="1" item="3"/>
          <tpl fld="2" item="30"/>
          <tpl fld="3" item="30"/>
          <tpl hier="10" item="0"/>
          <tpl fld="4" item="5"/>
        </tpls>
      </n>
      <n v="0">
        <tpls c="5">
          <tpl fld="1" item="4"/>
          <tpl fld="2" item="30"/>
          <tpl fld="3" item="30"/>
          <tpl hier="10" item="0"/>
          <tpl fld="4" item="5"/>
        </tpls>
      </n>
      <n v="0">
        <tpls c="5">
          <tpl fld="1" item="5"/>
          <tpl fld="2" item="30"/>
          <tpl fld="3" item="30"/>
          <tpl hier="10" item="0"/>
          <tpl fld="4" item="5"/>
        </tpls>
      </n>
      <n v="0">
        <tpls c="5">
          <tpl fld="1" item="13"/>
          <tpl fld="2" item="30"/>
          <tpl fld="3" item="30"/>
          <tpl hier="10" item="0"/>
          <tpl fld="4" item="5"/>
        </tpls>
      </n>
      <n v="0">
        <tpls c="5">
          <tpl fld="1" item="6"/>
          <tpl fld="2" item="30"/>
          <tpl fld="3" item="30"/>
          <tpl hier="10" item="0"/>
          <tpl fld="4" item="5"/>
        </tpls>
      </n>
      <n v="0">
        <tpls c="5">
          <tpl fld="1" item="7"/>
          <tpl fld="2" item="30"/>
          <tpl fld="3" item="30"/>
          <tpl hier="10" item="0"/>
          <tpl fld="4" item="5"/>
        </tpls>
      </n>
      <n v="0">
        <tpls c="5">
          <tpl fld="1" item="0"/>
          <tpl fld="2" item="30"/>
          <tpl fld="3" item="30"/>
          <tpl hier="10" item="0"/>
          <tpl fld="4" item="5"/>
        </tpls>
      </n>
      <n v="0">
        <tpls c="5">
          <tpl fld="1" item="8"/>
          <tpl fld="2" item="30"/>
          <tpl fld="3" item="30"/>
          <tpl hier="10" item="0"/>
          <tpl fld="4" item="5"/>
        </tpls>
      </n>
      <n v="0">
        <tpls c="5">
          <tpl fld="1" item="2"/>
          <tpl fld="2" item="30"/>
          <tpl fld="3" item="30"/>
          <tpl hier="10" item="0"/>
          <tpl fld="4" item="5"/>
        </tpls>
      </n>
      <n v="0">
        <tpls c="5">
          <tpl fld="1" item="10"/>
          <tpl fld="2" item="30"/>
          <tpl fld="3" item="30"/>
          <tpl hier="10" item="0"/>
          <tpl fld="4" item="5"/>
        </tpls>
      </n>
      <n v="439025.60000000009">
        <tpls c="5">
          <tpl fld="1" item="8"/>
          <tpl fld="2" item="27"/>
          <tpl fld="3" item="27"/>
          <tpl hier="10" item="0"/>
          <tpl fld="4" item="0"/>
        </tpls>
      </n>
      <n v="560111.60000000009">
        <tpls c="5">
          <tpl fld="1" item="13"/>
          <tpl fld="2" item="27"/>
          <tpl fld="3" item="27"/>
          <tpl hier="10" item="0"/>
          <tpl fld="4" item="0"/>
        </tpls>
      </n>
      <n v="245288">
        <tpls c="5">
          <tpl fld="1" item="0"/>
          <tpl fld="2" item="27"/>
          <tpl fld="3" item="27"/>
          <tpl hier="10" item="0"/>
          <tpl fld="4" item="0"/>
        </tpls>
      </n>
      <n v="366374.00000000006">
        <tpls c="5">
          <tpl fld="1" item="5"/>
          <tpl fld="2" item="27"/>
          <tpl fld="3" item="27"/>
          <tpl hier="10" item="0"/>
          <tpl fld="4" item="0"/>
        </tpls>
      </n>
      <n v="414808.40000000008">
        <tpls c="5">
          <tpl fld="1" item="7"/>
          <tpl fld="2" item="27"/>
          <tpl fld="3" item="27"/>
          <tpl hier="10" item="0"/>
          <tpl fld="4" item="0"/>
        </tpls>
      </n>
      <n v="269505.2">
        <tpls c="5">
          <tpl fld="1" item="1"/>
          <tpl fld="2" item="27"/>
          <tpl fld="3" item="27"/>
          <tpl hier="10" item="0"/>
          <tpl fld="4" item="0"/>
        </tpls>
      </n>
      <n v="463242.8000000001">
        <tpls c="5">
          <tpl fld="1" item="9"/>
          <tpl fld="2" item="27"/>
          <tpl fld="3" item="27"/>
          <tpl hier="10" item="0"/>
          <tpl fld="4" item="0"/>
        </tpls>
      </n>
      <n v="293722.40000000002">
        <tpls c="5">
          <tpl fld="1" item="2"/>
          <tpl fld="2" item="27"/>
          <tpl fld="3" item="27"/>
          <tpl hier="10" item="0"/>
          <tpl fld="4" item="0"/>
        </tpls>
      </n>
      <n v="487460.00000000012">
        <tpls c="5">
          <tpl fld="1" item="10"/>
          <tpl fld="2" item="27"/>
          <tpl fld="3" item="27"/>
          <tpl hier="10" item="0"/>
          <tpl fld="4" item="0"/>
        </tpls>
      </n>
      <n v="317939.60000000003">
        <tpls c="5">
          <tpl fld="1" item="3"/>
          <tpl fld="2" item="27"/>
          <tpl fld="3" item="27"/>
          <tpl hier="10" item="0"/>
          <tpl fld="4" item="0"/>
        </tpls>
      </n>
      <n v="511677.20000000013">
        <tpls c="5">
          <tpl fld="1" item="11"/>
          <tpl fld="2" item="27"/>
          <tpl fld="3" item="27"/>
          <tpl hier="10" item="0"/>
          <tpl fld="4" item="0"/>
        </tpls>
      </n>
      <n v="342156.80000000005">
        <tpls c="5">
          <tpl fld="1" item="4"/>
          <tpl fld="2" item="27"/>
          <tpl fld="3" item="27"/>
          <tpl hier="10" item="0"/>
          <tpl fld="4" item="0"/>
        </tpls>
      </n>
      <n v="535894.40000000014">
        <tpls c="5">
          <tpl fld="1" item="12"/>
          <tpl fld="2" item="27"/>
          <tpl fld="3" item="27"/>
          <tpl hier="10" item="0"/>
          <tpl fld="4" item="0"/>
        </tpls>
      </n>
      <n v="390591.20000000007">
        <tpls c="5">
          <tpl fld="1" item="6"/>
          <tpl fld="2" item="27"/>
          <tpl fld="3" item="27"/>
          <tpl hier="10" item="0"/>
          <tpl fld="4" item="0"/>
        </tpls>
      </n>
      <n v="0">
        <tpls c="5">
          <tpl fld="1" item="4"/>
          <tpl fld="2" item="24"/>
          <tpl fld="3" item="24"/>
          <tpl hier="10" item="0"/>
          <tpl fld="4" item="3"/>
        </tpls>
      </n>
      <n v="0">
        <tpls c="5">
          <tpl fld="1" item="9"/>
          <tpl fld="2" item="24"/>
          <tpl fld="3" item="24"/>
          <tpl hier="10" item="0"/>
          <tpl fld="4" item="3"/>
        </tpls>
      </n>
      <n v="0">
        <tpls c="5">
          <tpl fld="1" item="11"/>
          <tpl fld="2" item="24"/>
          <tpl fld="3" item="24"/>
          <tpl hier="10" item="0"/>
          <tpl fld="4" item="3"/>
        </tpls>
      </n>
      <n v="0">
        <tpls c="5">
          <tpl fld="1" item="12"/>
          <tpl fld="2" item="24"/>
          <tpl fld="3" item="24"/>
          <tpl hier="10" item="0"/>
          <tpl fld="4" item="3"/>
        </tpls>
      </n>
      <n v="84000">
        <tpls c="5">
          <tpl fld="1" item="1"/>
          <tpl fld="2" item="24"/>
          <tpl fld="3" item="24"/>
          <tpl hier="10" item="0"/>
          <tpl fld="4" item="3"/>
        </tpls>
      </n>
      <n v="0">
        <tpls c="5">
          <tpl fld="1" item="3"/>
          <tpl fld="2" item="24"/>
          <tpl fld="3" item="24"/>
          <tpl hier="10" item="0"/>
          <tpl fld="4" item="3"/>
        </tpls>
      </n>
      <n v="0">
        <tpls c="5">
          <tpl fld="1" item="5"/>
          <tpl fld="2" item="24"/>
          <tpl fld="3" item="24"/>
          <tpl hier="10" item="0"/>
          <tpl fld="4" item="3"/>
        </tpls>
      </n>
      <n v="0">
        <tpls c="5">
          <tpl fld="1" item="13"/>
          <tpl fld="2" item="24"/>
          <tpl fld="3" item="24"/>
          <tpl hier="10" item="0"/>
          <tpl fld="4" item="3"/>
        </tpls>
      </n>
      <n v="0">
        <tpls c="5">
          <tpl fld="1" item="6"/>
          <tpl fld="2" item="24"/>
          <tpl fld="3" item="24"/>
          <tpl hier="10" item="0"/>
          <tpl fld="4" item="3"/>
        </tpls>
      </n>
      <n v="0">
        <tpls c="5">
          <tpl fld="1" item="7"/>
          <tpl fld="2" item="24"/>
          <tpl fld="3" item="24"/>
          <tpl hier="10" item="0"/>
          <tpl fld="4" item="3"/>
        </tpls>
      </n>
      <n v="84000">
        <tpls c="5">
          <tpl fld="1" item="0"/>
          <tpl fld="2" item="24"/>
          <tpl fld="3" item="24"/>
          <tpl hier="10" item="0"/>
          <tpl fld="4" item="3"/>
        </tpls>
      </n>
      <n v="0">
        <tpls c="5">
          <tpl fld="1" item="8"/>
          <tpl fld="2" item="24"/>
          <tpl fld="3" item="24"/>
          <tpl hier="10" item="0"/>
          <tpl fld="4" item="3"/>
        </tpls>
      </n>
      <n v="84000">
        <tpls c="5">
          <tpl fld="1" item="2"/>
          <tpl fld="2" item="24"/>
          <tpl fld="3" item="24"/>
          <tpl hier="10" item="0"/>
          <tpl fld="4" item="3"/>
        </tpls>
      </n>
      <n v="0">
        <tpls c="5">
          <tpl fld="1" item="10"/>
          <tpl fld="2" item="24"/>
          <tpl fld="3" item="24"/>
          <tpl hier="10" item="0"/>
          <tpl fld="4" item="3"/>
        </tpls>
      </n>
      <n v="0">
        <tpls c="5">
          <tpl fld="1" item="0"/>
          <tpl fld="2" item="23"/>
          <tpl fld="3" item="23"/>
          <tpl hier="10" item="0"/>
          <tpl fld="4" item="4"/>
        </tpls>
      </n>
      <n v="0">
        <tpls c="5">
          <tpl fld="1" item="5"/>
          <tpl fld="2" item="23"/>
          <tpl fld="3" item="23"/>
          <tpl hier="10" item="0"/>
          <tpl fld="4" item="4"/>
        </tpls>
      </n>
      <n v="0">
        <tpls c="5">
          <tpl fld="1" item="7"/>
          <tpl fld="2" item="23"/>
          <tpl fld="3" item="23"/>
          <tpl hier="10" item="0"/>
          <tpl fld="4" item="4"/>
        </tpls>
      </n>
      <n v="0">
        <tpls c="5">
          <tpl fld="1" item="8"/>
          <tpl fld="2" item="23"/>
          <tpl fld="3" item="23"/>
          <tpl hier="10" item="0"/>
          <tpl fld="4" item="4"/>
        </tpls>
      </n>
      <n v="0">
        <tpls c="5">
          <tpl fld="1" item="13"/>
          <tpl fld="2" item="23"/>
          <tpl fld="3" item="23"/>
          <tpl hier="10" item="0"/>
          <tpl fld="4" item="4"/>
        </tpls>
      </n>
      <n v="0">
        <tpls c="5">
          <tpl fld="1" item="1"/>
          <tpl fld="2" item="23"/>
          <tpl fld="3" item="23"/>
          <tpl hier="10" item="0"/>
          <tpl fld="4" item="4"/>
        </tpls>
      </n>
      <n v="0">
        <tpls c="5">
          <tpl fld="1" item="9"/>
          <tpl fld="2" item="23"/>
          <tpl fld="3" item="23"/>
          <tpl hier="10" item="0"/>
          <tpl fld="4" item="4"/>
        </tpls>
      </n>
      <n v="0">
        <tpls c="5">
          <tpl fld="1" item="2"/>
          <tpl fld="2" item="23"/>
          <tpl fld="3" item="23"/>
          <tpl hier="10" item="0"/>
          <tpl fld="4" item="4"/>
        </tpls>
      </n>
      <n v="0">
        <tpls c="5">
          <tpl fld="1" item="10"/>
          <tpl fld="2" item="23"/>
          <tpl fld="3" item="23"/>
          <tpl hier="10" item="0"/>
          <tpl fld="4" item="4"/>
        </tpls>
      </n>
      <n v="0">
        <tpls c="5">
          <tpl fld="1" item="3"/>
          <tpl fld="2" item="23"/>
          <tpl fld="3" item="23"/>
          <tpl hier="10" item="0"/>
          <tpl fld="4" item="4"/>
        </tpls>
      </n>
      <n v="0">
        <tpls c="5">
          <tpl fld="1" item="11"/>
          <tpl fld="2" item="23"/>
          <tpl fld="3" item="23"/>
          <tpl hier="10" item="0"/>
          <tpl fld="4" item="4"/>
        </tpls>
      </n>
      <n v="0">
        <tpls c="5">
          <tpl fld="1" item="4"/>
          <tpl fld="2" item="23"/>
          <tpl fld="3" item="23"/>
          <tpl hier="10" item="0"/>
          <tpl fld="4" item="4"/>
        </tpls>
      </n>
      <n v="0">
        <tpls c="5">
          <tpl fld="1" item="12"/>
          <tpl fld="2" item="23"/>
          <tpl fld="3" item="23"/>
          <tpl hier="10" item="0"/>
          <tpl fld="4" item="4"/>
        </tpls>
      </n>
      <n v="0">
        <tpls c="5">
          <tpl fld="1" item="6"/>
          <tpl fld="2" item="23"/>
          <tpl fld="3" item="23"/>
          <tpl hier="10" item="0"/>
          <tpl fld="4" item="4"/>
        </tpls>
      </n>
      <n v="97303">
        <tpls c="5">
          <tpl fld="1" item="0"/>
          <tpl fld="2" item="21"/>
          <tpl fld="3" item="21"/>
          <tpl hier="10" item="0"/>
          <tpl fld="4" item="6"/>
        </tpls>
      </n>
      <n v="80293">
        <tpls c="5">
          <tpl fld="1" item="5"/>
          <tpl fld="2" item="21"/>
          <tpl fld="3" item="21"/>
          <tpl hier="10" item="0"/>
          <tpl fld="4" item="6"/>
        </tpls>
      </n>
      <n v="103729">
        <tpls c="5">
          <tpl fld="1" item="7"/>
          <tpl fld="2" item="21"/>
          <tpl fld="3" item="21"/>
          <tpl hier="10" item="0"/>
          <tpl fld="4" item="6"/>
        </tpls>
      </n>
      <n v="115447">
        <tpls c="5">
          <tpl fld="1" item="8"/>
          <tpl fld="2" item="21"/>
          <tpl fld="3" item="21"/>
          <tpl hier="10" item="0"/>
          <tpl fld="4" item="6"/>
        </tpls>
      </n>
      <n v="22837">
        <tpls c="5">
          <tpl fld="1" item="13"/>
          <tpl fld="2" item="21"/>
          <tpl fld="3" item="21"/>
          <tpl hier="10" item="0"/>
          <tpl fld="4" item="6"/>
        </tpls>
      </n>
      <n v="109021">
        <tpls c="5">
          <tpl fld="1" item="1"/>
          <tpl fld="2" item="21"/>
          <tpl fld="3" item="21"/>
          <tpl hier="10" item="0"/>
          <tpl fld="4" item="6"/>
        </tpls>
      </n>
      <n v="127165">
        <tpls c="5">
          <tpl fld="1" item="9"/>
          <tpl fld="2" item="21"/>
          <tpl fld="3" item="21"/>
          <tpl hier="10" item="0"/>
          <tpl fld="4" item="6"/>
        </tpls>
      </n>
      <n v="45139">
        <tpls c="5">
          <tpl fld="1" item="2"/>
          <tpl fld="2" item="21"/>
          <tpl fld="3" item="21"/>
          <tpl hier="10" item="0"/>
          <tpl fld="4" item="6"/>
        </tpls>
      </n>
      <n v="138883">
        <tpls c="5">
          <tpl fld="1" item="10"/>
          <tpl fld="2" item="21"/>
          <tpl fld="3" item="21"/>
          <tpl hier="10" item="0"/>
          <tpl fld="4" item="6"/>
        </tpls>
      </n>
      <n v="56857">
        <tpls c="5">
          <tpl fld="1" item="3"/>
          <tpl fld="2" item="21"/>
          <tpl fld="3" item="21"/>
          <tpl hier="10" item="0"/>
          <tpl fld="4" item="6"/>
        </tpls>
      </n>
      <n v="150601">
        <tpls c="5">
          <tpl fld="1" item="11"/>
          <tpl fld="2" item="21"/>
          <tpl fld="3" item="21"/>
          <tpl hier="10" item="0"/>
          <tpl fld="4" item="6"/>
        </tpls>
      </n>
      <n v="68575">
        <tpls c="5">
          <tpl fld="1" item="4"/>
          <tpl fld="2" item="21"/>
          <tpl fld="3" item="21"/>
          <tpl hier="10" item="0"/>
          <tpl fld="4" item="6"/>
        </tpls>
      </n>
      <n v="86719">
        <tpls c="5">
          <tpl fld="1" item="12"/>
          <tpl fld="2" item="21"/>
          <tpl fld="3" item="21"/>
          <tpl hier="10" item="0"/>
          <tpl fld="4" item="6"/>
        </tpls>
      </n>
      <n v="92011">
        <tpls c="5">
          <tpl fld="1" item="6"/>
          <tpl fld="2" item="21"/>
          <tpl fld="3" item="21"/>
          <tpl hier="10" item="0"/>
          <tpl fld="4" item="6"/>
        </tpls>
      </n>
      <n v="322.5806">
        <tpls c="5">
          <tpl fld="1" item="7"/>
          <tpl fld="2" item="15"/>
          <tpl fld="3" item="15"/>
          <tpl hier="10" item="0"/>
          <tpl fld="4" item="4"/>
        </tpls>
      </n>
      <n v="322.5806">
        <tpls c="5">
          <tpl fld="1" item="12"/>
          <tpl fld="2" item="15"/>
          <tpl fld="3" item="15"/>
          <tpl hier="10" item="0"/>
          <tpl fld="4" item="4"/>
        </tpls>
      </n>
      <n v="322.5806">
        <tpls c="5">
          <tpl fld="1" item="4"/>
          <tpl fld="2" item="15"/>
          <tpl fld="3" item="15"/>
          <tpl hier="10" item="0"/>
          <tpl fld="4" item="4"/>
        </tpls>
      </n>
      <n v="322.5806">
        <tpls c="5">
          <tpl fld="1" item="6"/>
          <tpl fld="2" item="15"/>
          <tpl fld="3" item="15"/>
          <tpl hier="10" item="0"/>
          <tpl fld="4" item="4"/>
        </tpls>
      </n>
      <n v="322.5806">
        <tpls c="5">
          <tpl fld="1" item="0"/>
          <tpl fld="2" item="15"/>
          <tpl fld="3" item="15"/>
          <tpl hier="10" item="0"/>
          <tpl fld="4" item="4"/>
        </tpls>
      </n>
      <n v="322.5806">
        <tpls c="5">
          <tpl fld="1" item="8"/>
          <tpl fld="2" item="15"/>
          <tpl fld="3" item="15"/>
          <tpl hier="10" item="0"/>
          <tpl fld="4" item="4"/>
        </tpls>
      </n>
      <n v="322.5806">
        <tpls c="5">
          <tpl fld="1" item="1"/>
          <tpl fld="2" item="15"/>
          <tpl fld="3" item="15"/>
          <tpl hier="10" item="0"/>
          <tpl fld="4" item="4"/>
        </tpls>
      </n>
      <n v="322.5806">
        <tpls c="5">
          <tpl fld="1" item="9"/>
          <tpl fld="2" item="15"/>
          <tpl fld="3" item="15"/>
          <tpl hier="10" item="0"/>
          <tpl fld="4" item="4"/>
        </tpls>
      </n>
      <n v="322.5806">
        <tpls c="5">
          <tpl fld="1" item="2"/>
          <tpl fld="2" item="15"/>
          <tpl fld="3" item="15"/>
          <tpl hier="10" item="0"/>
          <tpl fld="4" item="4"/>
        </tpls>
      </n>
      <n v="322.5806">
        <tpls c="5">
          <tpl fld="1" item="10"/>
          <tpl fld="2" item="15"/>
          <tpl fld="3" item="15"/>
          <tpl hier="10" item="0"/>
          <tpl fld="4" item="4"/>
        </tpls>
      </n>
      <n v="322.5806">
        <tpls c="5">
          <tpl fld="1" item="3"/>
          <tpl fld="2" item="15"/>
          <tpl fld="3" item="15"/>
          <tpl hier="10" item="0"/>
          <tpl fld="4" item="4"/>
        </tpls>
      </n>
      <n v="322.5806">
        <tpls c="5">
          <tpl fld="1" item="11"/>
          <tpl fld="2" item="15"/>
          <tpl fld="3" item="15"/>
          <tpl hier="10" item="0"/>
          <tpl fld="4" item="4"/>
        </tpls>
      </n>
      <n v="322.5806">
        <tpls c="5">
          <tpl fld="1" item="5"/>
          <tpl fld="2" item="15"/>
          <tpl fld="3" item="15"/>
          <tpl hier="10" item="0"/>
          <tpl fld="4" item="4"/>
        </tpls>
      </n>
      <n v="322.5806">
        <tpls c="5">
          <tpl fld="1" item="13"/>
          <tpl fld="2" item="15"/>
          <tpl fld="3" item="15"/>
          <tpl hier="10" item="0"/>
          <tpl fld="4" item="4"/>
        </tpls>
      </n>
      <n v="8064.5160999999998">
        <tpls c="5">
          <tpl fld="1" item="0"/>
          <tpl fld="2" item="7"/>
          <tpl fld="3" item="7"/>
          <tpl hier="10" item="0"/>
          <tpl fld="4" item="4"/>
        </tpls>
      </n>
      <n v="8064.5160999999998">
        <tpls c="5">
          <tpl fld="1" item="4"/>
          <tpl fld="2" item="7"/>
          <tpl fld="3" item="7"/>
          <tpl hier="10" item="0"/>
          <tpl fld="4" item="4"/>
        </tpls>
      </n>
      <n v="8064.5160999999998">
        <tpls c="5">
          <tpl fld="1" item="6"/>
          <tpl fld="2" item="7"/>
          <tpl fld="3" item="7"/>
          <tpl hier="10" item="0"/>
          <tpl fld="4" item="4"/>
        </tpls>
      </n>
      <n v="8064.5160999999998">
        <tpls c="5">
          <tpl fld="1" item="7"/>
          <tpl fld="2" item="7"/>
          <tpl fld="3" item="7"/>
          <tpl hier="10" item="0"/>
          <tpl fld="4" item="4"/>
        </tpls>
      </n>
      <n v="8064.5160999999998">
        <tpls c="5">
          <tpl fld="1" item="8"/>
          <tpl fld="2" item="7"/>
          <tpl fld="3" item="7"/>
          <tpl hier="10" item="0"/>
          <tpl fld="4" item="4"/>
        </tpls>
      </n>
      <n v="8064.5160999999998">
        <tpls c="5">
          <tpl fld="1" item="12"/>
          <tpl fld="2" item="7"/>
          <tpl fld="3" item="7"/>
          <tpl hier="10" item="0"/>
          <tpl fld="4" item="4"/>
        </tpls>
      </n>
      <n v="8064.5160999999998">
        <tpls c="5">
          <tpl fld="1" item="1"/>
          <tpl fld="2" item="7"/>
          <tpl fld="3" item="7"/>
          <tpl hier="10" item="0"/>
          <tpl fld="4" item="4"/>
        </tpls>
      </n>
      <n v="8064.5160999999998">
        <tpls c="5">
          <tpl fld="1" item="9"/>
          <tpl fld="2" item="7"/>
          <tpl fld="3" item="7"/>
          <tpl hier="10" item="0"/>
          <tpl fld="4" item="4"/>
        </tpls>
      </n>
      <n v="8064.5160999999998">
        <tpls c="5">
          <tpl fld="1" item="2"/>
          <tpl fld="2" item="7"/>
          <tpl fld="3" item="7"/>
          <tpl hier="10" item="0"/>
          <tpl fld="4" item="4"/>
        </tpls>
      </n>
      <n v="8064.5160999999998">
        <tpls c="5">
          <tpl fld="1" item="10"/>
          <tpl fld="2" item="7"/>
          <tpl fld="3" item="7"/>
          <tpl hier="10" item="0"/>
          <tpl fld="4" item="4"/>
        </tpls>
      </n>
      <n v="8064.5160999999998">
        <tpls c="5">
          <tpl fld="1" item="3"/>
          <tpl fld="2" item="7"/>
          <tpl fld="3" item="7"/>
          <tpl hier="10" item="0"/>
          <tpl fld="4" item="4"/>
        </tpls>
      </n>
      <n v="8064.5160999999998">
        <tpls c="5">
          <tpl fld="1" item="11"/>
          <tpl fld="2" item="7"/>
          <tpl fld="3" item="7"/>
          <tpl hier="10" item="0"/>
          <tpl fld="4" item="4"/>
        </tpls>
      </n>
      <n v="8064.5160999999998">
        <tpls c="5">
          <tpl fld="1" item="5"/>
          <tpl fld="2" item="7"/>
          <tpl fld="3" item="7"/>
          <tpl hier="10" item="0"/>
          <tpl fld="4" item="4"/>
        </tpls>
      </n>
      <n v="8064.5160999999998">
        <tpls c="5">
          <tpl fld="1" item="13"/>
          <tpl fld="2" item="7"/>
          <tpl fld="3" item="7"/>
          <tpl hier="10" item="0"/>
          <tpl fld="4" item="4"/>
        </tpls>
      </n>
      <n v="32104.800000000003">
        <tpls c="5">
          <tpl fld="1" item="11"/>
          <tpl fld="2" item="1"/>
          <tpl fld="3" item="1"/>
          <tpl hier="10" item="0"/>
          <tpl fld="4" item="2"/>
        </tpls>
      </n>
      <n v="13548.3871">
        <tpls c="5">
          <tpl fld="1" item="11"/>
          <tpl fld="2" item="3"/>
          <tpl fld="3" item="3"/>
          <tpl hier="10" item="0"/>
          <tpl fld="4" item="4"/>
        </tpls>
      </n>
      <n v="847387.64557499997">
        <tpls c="5">
          <tpl fld="1" item="11"/>
          <tpl fld="2" item="5"/>
          <tpl fld="3" item="5"/>
          <tpl hier="10" item="0"/>
          <tpl fld="4" item="6"/>
        </tpls>
      </n>
      <n v="838.7097">
        <tpls c="5">
          <tpl fld="1" item="11"/>
          <tpl fld="2" item="4"/>
          <tpl fld="3" item="4"/>
          <tpl hier="10" item="0"/>
          <tpl fld="4" item="4"/>
        </tpls>
      </n>
      <n v="0">
        <tpls c="5">
          <tpl fld="1" item="11"/>
          <tpl fld="2" item="12"/>
          <tpl fld="3" item="12"/>
          <tpl hier="10" item="0"/>
          <tpl fld="4" item="3"/>
        </tpls>
      </n>
      <n v="0">
        <tpls c="5">
          <tpl fld="1" item="11"/>
          <tpl fld="2" item="0"/>
          <tpl fld="3" item="0"/>
          <tpl hier="10" item="0"/>
          <tpl fld="4" item="1"/>
        </tpls>
      </n>
      <n v="829.91922274997125">
        <tpls c="5">
          <tpl fld="1" item="11"/>
          <tpl fld="2" item="3"/>
          <tpl fld="3" item="3"/>
          <tpl hier="10" item="0"/>
          <tpl fld="4" item="0"/>
        </tpls>
      </n>
      <n v="0">
        <tpls c="5">
          <tpl fld="1" item="11"/>
          <tpl fld="2" item="5"/>
          <tpl fld="3" item="5"/>
          <tpl hier="10" item="0"/>
          <tpl fld="4" item="2"/>
        </tpls>
      </n>
      <n v="30240">
        <tpls c="5">
          <tpl fld="1" item="11"/>
          <tpl fld="2" item="6"/>
          <tpl fld="3" item="6"/>
          <tpl hier="10" item="0"/>
          <tpl fld="4" item="2"/>
        </tpls>
      </n>
      <n v="0">
        <tpls c="5">
          <tpl fld="1" item="11"/>
          <tpl fld="2" item="2"/>
          <tpl fld="3" item="2"/>
          <tpl hier="10" item="0"/>
          <tpl fld="4" item="3"/>
        </tpls>
      </n>
      <n v="15.483875999999999">
        <tpls c="5">
          <tpl fld="1" item="11"/>
          <tpl fld="2" item="4"/>
          <tpl fld="3" item="4"/>
          <tpl hier="10" item="0"/>
          <tpl fld="4" item="5"/>
        </tpls>
      </n>
      <n v="0">
        <tpls c="5">
          <tpl fld="1" item="11"/>
          <tpl fld="2" item="1"/>
          <tpl fld="3" item="1"/>
          <tpl hier="10" item="0"/>
          <tpl fld="4" item="1"/>
        </tpls>
      </n>
      <n v="3071.3709687499995">
        <tpls c="5">
          <tpl fld="1" item="11"/>
          <tpl fld="2" item="5"/>
          <tpl fld="3" item="5"/>
          <tpl hier="10" item="0"/>
          <tpl fld="4" item="5"/>
        </tpls>
      </n>
      <n v="0">
        <tpls c="5">
          <tpl fld="1" item="11"/>
          <tpl fld="2" item="11"/>
          <tpl fld="3" item="11"/>
          <tpl hier="10" item="0"/>
          <tpl fld="4" item="2"/>
        </tpls>
      </n>
      <n v="669496.31606999994">
        <tpls c="4">
          <tpl fld="1" item="5"/>
          <tpl fld="2" item="0"/>
          <tpl hier="10" item="0"/>
          <tpl fld="4" item="6"/>
        </tpls>
      </n>
      <n v="847378.75475999992">
        <tpls c="4">
          <tpl fld="1" item="7"/>
          <tpl fld="2" item="0"/>
          <tpl hier="10" item="0"/>
          <tpl fld="4" item="6"/>
        </tpls>
      </n>
      <n v="1381026.0708300003">
        <tpls c="4">
          <tpl fld="1" item="13"/>
          <tpl fld="2" item="0"/>
          <tpl hier="10" item="0"/>
          <tpl fld="4" item="6"/>
        </tpls>
      </n>
      <n v="758437.53541499993">
        <tpls c="4">
          <tpl fld="1" item="6"/>
          <tpl fld="2" item="0"/>
          <tpl hier="10" item="0"/>
          <tpl fld="4" item="6"/>
        </tpls>
      </n>
      <n v="224790.21934499999">
        <tpls c="4">
          <tpl fld="1" item="0"/>
          <tpl fld="2" item="0"/>
          <tpl hier="10" item="0"/>
          <tpl fld="4" item="6"/>
        </tpls>
      </n>
      <n v="936319.97410499991">
        <tpls c="4">
          <tpl fld="1" item="8"/>
          <tpl fld="2" item="0"/>
          <tpl hier="10" item="0"/>
          <tpl fld="4" item="6"/>
        </tpls>
      </n>
      <n v="313731.43868999998">
        <tpls c="4">
          <tpl fld="1" item="1"/>
          <tpl fld="2" item="0"/>
          <tpl hier="10" item="0"/>
          <tpl fld="4" item="6"/>
        </tpls>
      </n>
      <n v="1025261.1934499999">
        <tpls c="4">
          <tpl fld="1" item="9"/>
          <tpl fld="2" item="0"/>
          <tpl hier="10" item="0"/>
          <tpl fld="4" item="6"/>
        </tpls>
      </n>
      <n v="402672.65803499997">
        <tpls c="4">
          <tpl fld="1" item="2"/>
          <tpl fld="2" item="0"/>
          <tpl hier="10" item="0"/>
          <tpl fld="4" item="6"/>
        </tpls>
      </n>
      <n v="1114202.412795">
        <tpls c="4">
          <tpl fld="1" item="10"/>
          <tpl fld="2" item="0"/>
          <tpl hier="10" item="0"/>
          <tpl fld="4" item="6"/>
        </tpls>
      </n>
      <n v="491613.87737999996">
        <tpls c="4">
          <tpl fld="1" item="3"/>
          <tpl fld="2" item="0"/>
          <tpl hier="10" item="0"/>
          <tpl fld="4" item="6"/>
        </tpls>
      </n>
      <n v="1203143.6321400001">
        <tpls c="4">
          <tpl fld="1" item="11"/>
          <tpl fld="2" item="0"/>
          <tpl hier="10" item="0"/>
          <tpl fld="4" item="6"/>
        </tpls>
      </n>
      <n v="580555.09672499995">
        <tpls c="4">
          <tpl fld="1" item="4"/>
          <tpl fld="2" item="0"/>
          <tpl hier="10" item="0"/>
          <tpl fld="4" item="6"/>
        </tpls>
      </n>
      <n v="1292084.8514850002">
        <tpls c="4">
          <tpl fld="1" item="12"/>
          <tpl fld="2" item="0"/>
          <tpl hier="10" item="0"/>
          <tpl fld="4" item="6"/>
        </tpls>
      </n>
    </entries>
    <sets count="1">
      <set count="1" maxRank="1" setDefinition="{[EndingInventory].[Filter].&amp;[False]}">
        <tpls c="1">
          <tpl fld="0" item="0"/>
        </tpls>
      </set>
    </sets>
    <queryCache count="83">
      <query mdx="[EndingInventory].[Date].&amp;[2024-01-12T00:00:00]">
        <tpls c="1">
          <tpl fld="1" item="0"/>
        </tpls>
      </query>
      <query mdx="[EndingInventory].[Date].&amp;[2024-01-13T00:00:00]">
        <tpls c="1">
          <tpl fld="1" item="1"/>
        </tpls>
      </query>
      <query mdx="[EndingInventory].[Date].&amp;[2024-01-14T00:00:00]">
        <tpls c="1">
          <tpl fld="1" item="2"/>
        </tpls>
      </query>
      <query mdx="[EndingInventory].[Date].&amp;[2024-01-15T00:00:00]">
        <tpls c="1">
          <tpl fld="1" item="3"/>
        </tpls>
      </query>
      <query mdx="[EndingInventory].[Date].&amp;[2024-01-16T00:00:00]">
        <tpls c="1">
          <tpl fld="1" item="4"/>
        </tpls>
      </query>
      <query mdx="[EndingInventory].[Date].&amp;[2024-01-17T00:00:00]">
        <tpls c="1">
          <tpl fld="1" item="5"/>
        </tpls>
      </query>
      <query mdx="[EndingInventory].[Date].&amp;[2024-01-18T00:00:00]">
        <tpls c="1">
          <tpl fld="1" item="6"/>
        </tpls>
      </query>
      <query mdx="[EndingInventory].[Date].&amp;[2024-01-19T00:00:00]">
        <tpls c="1">
          <tpl fld="1" item="7"/>
        </tpls>
      </query>
      <query mdx="[EndingInventory].[Date].&amp;[2024-01-20T00:00:00]">
        <tpls c="1">
          <tpl fld="1" item="8"/>
        </tpls>
      </query>
      <query mdx="[EndingInventory].[Date].&amp;[2024-01-21T00:00:00]">
        <tpls c="1">
          <tpl fld="1" item="9"/>
        </tpls>
      </query>
      <query mdx="[EndingInventory].[Date].&amp;[2024-01-22T00:00:00]">
        <tpls c="1">
          <tpl fld="1" item="10"/>
        </tpls>
      </query>
      <query mdx="[EndingInventory].[Date].&amp;[2024-01-23T00:00:00]">
        <tpls c="1">
          <tpl fld="1" item="11"/>
        </tpls>
      </query>
      <query mdx="[EndingInventory].[Date].&amp;[2024-01-24T00:00:00]">
        <tpls c="1">
          <tpl fld="1" item="12"/>
        </tpls>
      </query>
      <query mdx="[EndingInventory].[Date].&amp;[2024-01-25T00:00:00]">
        <tpls c="1">
          <tpl fld="1" item="13"/>
        </tpls>
      </query>
      <query mdx="[EndingInventory].[ProductCode].&amp;[4107]">
        <tpls c="1">
          <tpl fld="2" item="0"/>
        </tpls>
      </query>
      <query mdx="[EndingInventory].[ProductDesc].&amp;[KENSOL 17]">
        <tpls c="1">
          <tpl fld="3" item="0"/>
        </tpls>
      </query>
      <query mdx="[Measures].[Sum of BeginInventory]">
        <tpls c="1">
          <tpl fld="4" item="0"/>
        </tpls>
      </query>
      <query mdx="[Measures].[Sum of Receipts]">
        <tpls c="1">
          <tpl fld="4" item="1"/>
        </tpls>
      </query>
      <query mdx="[Measures].[Sum of ProductionIn]">
        <tpls c="1">
          <tpl fld="4" item="2"/>
        </tpls>
      </query>
      <query mdx="[Measures].[Sum of ProductionOut]">
        <tpls c="1">
          <tpl fld="4" item="3"/>
        </tpls>
      </query>
      <query mdx="[Measures].[Sum of Demand]">
        <tpls c="1">
          <tpl fld="4" item="4"/>
        </tpls>
      </query>
      <query mdx="[Measures].[Sum of BlendedOut]">
        <tpls c="1">
          <tpl fld="4" item="5"/>
        </tpls>
      </query>
      <query mdx="[Measures].[Sum of EndingInventory]">
        <tpls c="1">
          <tpl fld="4" item="6"/>
        </tpls>
      </query>
      <query mdx="[EndingInventory].[ProductCode].&amp;[4111]">
        <tpls c="1">
          <tpl fld="2" item="1"/>
        </tpls>
      </query>
      <query mdx="[EndingInventory].[ProductDesc].&amp;[KENSOL 30]">
        <tpls c="1">
          <tpl fld="3" item="1"/>
        </tpls>
      </query>
      <query mdx="[EndingInventory].[ProductCode].&amp;[4115]">
        <tpls c="1">
          <tpl fld="2" item="2"/>
        </tpls>
      </query>
      <query mdx="[EndingInventory].[ProductDesc].&amp;[KENSOL 48H]">
        <tpls c="1">
          <tpl fld="3" item="2"/>
        </tpls>
      </query>
      <query mdx="[EndingInventory].[ProductCode].&amp;[4305]">
        <tpls c="1">
          <tpl fld="2" item="3"/>
        </tpls>
      </query>
      <query mdx="[EndingInventory].[ProductDesc].&amp;[KENDEX 0150]">
        <tpls c="1">
          <tpl fld="3" item="3"/>
        </tpls>
      </query>
      <query mdx="[EndingInventory].[ProductCode].&amp;[4313]">
        <tpls c="1">
          <tpl fld="2" item="4"/>
        </tpls>
      </query>
      <query mdx="[EndingInventory].[ProductDesc].&amp;[KENDEX 0842]">
        <tpls c="1">
          <tpl fld="3" item="4"/>
        </tpls>
      </query>
      <query mdx="[EndingInventory].[ProductCode].&amp;[4315]">
        <tpls c="1">
          <tpl fld="2" item="5"/>
        </tpls>
      </query>
      <query mdx="[EndingInventory].[ProductDesc].&amp;[KENDEX 0150H]">
        <tpls c="1">
          <tpl fld="3" item="5"/>
        </tpls>
      </query>
      <query mdx="[EndingInventory].[ProductCode].&amp;[4317]">
        <tpls c="1">
          <tpl fld="2" item="6"/>
        </tpls>
      </query>
      <query mdx="[EndingInventory].[ProductDesc].&amp;[KENDEX 0846]">
        <tpls c="1">
          <tpl fld="3" item="6"/>
        </tpls>
      </query>
      <query mdx="[EndingInventory].[ProductCode].&amp;[4318]">
        <tpls c="1">
          <tpl fld="2" item="7"/>
        </tpls>
      </query>
      <query mdx="[EndingInventory].[ProductDesc].&amp;[ARGOLD LEGACY]">
        <tpls c="1">
          <tpl fld="3" item="7"/>
        </tpls>
      </query>
      <query mdx="[EndingInventory].[ProductCode].&amp;[4329]">
        <tpls c="1">
          <tpl fld="2" item="8"/>
        </tpls>
      </query>
      <query mdx="[EndingInventory].[ProductDesc].&amp;[KENDEX 0060HT]">
        <tpls c="1">
          <tpl fld="3" item="8"/>
        </tpls>
      </query>
      <query mdx="[EndingInventory].[ProductCode].&amp;[4449]">
        <tpls c="1">
          <tpl fld="2" item="9"/>
        </tpls>
      </query>
      <query mdx="[EndingInventory].[ProductDesc].&amp;[KENWAX LIGHT NEUTRAL SLACK WAX]">
        <tpls c="1">
          <tpl fld="3" item="9"/>
        </tpls>
      </query>
      <query mdx="[EndingInventory].[ProductCode].&amp;[4451]">
        <tpls c="1">
          <tpl fld="2" item="10"/>
        </tpls>
      </query>
      <query mdx="[EndingInventory].[ProductDesc].&amp;[KENWAX MED NEUTRAL SLACK WAX]">
        <tpls c="1">
          <tpl fld="3" item="10"/>
        </tpls>
      </query>
      <query mdx="[EndingInventory].[ProductCode].&amp;[4454]">
        <tpls c="1">
          <tpl fld="2" item="11"/>
        </tpls>
      </query>
      <query mdx="[EndingInventory].[ProductDesc].&amp;[KENWAX HEAVY NEUTRAL SLACK WAX]">
        <tpls c="1">
          <tpl fld="3" item="11"/>
        </tpls>
      </query>
      <query mdx="[EndingInventory].[ProductCode].&amp;[4459]">
        <tpls c="1">
          <tpl fld="2" item="12"/>
        </tpls>
      </query>
      <query mdx="[EndingInventory].[ProductDesc].&amp;[KENWAX 0111 PETROLATUM]">
        <tpls c="1">
          <tpl fld="3" item="12"/>
        </tpls>
      </query>
      <query mdx="[EndingInventory].[ProductCode].&amp;[4554]">
        <tpls c="1">
          <tpl fld="2" item="13"/>
        </tpls>
      </query>
      <query mdx="[EndingInventory].[ProductDesc].&amp;[KENDEX 0834]">
        <tpls c="1">
          <tpl fld="3" item="13"/>
        </tpls>
      </query>
      <query mdx="[EndingInventory].[ProductCode].&amp;[4555]">
        <tpls c="1">
          <tpl fld="2" item="14"/>
        </tpls>
      </query>
      <query mdx="[EndingInventory].[ProductDesc].&amp;[KENDEX 0897]">
        <tpls c="1">
          <tpl fld="3" item="14"/>
        </tpls>
      </query>
      <query mdx="[EndingInventory].[ProductCode].&amp;[4577]">
        <tpls c="1">
          <tpl fld="2" item="15"/>
        </tpls>
      </query>
      <query mdx="[EndingInventory].[ProductDesc].&amp;[KENDEX MNE]">
        <tpls c="1">
          <tpl fld="3" item="15"/>
        </tpls>
      </query>
      <query mdx="[EndingInventory].[ProductCode].&amp;[4586]">
        <tpls c="1">
          <tpl fld="2" item="16"/>
        </tpls>
      </query>
      <query mdx="[EndingInventory].[ProductDesc].&amp;[KENDEX 0866]">
        <tpls c="1">
          <tpl fld="3" item="16"/>
        </tpls>
      </query>
      <query mdx="[EndingInventory].[ProductCode].&amp;[8175]">
        <tpls c="1">
          <tpl fld="2" item="17"/>
        </tpls>
      </query>
      <query mdx="[EndingInventory].[ProductDesc].&amp;[#2 NRLM DIESEL S15 DYED]">
        <tpls c="1">
          <tpl fld="3" item="17"/>
        </tpls>
      </query>
      <query mdx="[EndingInventory].[ProductCode].&amp;[9103]">
        <tpls c="1">
          <tpl fld="2" item="18"/>
        </tpls>
      </query>
      <query mdx="[EndingInventory].[ProductDesc].&amp;[PLATFORMER CHARGE (NAPHTHA)]">
        <tpls c="1">
          <tpl fld="3" item="18"/>
        </tpls>
      </query>
      <query mdx="[EndingInventory].[ProductCode].&amp;[9116]">
        <tpls c="1">
          <tpl fld="2" item="19"/>
        </tpls>
      </query>
      <query mdx="[EndingInventory].[ProductDesc].&amp;[WAXY LIGHT NEUTRAL]">
        <tpls c="1">
          <tpl fld="3" item="19"/>
        </tpls>
      </query>
      <query mdx="[EndingInventory].[ProductCode].&amp;[9117]">
        <tpls c="1">
          <tpl fld="2" item="20"/>
        </tpls>
      </query>
      <query mdx="[EndingInventory].[ProductDesc].&amp;[WAXY MEDIUM NEUTRAL]">
        <tpls c="1">
          <tpl fld="3" item="20"/>
        </tpls>
      </query>
      <query mdx="[EndingInventory].[ProductCode].&amp;[9119]">
        <tpls c="1">
          <tpl fld="2" item="21"/>
        </tpls>
      </query>
      <query mdx="[EndingInventory].[ProductDesc].&amp;[HEAVY WAXY DISTILLATE]">
        <tpls c="1">
          <tpl fld="3" item="21"/>
        </tpls>
      </query>
      <query mdx="[EndingInventory].[ProductCode].&amp;[9302]">
        <tpls c="1">
          <tpl fld="2" item="22"/>
        </tpls>
      </query>
      <query mdx="[EndingInventory].[ProductDesc].&amp;[DEWAXED MED NEUTRAL]">
        <tpls c="1">
          <tpl fld="3" item="22"/>
        </tpls>
      </query>
      <query mdx="[EndingInventory].[ProductCode].&amp;[9303]">
        <tpls c="1">
          <tpl fld="2" item="23"/>
        </tpls>
      </query>
      <query mdx="[EndingInventory].[ProductDesc].&amp;[DEWAXED HEAVY NEUTRAL]">
        <tpls c="1">
          <tpl fld="3" item="23"/>
        </tpls>
      </query>
      <query mdx="[EndingInventory].[ProductCode].&amp;[9305]">
        <tpls c="1">
          <tpl fld="2" item="24"/>
        </tpls>
      </query>
      <query mdx="[EndingInventory].[ProductDesc].&amp;[DEWAXED BRIGHT STOCK]">
        <tpls c="1">
          <tpl fld="3" item="24"/>
        </tpls>
      </query>
      <query mdx="[EndingInventory].[ProductCode].&amp;[9703]">
        <tpls c="1">
          <tpl fld="2" item="25"/>
        </tpls>
      </query>
      <query mdx="[EndingInventory].[ProductDesc].&amp;[KENSOL 61 UNHT]">
        <tpls c="1">
          <tpl fld="3" item="25"/>
        </tpls>
      </query>
      <query mdx="[EndingInventory].[ProductCode].&amp;[9711]">
        <tpls c="1">
          <tpl fld="2" item="26"/>
        </tpls>
      </query>
      <query mdx="[EndingInventory].[ProductDesc].&amp;[KENSOL 48UNHT]">
        <tpls c="1">
          <tpl fld="3" item="26"/>
        </tpls>
      </query>
      <query mdx="[EndingInventory].[ProductCode].&amp;[9712]">
        <tpls c="1">
          <tpl fld="2" item="27"/>
        </tpls>
      </query>
      <query mdx="[EndingInventory].[ProductDesc].&amp;[KENSOL 50 UNHT]">
        <tpls c="1">
          <tpl fld="3" item="27"/>
        </tpls>
      </query>
      <query mdx="[EndingInventory].[ProductCode].&amp;[9713]">
        <tpls c="1">
          <tpl fld="2" item="28"/>
        </tpls>
      </query>
      <query mdx="[EndingInventory].[ProductDesc].&amp;[NO.2 DIESEL-HYDRO CHARGE]">
        <tpls c="1">
          <tpl fld="3" item="28"/>
        </tpls>
      </query>
      <query mdx="[EndingInventory].[ProductCode].&amp;[9720]">
        <tpls c="1">
          <tpl fld="2" item="29"/>
        </tpls>
      </query>
      <query mdx="[EndingInventory].[ProductDesc].&amp;[DEWAXED UNEXT LN CHARGE]">
        <tpls c="1">
          <tpl fld="3" item="29"/>
        </tpls>
      </query>
      <query mdx="[EndingInventory].[ProductCode].&amp;[A1]">
        <tpls c="1">
          <tpl fld="2" item="30"/>
        </tpls>
      </query>
      <query mdx="[EndingInventory].[ProductDesc].&amp;[CRUDE OIL]">
        <tpls c="1">
          <tpl fld="3" item="30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ke Spagnolo" refreshedDate="45312.58546840278" backgroundQuery="1" createdVersion="8" refreshedVersion="8" minRefreshableVersion="3" recordCount="0" supportSubquery="1" supportAdvancedDrill="1" xr:uid="{4875E94E-55DF-4FB1-B1B4-6F607B7D6527}">
  <cacheSource type="external" connectionId="3"/>
  <cacheFields count="1">
    <cacheField name="[EndingInventory].[Filter].[Filter]" caption="Filter" numFmtId="0" hierarchy="10" level="1">
      <sharedItems containsSemiMixedTypes="0" containsNonDate="0" containsString="0"/>
    </cacheField>
  </cacheFields>
  <cacheHierarchies count="22">
    <cacheHierarchy uniqueName="[EndingInventory].[Date]" caption="Date" attribute="1" time="1" defaultMemberUniqueName="[EndingInventory].[Date].[All]" allUniqueName="[EndingInventory].[Date].[All]" dimensionUniqueName="[EndingInventory]" displayFolder="" count="2" memberValueDatatype="7" unbalanced="0"/>
    <cacheHierarchy uniqueName="[EndingInventory].[ProductCode]" caption="ProductCode" attribute="1" defaultMemberUniqueName="[EndingInventory].[ProductCode].[All]" allUniqueName="[EndingInventory].[ProductCode].[All]" dimensionUniqueName="[EndingInventory]" displayFolder="" count="2" memberValueDatatype="130" unbalanced="0"/>
    <cacheHierarchy uniqueName="[EndingInventory].[ProductDesc]" caption="ProductDesc" attribute="1" defaultMemberUniqueName="[EndingInventory].[ProductDesc].[All]" allUniqueName="[EndingInventory].[ProductDesc].[All]" dimensionUniqueName="[EndingInventory]" displayFolder="" count="2" memberValueDatatype="130" unbalanced="0"/>
    <cacheHierarchy uniqueName="[EndingInventory].[BeginInventory]" caption="BeginInventory" attribute="1" defaultMemberUniqueName="[EndingInventory].[BeginInventory].[All]" allUniqueName="[EndingInventory].[BeginInventory].[All]" dimensionUniqueName="[EndingInventory]" displayFolder="" count="0" memberValueDatatype="5" unbalanced="0"/>
    <cacheHierarchy uniqueName="[EndingInventory].[Receipts]" caption="Receipts" attribute="1" defaultMemberUniqueName="[EndingInventory].[Receipts].[All]" allUniqueName="[EndingInventory].[Receipts].[All]" dimensionUniqueName="[EndingInventory]" displayFolder="" count="0" memberValueDatatype="5" unbalanced="0"/>
    <cacheHierarchy uniqueName="[EndingInventory].[ProductionIn]" caption="ProductionIn" attribute="1" defaultMemberUniqueName="[EndingInventory].[ProductionIn].[All]" allUniqueName="[EndingInventory].[ProductionIn].[All]" dimensionUniqueName="[EndingInventory]" displayFolder="" count="0" memberValueDatatype="5" unbalanced="0"/>
    <cacheHierarchy uniqueName="[EndingInventory].[ProductionOut]" caption="ProductionOut" attribute="1" defaultMemberUniqueName="[EndingInventory].[ProductionOut].[All]" allUniqueName="[EndingInventory].[ProductionOut].[All]" dimensionUniqueName="[EndingInventory]" displayFolder="" count="0" memberValueDatatype="5" unbalanced="0"/>
    <cacheHierarchy uniqueName="[EndingInventory].[Demand]" caption="Demand" attribute="1" defaultMemberUniqueName="[EndingInventory].[Demand].[All]" allUniqueName="[EndingInventory].[Demand].[All]" dimensionUniqueName="[EndingInventory]" displayFolder="" count="0" memberValueDatatype="5" unbalanced="0"/>
    <cacheHierarchy uniqueName="[EndingInventory].[BlendedOut]" caption="BlendedOut" attribute="1" defaultMemberUniqueName="[EndingInventory].[BlendedOut].[All]" allUniqueName="[EndingInventory].[BlendedOut].[All]" dimensionUniqueName="[EndingInventory]" displayFolder="" count="0" memberValueDatatype="5" unbalanced="0"/>
    <cacheHierarchy uniqueName="[EndingInventory].[EndingInventory]" caption="EndingInventory" attribute="1" defaultMemberUniqueName="[EndingInventory].[EndingInventory].[All]" allUniqueName="[EndingInventory].[EndingInventory].[All]" dimensionUniqueName="[EndingInventory]" displayFolder="" count="0" memberValueDatatype="5" unbalanced="0"/>
    <cacheHierarchy uniqueName="[EndingInventory].[Filter]" caption="Filter" attribute="1" defaultMemberUniqueName="[EndingInventory].[Filter].[All]" allUniqueName="[EndingInventory].[Filter].[All]" dimensionUniqueName="[EndingInventory]" displayFolder="" count="2" memberValueDatatype="11" unbalanced="0">
      <fieldsUsage count="2">
        <fieldUsage x="-1"/>
        <fieldUsage x="0"/>
      </fieldsUsage>
    </cacheHierarchy>
    <cacheHierarchy uniqueName="[EndingInventory  2].[PRODUCTCODE]" caption="PRODUCTCODE" attribute="1" defaultMemberUniqueName="[EndingInventory  2].[PRODUCTCODE].[All]" allUniqueName="[EndingInventory  2].[PRODUCTCODE].[All]" dimensionUniqueName="[EndingInventory  2]" displayFolder="" count="0" memberValueDatatype="130" unbalanced="0"/>
    <cacheHierarchy uniqueName="[Measures].[__XL_Count EndingInventory]" caption="__XL_Count EndingInventory" measure="1" displayFolder="" measureGroup="EndingInventory" count="0" hidden="1"/>
    <cacheHierarchy uniqueName="[Measures].[__XL_Count EndingInventory  2]" caption="__XL_Count EndingInventory  2" measure="1" displayFolder="" measureGroup="EndingInventory  2" count="0" hidden="1"/>
    <cacheHierarchy uniqueName="[Measures].[__No measures defined]" caption="__No measures defined" measure="1" displayFolder="" count="0" hidden="1"/>
    <cacheHierarchy uniqueName="[Measures].[Sum of BeginInventory]" caption="Sum of BeginInventory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ceipts]" caption="Sum of Receipts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ionIn]" caption="Sum of ProductionIn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ductionOut]" caption="Sum of ProductionOut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mand]" caption="Sum of Demand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BlendedOut]" caption="Sum of BlendedOut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ndingInventory]" caption="Sum of EndingInventory" measure="1" displayFolder="" measureGroup="Ending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EndingInventory" uniqueName="[EndingInventory]" caption="EndingInventory"/>
    <dimension name="EndingInventory  2" uniqueName="[EndingInventory  2]" caption="EndingInventory  2"/>
    <dimension measure="1" name="Measures" uniqueName="[Measures]" caption="Measures"/>
  </dimensions>
  <measureGroups count="2">
    <measureGroup name="EndingInventory" caption="EndingInventory"/>
    <measureGroup name="EndingInventory  2" caption="EndingInventory  2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13674-F2AE-4826-A339-C661BFA917DA}" name="PivotTable1" cacheId="192" dataOnRows="1" applyNumberFormats="0" applyBorderFormats="0" applyFontFormats="0" applyPatternFormats="0" applyAlignmentFormats="0" applyWidthHeightFormats="1" dataCaption="Values" tag="fd29ce3a-1fce-4272-a1db-a9b695ec7971" updatedVersion="8" minRefreshableVersion="3" useAutoFormatting="1" rowGrandTotals="0" colGrandTotals="0" itemPrintTitles="1" createdVersion="8" indent="0" compact="0" outline="1" outlineData="1" compactData="0" multipleFieldFilters="0">
  <location ref="A3:Q283" firstHeaderRow="1" firstDataRow="2" firstDataCol="3" rowPageCount="1" colPageCount="1"/>
  <pivotFields count="11">
    <pivotField axis="axisRow" compact="0" allDrilled="1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allDrilled="1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axis="axisCol" compact="0" allDrilled="1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subtotalTop="0" showAll="0" dataSourceSort="1" defaultSubtotal="0" defaultAttributeDrillState="1"/>
  </pivotFields>
  <rowFields count="3">
    <field x="0"/>
    <field x="1"/>
    <field x="-2"/>
  </rowFields>
  <rowItems count="279">
    <i>
      <x/>
    </i>
    <i r="1">
      <x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1"/>
    </i>
    <i r="1">
      <x v="1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2"/>
    </i>
    <i r="1">
      <x v="2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3"/>
    </i>
    <i r="1">
      <x v="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4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5"/>
    </i>
    <i r="1">
      <x v="5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6"/>
    </i>
    <i r="1">
      <x v="6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7"/>
    </i>
    <i r="1">
      <x v="7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8"/>
    </i>
    <i r="1">
      <x v="8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9"/>
    </i>
    <i r="1">
      <x v="9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10"/>
    </i>
    <i r="1">
      <x v="10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11"/>
    </i>
    <i r="1">
      <x v="11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12"/>
    </i>
    <i r="1">
      <x v="12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13"/>
    </i>
    <i r="1">
      <x v="1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14"/>
    </i>
    <i r="1">
      <x v="1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15"/>
    </i>
    <i r="1">
      <x v="15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16"/>
    </i>
    <i r="1">
      <x v="16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17"/>
    </i>
    <i r="1">
      <x v="17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18"/>
    </i>
    <i r="1">
      <x v="18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19"/>
    </i>
    <i r="1">
      <x v="19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20"/>
    </i>
    <i r="1">
      <x v="20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21"/>
    </i>
    <i r="1">
      <x v="21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22"/>
    </i>
    <i r="1">
      <x v="22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23"/>
    </i>
    <i r="1">
      <x v="23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24"/>
    </i>
    <i r="1">
      <x v="2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25"/>
    </i>
    <i r="1">
      <x v="25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26"/>
    </i>
    <i r="1">
      <x v="26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27"/>
    </i>
    <i r="1">
      <x v="27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28"/>
    </i>
    <i r="1">
      <x v="28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29"/>
    </i>
    <i r="1">
      <x v="29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>
      <x v="30"/>
    </i>
    <i r="1">
      <x v="30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</rowItems>
  <colFields count="1">
    <field x="9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pageFields count="1">
    <pageField fld="10" hier="10" name="[EndingInventory].[Filter].&amp;[False]" cap="FALSE"/>
  </pageFields>
  <dataFields count="7">
    <dataField name="Sum of BeginInventory" fld="2" baseField="1" baseItem="506" numFmtId="3"/>
    <dataField name="Sum of Receipts" fld="3" baseField="1" baseItem="30" numFmtId="3"/>
    <dataField name="Sum of ProductionIn" fld="4" baseField="1" baseItem="19" numFmtId="3"/>
    <dataField name="Sum of ProductionOut" fld="5" baseField="1" baseItem="16" numFmtId="3"/>
    <dataField name="Sum of Demand" fld="6" baseField="1" baseItem="506" numFmtId="3"/>
    <dataField name="Sum of BlendedOut" fld="7" baseField="1" baseItem="506" numFmtId="3"/>
    <dataField name="Sum of EndingInventory" fld="8" baseField="1" baseItem="506" numFmtId="3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Dark14" showRowHeaders="1" showColHeaders="1" showRowStripes="0" showColStripes="0" showLastColumn="1"/>
  <rowHierarchiesUsage count="3">
    <rowHierarchyUsage hierarchyUsage="1"/>
    <rowHierarchyUsage hierarchyUsage="2"/>
    <rowHierarchyUsage hierarchyUsage="-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dingInventory]"/>
        <x15:activeTabTopLevelEntity name="[EndingInventory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2F216-EA5D-4F78-82C9-011B11FAF848}" name="PivotTable1" cacheId="200" dataOnRows="1" applyNumberFormats="0" applyBorderFormats="0" applyFontFormats="0" applyPatternFormats="0" applyAlignmentFormats="0" applyWidthHeightFormats="1" dataCaption="Values" tag="1d066582-426b-4319-9a91-396daaf45f67" updatedVersion="8" minRefreshableVersion="3" rowGrandTotals="0" colGrandTotals="0" itemPrintTitles="1" createdVersion="8" indent="0" compact="0" outline="1" outlineData="1" compactData="0" multipleFieldFilters="0">
  <location ref="A3" firstHeaderRow="0" firstDataRow="0" firstDataCol="0" rowPageCount="1" colPageCount="1"/>
  <pivotFields count="1">
    <pivotField axis="axisPage" compact="0" allDrilled="1" subtotalTop="0" showAll="0" dataSourceSort="1" defaultSubtotal="0" defaultAttributeDrillState="1"/>
  </pivotFields>
  <pageFields count="1">
    <pageField fld="0" hier="10" name="[EndingInventory].[Filter].&amp;[False]" cap="FALSE"/>
  </page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dingInventory]"/>
        <x15:activeTabTopLevelEntity name="[EndingInventory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2E48-1973-433F-A741-EDF46A243BD6}">
  <dimension ref="A1:Q283"/>
  <sheetViews>
    <sheetView zoomScale="80" zoomScaleNormal="80" workbookViewId="0">
      <pane ySplit="4" topLeftCell="A44" activePane="bottomLeft" state="frozen"/>
      <selection pane="bottomLeft" activeCell="D49" sqref="D49"/>
    </sheetView>
  </sheetViews>
  <sheetFormatPr defaultRowHeight="15" x14ac:dyDescent="0.25"/>
  <cols>
    <col min="1" max="1" width="6.85546875" customWidth="1"/>
    <col min="2" max="2" width="1.85546875" customWidth="1"/>
    <col min="3" max="3" width="22.140625" bestFit="1" customWidth="1"/>
    <col min="4" max="13" width="10.140625" bestFit="1" customWidth="1"/>
    <col min="14" max="34" width="10.5703125" bestFit="1" customWidth="1"/>
    <col min="35" max="35" width="12.7109375" bestFit="1" customWidth="1"/>
  </cols>
  <sheetData>
    <row r="1" spans="1:17" x14ac:dyDescent="0.25">
      <c r="A1" s="1" t="s">
        <v>73</v>
      </c>
      <c r="B1" t="s" vm="1">
        <v>74</v>
      </c>
    </row>
    <row r="3" spans="1:17" x14ac:dyDescent="0.25">
      <c r="D3" s="1" t="s">
        <v>70</v>
      </c>
    </row>
    <row r="4" spans="1:17" x14ac:dyDescent="0.25">
      <c r="A4" s="1" t="s">
        <v>60</v>
      </c>
      <c r="B4" s="1" t="s">
        <v>61</v>
      </c>
      <c r="C4" s="1" t="s">
        <v>69</v>
      </c>
      <c r="D4" s="2">
        <v>45303</v>
      </c>
      <c r="E4" s="2">
        <v>45304</v>
      </c>
      <c r="F4" s="2">
        <v>45305</v>
      </c>
      <c r="G4" s="2">
        <v>45306</v>
      </c>
      <c r="H4" s="2">
        <v>45307</v>
      </c>
      <c r="I4" s="2">
        <v>45308</v>
      </c>
      <c r="J4" s="2">
        <v>45309</v>
      </c>
      <c r="K4" s="2">
        <v>45310</v>
      </c>
      <c r="L4" s="2">
        <v>45311</v>
      </c>
      <c r="M4" s="2">
        <v>45312</v>
      </c>
      <c r="N4" s="2">
        <v>45313</v>
      </c>
      <c r="O4" s="2">
        <v>45314</v>
      </c>
      <c r="P4" s="2">
        <v>45315</v>
      </c>
      <c r="Q4" s="2">
        <v>45316</v>
      </c>
    </row>
    <row r="5" spans="1:17" x14ac:dyDescent="0.25">
      <c r="A5" t="s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B6" t="s">
        <v>30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C7" t="s">
        <v>62</v>
      </c>
      <c r="D7" s="3">
        <v>135849</v>
      </c>
      <c r="E7" s="3">
        <v>224790.21934499999</v>
      </c>
      <c r="F7" s="3">
        <v>313731.43868999998</v>
      </c>
      <c r="G7" s="3">
        <v>402672.65803499997</v>
      </c>
      <c r="H7" s="3">
        <v>491613.87737999996</v>
      </c>
      <c r="I7" s="3">
        <v>580555.09672499995</v>
      </c>
      <c r="J7" s="3">
        <v>669496.31606999994</v>
      </c>
      <c r="K7" s="3">
        <v>758437.53541499993</v>
      </c>
      <c r="L7" s="3">
        <v>847378.75475999992</v>
      </c>
      <c r="M7" s="3">
        <v>936319.97410499991</v>
      </c>
      <c r="N7" s="3">
        <v>1025261.1934499999</v>
      </c>
      <c r="O7" s="3">
        <v>1114202.412795</v>
      </c>
      <c r="P7" s="3">
        <v>1203143.6321400001</v>
      </c>
      <c r="Q7" s="3">
        <v>1292084.8514850002</v>
      </c>
    </row>
    <row r="8" spans="1:17" x14ac:dyDescent="0.25">
      <c r="C8" t="s">
        <v>63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C9" t="s">
        <v>64</v>
      </c>
      <c r="D9" s="3">
        <v>90253.8</v>
      </c>
      <c r="E9" s="3">
        <v>90253.8</v>
      </c>
      <c r="F9" s="3">
        <v>90253.8</v>
      </c>
      <c r="G9" s="3">
        <v>90253.8</v>
      </c>
      <c r="H9" s="3">
        <v>90253.8</v>
      </c>
      <c r="I9" s="3">
        <v>90253.8</v>
      </c>
      <c r="J9" s="3">
        <v>90253.8</v>
      </c>
      <c r="K9" s="3">
        <v>90253.8</v>
      </c>
      <c r="L9" s="3">
        <v>90253.8</v>
      </c>
      <c r="M9" s="3">
        <v>90253.8</v>
      </c>
      <c r="N9" s="3">
        <v>90253.8</v>
      </c>
      <c r="O9" s="3">
        <v>90253.8</v>
      </c>
      <c r="P9" s="3">
        <v>90253.8</v>
      </c>
      <c r="Q9" s="3">
        <v>90253.8</v>
      </c>
    </row>
    <row r="10" spans="1:17" x14ac:dyDescent="0.25">
      <c r="C10" t="s">
        <v>65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C11" t="s">
        <v>66</v>
      </c>
      <c r="D11" s="3">
        <v>645.16129999999998</v>
      </c>
      <c r="E11" s="3">
        <v>645.16129999999998</v>
      </c>
      <c r="F11" s="3">
        <v>645.16129999999998</v>
      </c>
      <c r="G11" s="3">
        <v>645.16129999999998</v>
      </c>
      <c r="H11" s="3">
        <v>645.16129999999998</v>
      </c>
      <c r="I11" s="3">
        <v>645.16129999999998</v>
      </c>
      <c r="J11" s="3">
        <v>645.16129999999998</v>
      </c>
      <c r="K11" s="3">
        <v>645.16129999999998</v>
      </c>
      <c r="L11" s="3">
        <v>645.16129999999998</v>
      </c>
      <c r="M11" s="3">
        <v>645.16129999999998</v>
      </c>
      <c r="N11" s="3">
        <v>645.16129999999998</v>
      </c>
      <c r="O11" s="3">
        <v>645.16129999999998</v>
      </c>
      <c r="P11" s="3">
        <v>645.16129999999998</v>
      </c>
      <c r="Q11" s="3">
        <v>645.16129999999998</v>
      </c>
    </row>
    <row r="12" spans="1:17" x14ac:dyDescent="0.25">
      <c r="C12" t="s">
        <v>67</v>
      </c>
      <c r="D12" s="3">
        <v>667.419355</v>
      </c>
      <c r="E12" s="3">
        <v>667.419355</v>
      </c>
      <c r="F12" s="3">
        <v>667.419355</v>
      </c>
      <c r="G12" s="3">
        <v>667.419355</v>
      </c>
      <c r="H12" s="3">
        <v>667.419355</v>
      </c>
      <c r="I12" s="3">
        <v>667.419355</v>
      </c>
      <c r="J12" s="3">
        <v>667.419355</v>
      </c>
      <c r="K12" s="3">
        <v>667.419355</v>
      </c>
      <c r="L12" s="3">
        <v>667.419355</v>
      </c>
      <c r="M12" s="3">
        <v>667.419355</v>
      </c>
      <c r="N12" s="3">
        <v>667.419355</v>
      </c>
      <c r="O12" s="3">
        <v>667.419355</v>
      </c>
      <c r="P12" s="3">
        <v>667.419355</v>
      </c>
      <c r="Q12" s="3">
        <v>667.419355</v>
      </c>
    </row>
    <row r="13" spans="1:17" x14ac:dyDescent="0.25">
      <c r="C13" t="s">
        <v>68</v>
      </c>
      <c r="D13" s="3">
        <v>224790.21934499999</v>
      </c>
      <c r="E13" s="3">
        <v>313731.43868999998</v>
      </c>
      <c r="F13" s="3">
        <v>402672.65803499997</v>
      </c>
      <c r="G13" s="3">
        <v>491613.87737999996</v>
      </c>
      <c r="H13" s="3">
        <v>580555.09672499995</v>
      </c>
      <c r="I13" s="3">
        <v>669496.31606999994</v>
      </c>
      <c r="J13" s="3">
        <v>758437.53541499993</v>
      </c>
      <c r="K13" s="3">
        <v>847378.75475999992</v>
      </c>
      <c r="L13" s="3">
        <v>936319.97410499991</v>
      </c>
      <c r="M13" s="3">
        <v>1025261.1934499999</v>
      </c>
      <c r="N13" s="3">
        <v>1114202.412795</v>
      </c>
      <c r="O13" s="3">
        <v>1203143.6321400001</v>
      </c>
      <c r="P13" s="3">
        <v>1292084.8514850002</v>
      </c>
      <c r="Q13" s="3">
        <v>1381026.0708300003</v>
      </c>
    </row>
    <row r="14" spans="1:17" x14ac:dyDescent="0.25">
      <c r="A14" t="s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B15" t="s">
        <v>31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C16" t="s">
        <v>62</v>
      </c>
      <c r="D16" s="3">
        <v>963061</v>
      </c>
      <c r="E16" s="3">
        <v>988714.1871000001</v>
      </c>
      <c r="F16" s="3">
        <v>1014367.3742000002</v>
      </c>
      <c r="G16" s="3">
        <v>1040020.5613000003</v>
      </c>
      <c r="H16" s="3">
        <v>1065673.7484000002</v>
      </c>
      <c r="I16" s="3">
        <v>1091326.9355000001</v>
      </c>
      <c r="J16" s="3">
        <v>1116980.1226000001</v>
      </c>
      <c r="K16" s="3">
        <v>1142633.3097000001</v>
      </c>
      <c r="L16" s="3">
        <v>1168286.4968000001</v>
      </c>
      <c r="M16" s="3">
        <v>1193939.6839000001</v>
      </c>
      <c r="N16" s="3">
        <v>1219592.871</v>
      </c>
      <c r="O16" s="3">
        <v>1245246.0581</v>
      </c>
      <c r="P16" s="3">
        <v>1270899.2452</v>
      </c>
      <c r="Q16" s="3">
        <v>1296552.4323</v>
      </c>
    </row>
    <row r="17" spans="1:17" x14ac:dyDescent="0.25">
      <c r="C17" t="s">
        <v>63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C18" t="s">
        <v>64</v>
      </c>
      <c r="D18" s="3">
        <v>32104.800000000003</v>
      </c>
      <c r="E18" s="3">
        <v>32104.800000000003</v>
      </c>
      <c r="F18" s="3">
        <v>32104.800000000003</v>
      </c>
      <c r="G18" s="3">
        <v>32104.800000000003</v>
      </c>
      <c r="H18" s="3">
        <v>32104.800000000003</v>
      </c>
      <c r="I18" s="3">
        <v>32104.800000000003</v>
      </c>
      <c r="J18" s="3">
        <v>32104.800000000003</v>
      </c>
      <c r="K18" s="3">
        <v>32104.800000000003</v>
      </c>
      <c r="L18" s="3">
        <v>32104.800000000003</v>
      </c>
      <c r="M18" s="3">
        <v>32104.800000000003</v>
      </c>
      <c r="N18" s="3">
        <v>32104.800000000003</v>
      </c>
      <c r="O18" s="3">
        <v>32104.800000000003</v>
      </c>
      <c r="P18" s="3">
        <v>32104.800000000003</v>
      </c>
      <c r="Q18" s="3">
        <v>32104.800000000003</v>
      </c>
    </row>
    <row r="19" spans="1:17" x14ac:dyDescent="0.25">
      <c r="C19" t="s">
        <v>65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C20" t="s">
        <v>66</v>
      </c>
      <c r="D20" s="3">
        <v>6451.6129000000001</v>
      </c>
      <c r="E20" s="3">
        <v>6451.6129000000001</v>
      </c>
      <c r="F20" s="3">
        <v>6451.6129000000001</v>
      </c>
      <c r="G20" s="3">
        <v>6451.6129000000001</v>
      </c>
      <c r="H20" s="3">
        <v>6451.6129000000001</v>
      </c>
      <c r="I20" s="3">
        <v>6451.6129000000001</v>
      </c>
      <c r="J20" s="3">
        <v>6451.6129000000001</v>
      </c>
      <c r="K20" s="3">
        <v>6451.6129000000001</v>
      </c>
      <c r="L20" s="3">
        <v>6451.6129000000001</v>
      </c>
      <c r="M20" s="3">
        <v>6451.6129000000001</v>
      </c>
      <c r="N20" s="3">
        <v>6451.6129000000001</v>
      </c>
      <c r="O20" s="3">
        <v>6451.6129000000001</v>
      </c>
      <c r="P20" s="3">
        <v>6451.6129000000001</v>
      </c>
      <c r="Q20" s="3">
        <v>6451.6129000000001</v>
      </c>
    </row>
    <row r="21" spans="1:17" x14ac:dyDescent="0.25">
      <c r="C21" t="s">
        <v>67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5">
      <c r="C22" t="s">
        <v>68</v>
      </c>
      <c r="D22" s="3">
        <v>988714.1871000001</v>
      </c>
      <c r="E22" s="3">
        <v>1014367.3742000002</v>
      </c>
      <c r="F22" s="3">
        <v>1040020.5613000003</v>
      </c>
      <c r="G22" s="3">
        <v>1065673.7484000002</v>
      </c>
      <c r="H22" s="3">
        <v>1091326.9355000001</v>
      </c>
      <c r="I22" s="3">
        <v>1116980.1226000001</v>
      </c>
      <c r="J22" s="3">
        <v>1142633.3097000001</v>
      </c>
      <c r="K22" s="3">
        <v>1168286.4968000001</v>
      </c>
      <c r="L22" s="3">
        <v>1193939.6839000001</v>
      </c>
      <c r="M22" s="3">
        <v>1219592.871</v>
      </c>
      <c r="N22" s="3">
        <v>1245246.0581</v>
      </c>
      <c r="O22" s="3">
        <v>1270899.2452</v>
      </c>
      <c r="P22" s="3">
        <v>1296552.4323</v>
      </c>
      <c r="Q22" s="3">
        <v>1322205.6194</v>
      </c>
    </row>
    <row r="23" spans="1:17" x14ac:dyDescent="0.25">
      <c r="A23" t="s">
        <v>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B24" t="s">
        <v>32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C25" t="s">
        <v>62</v>
      </c>
      <c r="D25" s="3">
        <v>660926</v>
      </c>
      <c r="E25" s="3">
        <v>648506.64515</v>
      </c>
      <c r="F25" s="3">
        <v>636087.29029999999</v>
      </c>
      <c r="G25" s="3">
        <v>623667.93544999999</v>
      </c>
      <c r="H25" s="3">
        <v>611248.58059999999</v>
      </c>
      <c r="I25" s="3">
        <v>598829.22574999998</v>
      </c>
      <c r="J25" s="3">
        <v>586409.87089999998</v>
      </c>
      <c r="K25" s="3">
        <v>573990.51604999998</v>
      </c>
      <c r="L25" s="3">
        <v>561571.16119999997</v>
      </c>
      <c r="M25" s="3">
        <v>549151.80634999997</v>
      </c>
      <c r="N25" s="3">
        <v>536732.45149999997</v>
      </c>
      <c r="O25" s="3">
        <v>524313.09664999996</v>
      </c>
      <c r="P25" s="3">
        <v>690393.74179999996</v>
      </c>
      <c r="Q25" s="3">
        <v>677974.38694999996</v>
      </c>
    </row>
    <row r="26" spans="1:17" x14ac:dyDescent="0.25">
      <c r="C26" t="s">
        <v>63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C27" t="s">
        <v>64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178500</v>
      </c>
      <c r="P27" s="3">
        <v>0</v>
      </c>
      <c r="Q27" s="3">
        <v>0</v>
      </c>
    </row>
    <row r="28" spans="1:17" x14ac:dyDescent="0.25">
      <c r="C28" t="s">
        <v>65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C29" t="s">
        <v>66</v>
      </c>
      <c r="D29" s="3">
        <v>967.74189999999999</v>
      </c>
      <c r="E29" s="3">
        <v>967.74189999999999</v>
      </c>
      <c r="F29" s="3">
        <v>967.74189999999999</v>
      </c>
      <c r="G29" s="3">
        <v>967.74189999999999</v>
      </c>
      <c r="H29" s="3">
        <v>967.74189999999999</v>
      </c>
      <c r="I29" s="3">
        <v>967.74189999999999</v>
      </c>
      <c r="J29" s="3">
        <v>967.74189999999999</v>
      </c>
      <c r="K29" s="3">
        <v>967.74189999999999</v>
      </c>
      <c r="L29" s="3">
        <v>967.74189999999999</v>
      </c>
      <c r="M29" s="3">
        <v>967.74189999999999</v>
      </c>
      <c r="N29" s="3">
        <v>967.74189999999999</v>
      </c>
      <c r="O29" s="3">
        <v>967.74189999999999</v>
      </c>
      <c r="P29" s="3">
        <v>967.74189999999999</v>
      </c>
      <c r="Q29" s="3">
        <v>967.74189999999999</v>
      </c>
    </row>
    <row r="30" spans="1:17" x14ac:dyDescent="0.25">
      <c r="C30" t="s">
        <v>67</v>
      </c>
      <c r="D30" s="3">
        <v>11451.612949999999</v>
      </c>
      <c r="E30" s="3">
        <v>11451.612949999999</v>
      </c>
      <c r="F30" s="3">
        <v>11451.612949999999</v>
      </c>
      <c r="G30" s="3">
        <v>11451.612949999999</v>
      </c>
      <c r="H30" s="3">
        <v>11451.612949999999</v>
      </c>
      <c r="I30" s="3">
        <v>11451.612949999999</v>
      </c>
      <c r="J30" s="3">
        <v>11451.612949999999</v>
      </c>
      <c r="K30" s="3">
        <v>11451.612949999999</v>
      </c>
      <c r="L30" s="3">
        <v>11451.612949999999</v>
      </c>
      <c r="M30" s="3">
        <v>11451.612949999999</v>
      </c>
      <c r="N30" s="3">
        <v>11451.612949999999</v>
      </c>
      <c r="O30" s="3">
        <v>11451.612949999999</v>
      </c>
      <c r="P30" s="3">
        <v>11451.612949999999</v>
      </c>
      <c r="Q30" s="3">
        <v>11451.612949999999</v>
      </c>
    </row>
    <row r="31" spans="1:17" x14ac:dyDescent="0.25">
      <c r="C31" t="s">
        <v>68</v>
      </c>
      <c r="D31" s="3">
        <v>648506.64515</v>
      </c>
      <c r="E31" s="3">
        <v>636087.29029999999</v>
      </c>
      <c r="F31" s="3">
        <v>623667.93544999999</v>
      </c>
      <c r="G31" s="3">
        <v>611248.58059999999</v>
      </c>
      <c r="H31" s="3">
        <v>598829.22574999998</v>
      </c>
      <c r="I31" s="3">
        <v>586409.87089999998</v>
      </c>
      <c r="J31" s="3">
        <v>573990.51604999998</v>
      </c>
      <c r="K31" s="3">
        <v>561571.16119999997</v>
      </c>
      <c r="L31" s="3">
        <v>549151.80634999997</v>
      </c>
      <c r="M31" s="3">
        <v>536732.45149999997</v>
      </c>
      <c r="N31" s="3">
        <v>524313.09664999996</v>
      </c>
      <c r="O31" s="3">
        <v>690393.74179999996</v>
      </c>
      <c r="P31" s="3">
        <v>677974.38694999996</v>
      </c>
      <c r="Q31" s="3">
        <v>665555.03209999995</v>
      </c>
    </row>
    <row r="32" spans="1:17" x14ac:dyDescent="0.25">
      <c r="A32" t="s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B33" t="s">
        <v>34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C34" t="s">
        <v>62</v>
      </c>
      <c r="D34" s="3">
        <v>148270</v>
      </c>
      <c r="E34" s="3">
        <v>134713.62902024999</v>
      </c>
      <c r="F34" s="3">
        <v>121157.2580405</v>
      </c>
      <c r="G34" s="3">
        <v>107600.88706075</v>
      </c>
      <c r="H34" s="3">
        <v>173004.51608099998</v>
      </c>
      <c r="I34" s="3">
        <v>238408.14510124997</v>
      </c>
      <c r="J34" s="3">
        <v>303811.77412149997</v>
      </c>
      <c r="K34" s="3">
        <v>159215.40314174996</v>
      </c>
      <c r="L34" s="3">
        <v>14619.032161999965</v>
      </c>
      <c r="M34" s="3">
        <v>-129977.33881775003</v>
      </c>
      <c r="N34" s="3">
        <v>-64573.709797500029</v>
      </c>
      <c r="O34" s="3">
        <v>829.91922274997125</v>
      </c>
      <c r="P34" s="3">
        <v>66233.548242999983</v>
      </c>
      <c r="Q34" s="3">
        <v>131637.17726324999</v>
      </c>
    </row>
    <row r="35" spans="1:17" x14ac:dyDescent="0.25">
      <c r="C35" t="s">
        <v>63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25">
      <c r="C36" t="s">
        <v>64</v>
      </c>
      <c r="D36" s="3">
        <v>0</v>
      </c>
      <c r="E36" s="3">
        <v>0</v>
      </c>
      <c r="F36" s="3">
        <v>0</v>
      </c>
      <c r="G36" s="3">
        <v>78960</v>
      </c>
      <c r="H36" s="3">
        <v>78960</v>
      </c>
      <c r="I36" s="3">
        <v>78960</v>
      </c>
      <c r="J36" s="3">
        <v>78960</v>
      </c>
      <c r="K36" s="3">
        <v>78960</v>
      </c>
      <c r="L36" s="3">
        <v>78960</v>
      </c>
      <c r="M36" s="3">
        <v>78960</v>
      </c>
      <c r="N36" s="3">
        <v>78960</v>
      </c>
      <c r="O36" s="3">
        <v>78960</v>
      </c>
      <c r="P36" s="3">
        <v>78960</v>
      </c>
      <c r="Q36" s="3">
        <v>78960</v>
      </c>
    </row>
    <row r="37" spans="1:17" x14ac:dyDescent="0.25">
      <c r="C37" t="s">
        <v>65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210000</v>
      </c>
      <c r="K37" s="3">
        <v>210000</v>
      </c>
      <c r="L37" s="3">
        <v>210000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C38" t="s">
        <v>66</v>
      </c>
      <c r="D38" s="3">
        <v>13548.3871</v>
      </c>
      <c r="E38" s="3">
        <v>13548.3871</v>
      </c>
      <c r="F38" s="3">
        <v>13548.3871</v>
      </c>
      <c r="G38" s="3">
        <v>13548.3871</v>
      </c>
      <c r="H38" s="3">
        <v>13548.3871</v>
      </c>
      <c r="I38" s="3">
        <v>13548.3871</v>
      </c>
      <c r="J38" s="3">
        <v>13548.3871</v>
      </c>
      <c r="K38" s="3">
        <v>13548.3871</v>
      </c>
      <c r="L38" s="3">
        <v>13548.3871</v>
      </c>
      <c r="M38" s="3">
        <v>13548.3871</v>
      </c>
      <c r="N38" s="3">
        <v>13548.3871</v>
      </c>
      <c r="O38" s="3">
        <v>13548.3871</v>
      </c>
      <c r="P38" s="3">
        <v>13548.3871</v>
      </c>
      <c r="Q38" s="3">
        <v>13548.3871</v>
      </c>
    </row>
    <row r="39" spans="1:17" x14ac:dyDescent="0.25">
      <c r="C39" t="s">
        <v>67</v>
      </c>
      <c r="D39" s="3">
        <v>7.9838797499999998</v>
      </c>
      <c r="E39" s="3">
        <v>7.9838797499999998</v>
      </c>
      <c r="F39" s="3">
        <v>7.9838797499999998</v>
      </c>
      <c r="G39" s="3">
        <v>7.9838797499999998</v>
      </c>
      <c r="H39" s="3">
        <v>7.9838797499999998</v>
      </c>
      <c r="I39" s="3">
        <v>7.9838797499999998</v>
      </c>
      <c r="J39" s="3">
        <v>7.9838797499999998</v>
      </c>
      <c r="K39" s="3">
        <v>7.9838797499999998</v>
      </c>
      <c r="L39" s="3">
        <v>7.9838797499999998</v>
      </c>
      <c r="M39" s="3">
        <v>7.9838797499999998</v>
      </c>
      <c r="N39" s="3">
        <v>7.9838797499999998</v>
      </c>
      <c r="O39" s="3">
        <v>7.9838797499999998</v>
      </c>
      <c r="P39" s="3">
        <v>7.9838797499999998</v>
      </c>
      <c r="Q39" s="3">
        <v>7.9838797499999998</v>
      </c>
    </row>
    <row r="40" spans="1:17" x14ac:dyDescent="0.25">
      <c r="C40" t="s">
        <v>68</v>
      </c>
      <c r="D40" s="3">
        <v>134713.62902024999</v>
      </c>
      <c r="E40" s="3">
        <v>121157.2580405</v>
      </c>
      <c r="F40" s="3">
        <v>107600.88706075</v>
      </c>
      <c r="G40" s="3">
        <v>173004.51608099998</v>
      </c>
      <c r="H40" s="3">
        <v>238408.14510124997</v>
      </c>
      <c r="I40" s="3">
        <v>303811.77412149997</v>
      </c>
      <c r="J40" s="3">
        <v>159215.40314174996</v>
      </c>
      <c r="K40" s="3">
        <v>14619.032161999965</v>
      </c>
      <c r="L40" s="3">
        <v>-129977.33881775003</v>
      </c>
      <c r="M40" s="3">
        <v>-64573.709797500029</v>
      </c>
      <c r="N40" s="3">
        <v>829.91922274997125</v>
      </c>
      <c r="O40" s="3">
        <v>66233.548242999983</v>
      </c>
      <c r="P40" s="3">
        <v>131637.17726324999</v>
      </c>
      <c r="Q40" s="3">
        <v>197040.80628349999</v>
      </c>
    </row>
    <row r="41" spans="1:17" x14ac:dyDescent="0.25">
      <c r="A41" t="s">
        <v>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B42" t="s">
        <v>35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C43" t="s">
        <v>62</v>
      </c>
      <c r="D43" s="3">
        <v>96575</v>
      </c>
      <c r="E43" s="3">
        <v>93952.606423999983</v>
      </c>
      <c r="F43" s="3">
        <v>91330.212847999981</v>
      </c>
      <c r="G43" s="3">
        <v>88707.819271999979</v>
      </c>
      <c r="H43" s="3">
        <v>86085.425695999977</v>
      </c>
      <c r="I43" s="3">
        <v>83463.032119999974</v>
      </c>
      <c r="J43" s="3">
        <v>80840.638543999972</v>
      </c>
      <c r="K43" s="3">
        <v>78218.24496799997</v>
      </c>
      <c r="L43" s="3">
        <v>75595.851391999968</v>
      </c>
      <c r="M43" s="3">
        <v>72973.457815999966</v>
      </c>
      <c r="N43" s="3">
        <v>70351.064239999963</v>
      </c>
      <c r="O43" s="3">
        <v>67728.670663999961</v>
      </c>
      <c r="P43" s="3">
        <v>65106.277087999966</v>
      </c>
      <c r="Q43" s="3">
        <v>62483.883511999964</v>
      </c>
    </row>
    <row r="44" spans="1:17" x14ac:dyDescent="0.25">
      <c r="C44" t="s">
        <v>63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C45" t="s">
        <v>64</v>
      </c>
      <c r="D45" s="3">
        <v>40231.799999999996</v>
      </c>
      <c r="E45" s="3">
        <v>40231.799999999996</v>
      </c>
      <c r="F45" s="3">
        <v>40231.799999999996</v>
      </c>
      <c r="G45" s="3">
        <v>40231.799999999996</v>
      </c>
      <c r="H45" s="3">
        <v>40231.799999999996</v>
      </c>
      <c r="I45" s="3">
        <v>40231.799999999996</v>
      </c>
      <c r="J45" s="3">
        <v>40231.799999999996</v>
      </c>
      <c r="K45" s="3">
        <v>40231.799999999996</v>
      </c>
      <c r="L45" s="3">
        <v>40231.799999999996</v>
      </c>
      <c r="M45" s="3">
        <v>40231.799999999996</v>
      </c>
      <c r="N45" s="3">
        <v>40231.799999999996</v>
      </c>
      <c r="O45" s="3">
        <v>40231.799999999996</v>
      </c>
      <c r="P45" s="3">
        <v>40231.799999999996</v>
      </c>
      <c r="Q45" s="3">
        <v>40231.799999999996</v>
      </c>
    </row>
    <row r="46" spans="1:17" x14ac:dyDescent="0.25">
      <c r="C46" t="s">
        <v>65</v>
      </c>
      <c r="D46" s="3">
        <v>42000</v>
      </c>
      <c r="E46" s="3">
        <v>42000</v>
      </c>
      <c r="F46" s="3">
        <v>42000</v>
      </c>
      <c r="G46" s="3">
        <v>42000</v>
      </c>
      <c r="H46" s="3">
        <v>42000</v>
      </c>
      <c r="I46" s="3">
        <v>42000</v>
      </c>
      <c r="J46" s="3">
        <v>42000</v>
      </c>
      <c r="K46" s="3">
        <v>42000</v>
      </c>
      <c r="L46" s="3">
        <v>42000</v>
      </c>
      <c r="M46" s="3">
        <v>42000</v>
      </c>
      <c r="N46" s="3">
        <v>42000</v>
      </c>
      <c r="O46" s="3">
        <v>42000</v>
      </c>
      <c r="P46" s="3">
        <v>42000</v>
      </c>
      <c r="Q46" s="3">
        <v>42000</v>
      </c>
    </row>
    <row r="47" spans="1:17" x14ac:dyDescent="0.25">
      <c r="C47" t="s">
        <v>66</v>
      </c>
      <c r="D47" s="3">
        <v>838.7097</v>
      </c>
      <c r="E47" s="3">
        <v>838.7097</v>
      </c>
      <c r="F47" s="3">
        <v>838.7097</v>
      </c>
      <c r="G47" s="3">
        <v>838.7097</v>
      </c>
      <c r="H47" s="3">
        <v>838.7097</v>
      </c>
      <c r="I47" s="3">
        <v>838.7097</v>
      </c>
      <c r="J47" s="3">
        <v>838.7097</v>
      </c>
      <c r="K47" s="3">
        <v>838.7097</v>
      </c>
      <c r="L47" s="3">
        <v>838.7097</v>
      </c>
      <c r="M47" s="3">
        <v>838.7097</v>
      </c>
      <c r="N47" s="3">
        <v>838.7097</v>
      </c>
      <c r="O47" s="3">
        <v>838.7097</v>
      </c>
      <c r="P47" s="3">
        <v>838.7097</v>
      </c>
      <c r="Q47" s="3">
        <v>838.7097</v>
      </c>
    </row>
    <row r="48" spans="1:17" x14ac:dyDescent="0.25">
      <c r="C48" t="s">
        <v>67</v>
      </c>
      <c r="D48" s="3">
        <v>15.483875999999999</v>
      </c>
      <c r="E48" s="3">
        <v>15.483875999999999</v>
      </c>
      <c r="F48" s="3">
        <v>15.483875999999999</v>
      </c>
      <c r="G48" s="3">
        <v>15.483875999999999</v>
      </c>
      <c r="H48" s="3">
        <v>15.483875999999999</v>
      </c>
      <c r="I48" s="3">
        <v>15.483875999999999</v>
      </c>
      <c r="J48" s="3">
        <v>15.483875999999999</v>
      </c>
      <c r="K48" s="3">
        <v>15.483875999999999</v>
      </c>
      <c r="L48" s="3">
        <v>15.483875999999999</v>
      </c>
      <c r="M48" s="3">
        <v>15.483875999999999</v>
      </c>
      <c r="N48" s="3">
        <v>15.483875999999999</v>
      </c>
      <c r="O48" s="3">
        <v>15.483875999999999</v>
      </c>
      <c r="P48" s="3">
        <v>15.483875999999999</v>
      </c>
      <c r="Q48" s="3">
        <v>15.483875999999999</v>
      </c>
    </row>
    <row r="49" spans="1:17" x14ac:dyDescent="0.25">
      <c r="C49" t="s">
        <v>68</v>
      </c>
      <c r="D49" s="3">
        <v>93952.606423999983</v>
      </c>
      <c r="E49" s="3">
        <v>91330.212847999981</v>
      </c>
      <c r="F49" s="3">
        <v>88707.819271999979</v>
      </c>
      <c r="G49" s="3">
        <v>86085.425695999977</v>
      </c>
      <c r="H49" s="3">
        <v>83463.032119999974</v>
      </c>
      <c r="I49" s="3">
        <v>80840.638543999972</v>
      </c>
      <c r="J49" s="3">
        <v>78218.24496799997</v>
      </c>
      <c r="K49" s="3">
        <v>75595.851391999968</v>
      </c>
      <c r="L49" s="3">
        <v>72973.457815999966</v>
      </c>
      <c r="M49" s="3">
        <v>70351.064239999963</v>
      </c>
      <c r="N49" s="3">
        <v>67728.670663999961</v>
      </c>
      <c r="O49" s="3">
        <v>65106.277087999966</v>
      </c>
      <c r="P49" s="3">
        <v>62483.883511999964</v>
      </c>
      <c r="Q49" s="3">
        <v>59861.489935999962</v>
      </c>
    </row>
    <row r="50" spans="1:17" x14ac:dyDescent="0.25">
      <c r="A50" t="s">
        <v>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B51" t="s">
        <v>36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C52" t="s">
        <v>62</v>
      </c>
      <c r="D52" s="3">
        <v>436257</v>
      </c>
      <c r="E52" s="3">
        <v>422217.88713125</v>
      </c>
      <c r="F52" s="3">
        <v>408178.7742625</v>
      </c>
      <c r="G52" s="3">
        <v>394139.66139374999</v>
      </c>
      <c r="H52" s="3">
        <v>380100.54852499999</v>
      </c>
      <c r="I52" s="3">
        <v>366061.43565624999</v>
      </c>
      <c r="J52" s="3">
        <v>352022.32278749999</v>
      </c>
      <c r="K52" s="3">
        <v>531183.20991874998</v>
      </c>
      <c r="L52" s="3">
        <v>710344.09704999998</v>
      </c>
      <c r="M52" s="3">
        <v>889504.98418124998</v>
      </c>
      <c r="N52" s="3">
        <v>875465.87131249998</v>
      </c>
      <c r="O52" s="3">
        <v>861426.75844374998</v>
      </c>
      <c r="P52" s="3">
        <v>847387.64557499997</v>
      </c>
      <c r="Q52" s="3">
        <v>833348.53270624997</v>
      </c>
    </row>
    <row r="53" spans="1:17" x14ac:dyDescent="0.25">
      <c r="C53" t="s">
        <v>63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25">
      <c r="C54" t="s">
        <v>64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193200</v>
      </c>
      <c r="K54" s="3">
        <v>193200</v>
      </c>
      <c r="L54" s="3">
        <v>193200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C55" t="s">
        <v>65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25">
      <c r="C56" t="s">
        <v>66</v>
      </c>
      <c r="D56" s="3">
        <v>10967.741900000001</v>
      </c>
      <c r="E56" s="3">
        <v>10967.741900000001</v>
      </c>
      <c r="F56" s="3">
        <v>10967.741900000001</v>
      </c>
      <c r="G56" s="3">
        <v>10967.741900000001</v>
      </c>
      <c r="H56" s="3">
        <v>10967.741900000001</v>
      </c>
      <c r="I56" s="3">
        <v>10967.741900000001</v>
      </c>
      <c r="J56" s="3">
        <v>10967.741900000001</v>
      </c>
      <c r="K56" s="3">
        <v>10967.741900000001</v>
      </c>
      <c r="L56" s="3">
        <v>10967.741900000001</v>
      </c>
      <c r="M56" s="3">
        <v>10967.741900000001</v>
      </c>
      <c r="N56" s="3">
        <v>10967.741900000001</v>
      </c>
      <c r="O56" s="3">
        <v>10967.741900000001</v>
      </c>
      <c r="P56" s="3">
        <v>10967.741900000001</v>
      </c>
      <c r="Q56" s="3">
        <v>10967.741900000001</v>
      </c>
    </row>
    <row r="57" spans="1:17" x14ac:dyDescent="0.25">
      <c r="C57" t="s">
        <v>67</v>
      </c>
      <c r="D57" s="3">
        <v>3071.3709687499995</v>
      </c>
      <c r="E57" s="3">
        <v>3071.3709687499995</v>
      </c>
      <c r="F57" s="3">
        <v>3071.3709687499995</v>
      </c>
      <c r="G57" s="3">
        <v>3071.3709687499995</v>
      </c>
      <c r="H57" s="3">
        <v>3071.3709687499995</v>
      </c>
      <c r="I57" s="3">
        <v>3071.3709687499995</v>
      </c>
      <c r="J57" s="3">
        <v>3071.3709687499995</v>
      </c>
      <c r="K57" s="3">
        <v>3071.3709687499995</v>
      </c>
      <c r="L57" s="3">
        <v>3071.3709687499995</v>
      </c>
      <c r="M57" s="3">
        <v>3071.3709687499995</v>
      </c>
      <c r="N57" s="3">
        <v>3071.3709687499995</v>
      </c>
      <c r="O57" s="3">
        <v>3071.3709687499995</v>
      </c>
      <c r="P57" s="3">
        <v>3071.3709687499995</v>
      </c>
      <c r="Q57" s="3">
        <v>3071.3709687499995</v>
      </c>
    </row>
    <row r="58" spans="1:17" x14ac:dyDescent="0.25">
      <c r="C58" t="s">
        <v>68</v>
      </c>
      <c r="D58" s="3">
        <v>422217.88713125</v>
      </c>
      <c r="E58" s="3">
        <v>408178.7742625</v>
      </c>
      <c r="F58" s="3">
        <v>394139.66139374999</v>
      </c>
      <c r="G58" s="3">
        <v>380100.54852499999</v>
      </c>
      <c r="H58" s="3">
        <v>366061.43565624999</v>
      </c>
      <c r="I58" s="3">
        <v>352022.32278749999</v>
      </c>
      <c r="J58" s="3">
        <v>531183.20991874998</v>
      </c>
      <c r="K58" s="3">
        <v>710344.09704999998</v>
      </c>
      <c r="L58" s="3">
        <v>889504.98418124998</v>
      </c>
      <c r="M58" s="3">
        <v>875465.87131249998</v>
      </c>
      <c r="N58" s="3">
        <v>861426.75844374998</v>
      </c>
      <c r="O58" s="3">
        <v>847387.64557499997</v>
      </c>
      <c r="P58" s="3">
        <v>833348.53270624997</v>
      </c>
      <c r="Q58" s="3">
        <v>819309.41983749997</v>
      </c>
    </row>
    <row r="59" spans="1:17" x14ac:dyDescent="0.25">
      <c r="A59" t="s">
        <v>6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5">
      <c r="B60" t="s">
        <v>37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C61" t="s">
        <v>62</v>
      </c>
      <c r="D61" s="3">
        <v>326221</v>
      </c>
      <c r="E61" s="3">
        <v>259551.32260000001</v>
      </c>
      <c r="F61" s="3">
        <v>192881.64520000003</v>
      </c>
      <c r="G61" s="3">
        <v>214411.96780000004</v>
      </c>
      <c r="H61" s="3">
        <v>235942.29040000006</v>
      </c>
      <c r="I61" s="3">
        <v>257472.61300000007</v>
      </c>
      <c r="J61" s="3">
        <v>279002.93560000008</v>
      </c>
      <c r="K61" s="3">
        <v>300533.2582000001</v>
      </c>
      <c r="L61" s="3">
        <v>322063.58080000011</v>
      </c>
      <c r="M61" s="3">
        <v>343593.90340000013</v>
      </c>
      <c r="N61" s="3">
        <v>365124.22600000014</v>
      </c>
      <c r="O61" s="3">
        <v>386654.54860000015</v>
      </c>
      <c r="P61" s="3">
        <v>408184.87120000017</v>
      </c>
      <c r="Q61" s="3">
        <v>429715.19380000018</v>
      </c>
    </row>
    <row r="62" spans="1:17" x14ac:dyDescent="0.25">
      <c r="C62" t="s">
        <v>63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25">
      <c r="C63" t="s">
        <v>64</v>
      </c>
      <c r="D63" s="3">
        <v>30240</v>
      </c>
      <c r="E63" s="3">
        <v>30240</v>
      </c>
      <c r="F63" s="3">
        <v>30240</v>
      </c>
      <c r="G63" s="3">
        <v>30240</v>
      </c>
      <c r="H63" s="3">
        <v>30240</v>
      </c>
      <c r="I63" s="3">
        <v>30240</v>
      </c>
      <c r="J63" s="3">
        <v>30240</v>
      </c>
      <c r="K63" s="3">
        <v>30240</v>
      </c>
      <c r="L63" s="3">
        <v>30240</v>
      </c>
      <c r="M63" s="3">
        <v>30240</v>
      </c>
      <c r="N63" s="3">
        <v>30240</v>
      </c>
      <c r="O63" s="3">
        <v>30240</v>
      </c>
      <c r="P63" s="3">
        <v>30240</v>
      </c>
      <c r="Q63" s="3">
        <v>30240</v>
      </c>
    </row>
    <row r="64" spans="1:17" x14ac:dyDescent="0.25">
      <c r="C64" t="s">
        <v>65</v>
      </c>
      <c r="D64" s="3">
        <v>88200</v>
      </c>
      <c r="E64" s="3">
        <v>88200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C65" t="s">
        <v>66</v>
      </c>
      <c r="D65" s="3">
        <v>8709.6774000000005</v>
      </c>
      <c r="E65" s="3">
        <v>8709.6774000000005</v>
      </c>
      <c r="F65" s="3">
        <v>8709.6774000000005</v>
      </c>
      <c r="G65" s="3">
        <v>8709.6774000000005</v>
      </c>
      <c r="H65" s="3">
        <v>8709.6774000000005</v>
      </c>
      <c r="I65" s="3">
        <v>8709.6774000000005</v>
      </c>
      <c r="J65" s="3">
        <v>8709.6774000000005</v>
      </c>
      <c r="K65" s="3">
        <v>8709.6774000000005</v>
      </c>
      <c r="L65" s="3">
        <v>8709.6774000000005</v>
      </c>
      <c r="M65" s="3">
        <v>8709.6774000000005</v>
      </c>
      <c r="N65" s="3">
        <v>8709.6774000000005</v>
      </c>
      <c r="O65" s="3">
        <v>8709.6774000000005</v>
      </c>
      <c r="P65" s="3">
        <v>8709.6774000000005</v>
      </c>
      <c r="Q65" s="3">
        <v>8709.6774000000005</v>
      </c>
    </row>
    <row r="66" spans="1:17" x14ac:dyDescent="0.25">
      <c r="C66" t="s">
        <v>67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 x14ac:dyDescent="0.25">
      <c r="C67" t="s">
        <v>68</v>
      </c>
      <c r="D67" s="3">
        <v>259551.32260000001</v>
      </c>
      <c r="E67" s="3">
        <v>192881.64520000003</v>
      </c>
      <c r="F67" s="3">
        <v>214411.96780000004</v>
      </c>
      <c r="G67" s="3">
        <v>235942.29040000006</v>
      </c>
      <c r="H67" s="3">
        <v>257472.61300000007</v>
      </c>
      <c r="I67" s="3">
        <v>279002.93560000008</v>
      </c>
      <c r="J67" s="3">
        <v>300533.2582000001</v>
      </c>
      <c r="K67" s="3">
        <v>322063.58080000011</v>
      </c>
      <c r="L67" s="3">
        <v>343593.90340000013</v>
      </c>
      <c r="M67" s="3">
        <v>365124.22600000014</v>
      </c>
      <c r="N67" s="3">
        <v>386654.54860000015</v>
      </c>
      <c r="O67" s="3">
        <v>408184.87120000017</v>
      </c>
      <c r="P67" s="3">
        <v>429715.19380000018</v>
      </c>
      <c r="Q67" s="3">
        <v>451245.5164000002</v>
      </c>
    </row>
    <row r="68" spans="1:17" x14ac:dyDescent="0.25">
      <c r="A68" t="s">
        <v>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B69" t="s">
        <v>38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C70" t="s">
        <v>62</v>
      </c>
      <c r="D70" s="3">
        <v>683128</v>
      </c>
      <c r="E70" s="3">
        <v>754750.03223829996</v>
      </c>
      <c r="F70" s="3">
        <v>826372.06447659992</v>
      </c>
      <c r="G70" s="3">
        <v>897994.09671489988</v>
      </c>
      <c r="H70" s="3">
        <v>889816.12895319983</v>
      </c>
      <c r="I70" s="3">
        <v>881638.16119149979</v>
      </c>
      <c r="J70" s="3">
        <v>873460.19342979975</v>
      </c>
      <c r="K70" s="3">
        <v>865282.22566809971</v>
      </c>
      <c r="L70" s="3">
        <v>857104.25790639967</v>
      </c>
      <c r="M70" s="3">
        <v>848926.29014469963</v>
      </c>
      <c r="N70" s="3">
        <v>840748.32238299958</v>
      </c>
      <c r="O70" s="3">
        <v>832570.35462129954</v>
      </c>
      <c r="P70" s="3">
        <v>824392.3868595995</v>
      </c>
      <c r="Q70" s="3">
        <v>816214.41909789946</v>
      </c>
    </row>
    <row r="71" spans="1:17" x14ac:dyDescent="0.25">
      <c r="C71" t="s">
        <v>63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 x14ac:dyDescent="0.25">
      <c r="C72" t="s">
        <v>64</v>
      </c>
      <c r="D72" s="3">
        <v>79800</v>
      </c>
      <c r="E72" s="3">
        <v>79800</v>
      </c>
      <c r="F72" s="3">
        <v>79800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x14ac:dyDescent="0.25">
      <c r="C73" t="s">
        <v>65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17" x14ac:dyDescent="0.25">
      <c r="C74" t="s">
        <v>66</v>
      </c>
      <c r="D74" s="3">
        <v>8064.5160999999998</v>
      </c>
      <c r="E74" s="3">
        <v>8064.5160999999998</v>
      </c>
      <c r="F74" s="3">
        <v>8064.5160999999998</v>
      </c>
      <c r="G74" s="3">
        <v>8064.5160999999998</v>
      </c>
      <c r="H74" s="3">
        <v>8064.5160999999998</v>
      </c>
      <c r="I74" s="3">
        <v>8064.5160999999998</v>
      </c>
      <c r="J74" s="3">
        <v>8064.5160999999998</v>
      </c>
      <c r="K74" s="3">
        <v>8064.5160999999998</v>
      </c>
      <c r="L74" s="3">
        <v>8064.5160999999998</v>
      </c>
      <c r="M74" s="3">
        <v>8064.5160999999998</v>
      </c>
      <c r="N74" s="3">
        <v>8064.5160999999998</v>
      </c>
      <c r="O74" s="3">
        <v>8064.5160999999998</v>
      </c>
      <c r="P74" s="3">
        <v>8064.5160999999998</v>
      </c>
      <c r="Q74" s="3">
        <v>8064.5160999999998</v>
      </c>
    </row>
    <row r="75" spans="1:17" x14ac:dyDescent="0.25">
      <c r="C75" t="s">
        <v>67</v>
      </c>
      <c r="D75" s="3">
        <v>113.4516617</v>
      </c>
      <c r="E75" s="3">
        <v>113.4516617</v>
      </c>
      <c r="F75" s="3">
        <v>113.4516617</v>
      </c>
      <c r="G75" s="3">
        <v>113.4516617</v>
      </c>
      <c r="H75" s="3">
        <v>113.4516617</v>
      </c>
      <c r="I75" s="3">
        <v>113.4516617</v>
      </c>
      <c r="J75" s="3">
        <v>113.4516617</v>
      </c>
      <c r="K75" s="3">
        <v>113.4516617</v>
      </c>
      <c r="L75" s="3">
        <v>113.4516617</v>
      </c>
      <c r="M75" s="3">
        <v>113.4516617</v>
      </c>
      <c r="N75" s="3">
        <v>113.4516617</v>
      </c>
      <c r="O75" s="3">
        <v>113.4516617</v>
      </c>
      <c r="P75" s="3">
        <v>113.4516617</v>
      </c>
      <c r="Q75" s="3">
        <v>113.4516617</v>
      </c>
    </row>
    <row r="76" spans="1:17" x14ac:dyDescent="0.25">
      <c r="C76" t="s">
        <v>68</v>
      </c>
      <c r="D76" s="3">
        <v>754750.03223829996</v>
      </c>
      <c r="E76" s="3">
        <v>826372.06447659992</v>
      </c>
      <c r="F76" s="3">
        <v>897994.09671489988</v>
      </c>
      <c r="G76" s="3">
        <v>889816.12895319983</v>
      </c>
      <c r="H76" s="3">
        <v>881638.16119149979</v>
      </c>
      <c r="I76" s="3">
        <v>873460.19342979975</v>
      </c>
      <c r="J76" s="3">
        <v>865282.22566809971</v>
      </c>
      <c r="K76" s="3">
        <v>857104.25790639967</v>
      </c>
      <c r="L76" s="3">
        <v>848926.29014469963</v>
      </c>
      <c r="M76" s="3">
        <v>840748.32238299958</v>
      </c>
      <c r="N76" s="3">
        <v>832570.35462129954</v>
      </c>
      <c r="O76" s="3">
        <v>824392.3868595995</v>
      </c>
      <c r="P76" s="3">
        <v>816214.41909789946</v>
      </c>
      <c r="Q76" s="3">
        <v>808036.45133619942</v>
      </c>
    </row>
    <row r="77" spans="1:17" x14ac:dyDescent="0.25">
      <c r="A77" t="s">
        <v>8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B78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C79" t="s">
        <v>62</v>
      </c>
      <c r="D79" s="3">
        <v>244759</v>
      </c>
      <c r="E79" s="3">
        <v>231892.95161425002</v>
      </c>
      <c r="F79" s="3">
        <v>219026.90322850004</v>
      </c>
      <c r="G79" s="3">
        <v>206160.85484275006</v>
      </c>
      <c r="H79" s="3">
        <v>193294.80645700009</v>
      </c>
      <c r="I79" s="3">
        <v>180428.75807125011</v>
      </c>
      <c r="J79" s="3">
        <v>167562.70968550013</v>
      </c>
      <c r="K79" s="3">
        <v>154696.66129975015</v>
      </c>
      <c r="L79" s="3">
        <v>141830.61291400017</v>
      </c>
      <c r="M79" s="3">
        <v>128964.56452825018</v>
      </c>
      <c r="N79" s="3">
        <v>116098.51614250017</v>
      </c>
      <c r="O79" s="3">
        <v>103232.46775675016</v>
      </c>
      <c r="P79" s="3">
        <v>90366.419371000156</v>
      </c>
      <c r="Q79" s="3">
        <v>277000.37098525016</v>
      </c>
    </row>
    <row r="80" spans="1:17" x14ac:dyDescent="0.25">
      <c r="C80" t="s">
        <v>63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 x14ac:dyDescent="0.25">
      <c r="C81" t="s">
        <v>64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199500</v>
      </c>
      <c r="Q81" s="3">
        <v>199500</v>
      </c>
    </row>
    <row r="82" spans="1:17" x14ac:dyDescent="0.25">
      <c r="C82" t="s">
        <v>65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 x14ac:dyDescent="0.25">
      <c r="C83" t="s">
        <v>66</v>
      </c>
      <c r="D83" s="3">
        <v>10322.580599999999</v>
      </c>
      <c r="E83" s="3">
        <v>10322.580599999999</v>
      </c>
      <c r="F83" s="3">
        <v>10322.580599999999</v>
      </c>
      <c r="G83" s="3">
        <v>10322.580599999999</v>
      </c>
      <c r="H83" s="3">
        <v>10322.580599999999</v>
      </c>
      <c r="I83" s="3">
        <v>10322.580599999999</v>
      </c>
      <c r="J83" s="3">
        <v>10322.580599999999</v>
      </c>
      <c r="K83" s="3">
        <v>10322.580599999999</v>
      </c>
      <c r="L83" s="3">
        <v>10322.580599999999</v>
      </c>
      <c r="M83" s="3">
        <v>10322.580599999999</v>
      </c>
      <c r="N83" s="3">
        <v>10322.580599999999</v>
      </c>
      <c r="O83" s="3">
        <v>10322.580599999999</v>
      </c>
      <c r="P83" s="3">
        <v>10322.580599999999</v>
      </c>
      <c r="Q83" s="3">
        <v>10322.580599999999</v>
      </c>
    </row>
    <row r="84" spans="1:17" x14ac:dyDescent="0.25">
      <c r="C84" t="s">
        <v>67</v>
      </c>
      <c r="D84" s="3">
        <v>2543.4677857499996</v>
      </c>
      <c r="E84" s="3">
        <v>2543.4677857499996</v>
      </c>
      <c r="F84" s="3">
        <v>2543.4677857499996</v>
      </c>
      <c r="G84" s="3">
        <v>2543.4677857499996</v>
      </c>
      <c r="H84" s="3">
        <v>2543.4677857499996</v>
      </c>
      <c r="I84" s="3">
        <v>2543.4677857499996</v>
      </c>
      <c r="J84" s="3">
        <v>2543.4677857499996</v>
      </c>
      <c r="K84" s="3">
        <v>2543.4677857499996</v>
      </c>
      <c r="L84" s="3">
        <v>2543.4677857499996</v>
      </c>
      <c r="M84" s="3">
        <v>2543.4677857499996</v>
      </c>
      <c r="N84" s="3">
        <v>2543.4677857499996</v>
      </c>
      <c r="O84" s="3">
        <v>2543.4677857499996</v>
      </c>
      <c r="P84" s="3">
        <v>2543.4677857499996</v>
      </c>
      <c r="Q84" s="3">
        <v>2543.4677857499996</v>
      </c>
    </row>
    <row r="85" spans="1:17" x14ac:dyDescent="0.25">
      <c r="C85" t="s">
        <v>68</v>
      </c>
      <c r="D85" s="3">
        <v>231892.95161425002</v>
      </c>
      <c r="E85" s="3">
        <v>219026.90322850004</v>
      </c>
      <c r="F85" s="3">
        <v>206160.85484275006</v>
      </c>
      <c r="G85" s="3">
        <v>193294.80645700009</v>
      </c>
      <c r="H85" s="3">
        <v>180428.75807125011</v>
      </c>
      <c r="I85" s="3">
        <v>167562.70968550013</v>
      </c>
      <c r="J85" s="3">
        <v>154696.66129975015</v>
      </c>
      <c r="K85" s="3">
        <v>141830.61291400017</v>
      </c>
      <c r="L85" s="3">
        <v>128964.56452825018</v>
      </c>
      <c r="M85" s="3">
        <v>116098.51614250017</v>
      </c>
      <c r="N85" s="3">
        <v>103232.46775675016</v>
      </c>
      <c r="O85" s="3">
        <v>90366.419371000156</v>
      </c>
      <c r="P85" s="3">
        <v>277000.37098525016</v>
      </c>
      <c r="Q85" s="3">
        <v>463634.32259950018</v>
      </c>
    </row>
    <row r="86" spans="1:17" x14ac:dyDescent="0.25">
      <c r="A86" t="s">
        <v>9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B87" t="s">
        <v>40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C88" t="s">
        <v>62</v>
      </c>
      <c r="D88" s="3">
        <v>141548</v>
      </c>
      <c r="E88" s="3">
        <v>138967.3548</v>
      </c>
      <c r="F88" s="3">
        <v>136386.7096</v>
      </c>
      <c r="G88" s="3">
        <v>133806.0644</v>
      </c>
      <c r="H88" s="3">
        <v>131225.4192</v>
      </c>
      <c r="I88" s="3">
        <v>128644.774</v>
      </c>
      <c r="J88" s="3">
        <v>126064.12880000001</v>
      </c>
      <c r="K88" s="3">
        <v>153723.48360000001</v>
      </c>
      <c r="L88" s="3">
        <v>181382.83840000001</v>
      </c>
      <c r="M88" s="3">
        <v>178802.19320000001</v>
      </c>
      <c r="N88" s="3">
        <v>176221.54800000001</v>
      </c>
      <c r="O88" s="3">
        <v>173640.90280000001</v>
      </c>
      <c r="P88" s="3">
        <v>171060.25760000001</v>
      </c>
      <c r="Q88" s="3">
        <v>168479.61240000001</v>
      </c>
    </row>
    <row r="89" spans="1:17" x14ac:dyDescent="0.25">
      <c r="C89" t="s">
        <v>63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25">
      <c r="C90" t="s">
        <v>64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30240</v>
      </c>
      <c r="K90" s="3">
        <v>30240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 x14ac:dyDescent="0.25">
      <c r="C91" t="s">
        <v>65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 x14ac:dyDescent="0.25">
      <c r="C92" t="s">
        <v>66</v>
      </c>
      <c r="D92" s="3">
        <v>2580.6451999999999</v>
      </c>
      <c r="E92" s="3">
        <v>2580.6451999999999</v>
      </c>
      <c r="F92" s="3">
        <v>2580.6451999999999</v>
      </c>
      <c r="G92" s="3">
        <v>2580.6451999999999</v>
      </c>
      <c r="H92" s="3">
        <v>2580.6451999999999</v>
      </c>
      <c r="I92" s="3">
        <v>2580.6451999999999</v>
      </c>
      <c r="J92" s="3">
        <v>2580.6451999999999</v>
      </c>
      <c r="K92" s="3">
        <v>2580.6451999999999</v>
      </c>
      <c r="L92" s="3">
        <v>2580.6451999999999</v>
      </c>
      <c r="M92" s="3">
        <v>2580.6451999999999</v>
      </c>
      <c r="N92" s="3">
        <v>2580.6451999999999</v>
      </c>
      <c r="O92" s="3">
        <v>2580.6451999999999</v>
      </c>
      <c r="P92" s="3">
        <v>2580.6451999999999</v>
      </c>
      <c r="Q92" s="3">
        <v>2580.6451999999999</v>
      </c>
    </row>
    <row r="93" spans="1:17" x14ac:dyDescent="0.25">
      <c r="C93" t="s">
        <v>67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 x14ac:dyDescent="0.25">
      <c r="C94" t="s">
        <v>68</v>
      </c>
      <c r="D94" s="3">
        <v>138967.3548</v>
      </c>
      <c r="E94" s="3">
        <v>136386.7096</v>
      </c>
      <c r="F94" s="3">
        <v>133806.0644</v>
      </c>
      <c r="G94" s="3">
        <v>131225.4192</v>
      </c>
      <c r="H94" s="3">
        <v>128644.774</v>
      </c>
      <c r="I94" s="3">
        <v>126064.12880000001</v>
      </c>
      <c r="J94" s="3">
        <v>153723.48360000001</v>
      </c>
      <c r="K94" s="3">
        <v>181382.83840000001</v>
      </c>
      <c r="L94" s="3">
        <v>178802.19320000001</v>
      </c>
      <c r="M94" s="3">
        <v>176221.54800000001</v>
      </c>
      <c r="N94" s="3">
        <v>173640.90280000001</v>
      </c>
      <c r="O94" s="3">
        <v>171060.25760000001</v>
      </c>
      <c r="P94" s="3">
        <v>168479.61240000001</v>
      </c>
      <c r="Q94" s="3">
        <v>165898.96720000001</v>
      </c>
    </row>
    <row r="95" spans="1:17" x14ac:dyDescent="0.25">
      <c r="A95" t="s">
        <v>10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B96" t="s">
        <v>41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C97" t="s">
        <v>62</v>
      </c>
      <c r="D97" s="3">
        <v>574814</v>
      </c>
      <c r="E97" s="3">
        <v>564326.90326000005</v>
      </c>
      <c r="F97" s="3">
        <v>553839.8065200001</v>
      </c>
      <c r="G97" s="3">
        <v>543352.70978000015</v>
      </c>
      <c r="H97" s="3">
        <v>558590.6130400002</v>
      </c>
      <c r="I97" s="3">
        <v>573828.51630000025</v>
      </c>
      <c r="J97" s="3">
        <v>589066.4195600003</v>
      </c>
      <c r="K97" s="3">
        <v>578579.32282000035</v>
      </c>
      <c r="L97" s="3">
        <v>568092.2260800004</v>
      </c>
      <c r="M97" s="3">
        <v>583330.12934000045</v>
      </c>
      <c r="N97" s="3">
        <v>598568.0326000005</v>
      </c>
      <c r="O97" s="3">
        <v>613805.93586000055</v>
      </c>
      <c r="P97" s="3">
        <v>629043.8391200006</v>
      </c>
      <c r="Q97" s="3">
        <v>618556.74238000065</v>
      </c>
    </row>
    <row r="98" spans="1:17" x14ac:dyDescent="0.25">
      <c r="C98" t="s">
        <v>63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 x14ac:dyDescent="0.25">
      <c r="C99" t="s">
        <v>64</v>
      </c>
      <c r="D99" s="3">
        <v>0</v>
      </c>
      <c r="E99" s="3">
        <v>0</v>
      </c>
      <c r="F99" s="3">
        <v>0</v>
      </c>
      <c r="G99" s="3">
        <v>25725</v>
      </c>
      <c r="H99" s="3">
        <v>25725</v>
      </c>
      <c r="I99" s="3">
        <v>25725</v>
      </c>
      <c r="J99" s="3">
        <v>0</v>
      </c>
      <c r="K99" s="3">
        <v>0</v>
      </c>
      <c r="L99" s="3">
        <v>25725</v>
      </c>
      <c r="M99" s="3">
        <v>25725</v>
      </c>
      <c r="N99" s="3">
        <v>25725</v>
      </c>
      <c r="O99" s="3">
        <v>25725</v>
      </c>
      <c r="P99" s="3">
        <v>0</v>
      </c>
      <c r="Q99" s="3">
        <v>0</v>
      </c>
    </row>
    <row r="100" spans="1:17" x14ac:dyDescent="0.25">
      <c r="C100" t="s">
        <v>65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 x14ac:dyDescent="0.25">
      <c r="C101" t="s">
        <v>66</v>
      </c>
      <c r="D101" s="3">
        <v>10322.580599999999</v>
      </c>
      <c r="E101" s="3">
        <v>10322.580599999999</v>
      </c>
      <c r="F101" s="3">
        <v>10322.580599999999</v>
      </c>
      <c r="G101" s="3">
        <v>10322.580599999999</v>
      </c>
      <c r="H101" s="3">
        <v>10322.580599999999</v>
      </c>
      <c r="I101" s="3">
        <v>10322.580599999999</v>
      </c>
      <c r="J101" s="3">
        <v>10322.580599999999</v>
      </c>
      <c r="K101" s="3">
        <v>10322.580599999999</v>
      </c>
      <c r="L101" s="3">
        <v>10322.580599999999</v>
      </c>
      <c r="M101" s="3">
        <v>10322.580599999999</v>
      </c>
      <c r="N101" s="3">
        <v>10322.580599999999</v>
      </c>
      <c r="O101" s="3">
        <v>10322.580599999999</v>
      </c>
      <c r="P101" s="3">
        <v>10322.580599999999</v>
      </c>
      <c r="Q101" s="3">
        <v>10322.580599999999</v>
      </c>
    </row>
    <row r="102" spans="1:17" x14ac:dyDescent="0.25">
      <c r="C102" t="s">
        <v>67</v>
      </c>
      <c r="D102" s="3">
        <v>164.51613999999998</v>
      </c>
      <c r="E102" s="3">
        <v>164.51613999999998</v>
      </c>
      <c r="F102" s="3">
        <v>164.51613999999998</v>
      </c>
      <c r="G102" s="3">
        <v>164.51613999999998</v>
      </c>
      <c r="H102" s="3">
        <v>164.51613999999998</v>
      </c>
      <c r="I102" s="3">
        <v>164.51613999999998</v>
      </c>
      <c r="J102" s="3">
        <v>164.51613999999998</v>
      </c>
      <c r="K102" s="3">
        <v>164.51613999999998</v>
      </c>
      <c r="L102" s="3">
        <v>164.51613999999998</v>
      </c>
      <c r="M102" s="3">
        <v>164.51613999999998</v>
      </c>
      <c r="N102" s="3">
        <v>164.51613999999998</v>
      </c>
      <c r="O102" s="3">
        <v>164.51613999999998</v>
      </c>
      <c r="P102" s="3">
        <v>164.51613999999998</v>
      </c>
      <c r="Q102" s="3">
        <v>164.51613999999998</v>
      </c>
    </row>
    <row r="103" spans="1:17" x14ac:dyDescent="0.25">
      <c r="C103" t="s">
        <v>68</v>
      </c>
      <c r="D103" s="3">
        <v>564326.90326000005</v>
      </c>
      <c r="E103" s="3">
        <v>553839.8065200001</v>
      </c>
      <c r="F103" s="3">
        <v>543352.70978000015</v>
      </c>
      <c r="G103" s="3">
        <v>558590.6130400002</v>
      </c>
      <c r="H103" s="3">
        <v>573828.51630000025</v>
      </c>
      <c r="I103" s="3">
        <v>589066.4195600003</v>
      </c>
      <c r="J103" s="3">
        <v>578579.32282000035</v>
      </c>
      <c r="K103" s="3">
        <v>568092.2260800004</v>
      </c>
      <c r="L103" s="3">
        <v>583330.12934000045</v>
      </c>
      <c r="M103" s="3">
        <v>598568.0326000005</v>
      </c>
      <c r="N103" s="3">
        <v>613805.93586000055</v>
      </c>
      <c r="O103" s="3">
        <v>629043.8391200006</v>
      </c>
      <c r="P103" s="3">
        <v>618556.74238000065</v>
      </c>
      <c r="Q103" s="3">
        <v>608069.6456400007</v>
      </c>
    </row>
    <row r="104" spans="1:17" x14ac:dyDescent="0.25">
      <c r="A104" t="s">
        <v>11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B105" t="s">
        <v>42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5">
      <c r="C106" t="s">
        <v>62</v>
      </c>
      <c r="D106" s="3">
        <v>203138</v>
      </c>
      <c r="E106" s="3">
        <v>201496.06453999999</v>
      </c>
      <c r="F106" s="3">
        <v>199854.12907999998</v>
      </c>
      <c r="G106" s="3">
        <v>213332.19361999998</v>
      </c>
      <c r="H106" s="3">
        <v>211690.25815999997</v>
      </c>
      <c r="I106" s="3">
        <v>210048.32269999996</v>
      </c>
      <c r="J106" s="3">
        <v>208406.38723999995</v>
      </c>
      <c r="K106" s="3">
        <v>206764.45177999994</v>
      </c>
      <c r="L106" s="3">
        <v>205122.51631999994</v>
      </c>
      <c r="M106" s="3">
        <v>203480.58085999993</v>
      </c>
      <c r="N106" s="3">
        <v>201838.64539999992</v>
      </c>
      <c r="O106" s="3">
        <v>200196.70993999991</v>
      </c>
      <c r="P106" s="3">
        <v>198554.77447999991</v>
      </c>
      <c r="Q106" s="3">
        <v>212032.8390199999</v>
      </c>
    </row>
    <row r="107" spans="1:17" x14ac:dyDescent="0.25">
      <c r="C107" t="s">
        <v>63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</row>
    <row r="108" spans="1:17" x14ac:dyDescent="0.25">
      <c r="C108" t="s">
        <v>64</v>
      </c>
      <c r="D108" s="3">
        <v>0</v>
      </c>
      <c r="E108" s="3">
        <v>0</v>
      </c>
      <c r="F108" s="3">
        <v>15120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15120</v>
      </c>
      <c r="Q108" s="3">
        <v>15120</v>
      </c>
    </row>
    <row r="109" spans="1:17" x14ac:dyDescent="0.25">
      <c r="C109" t="s">
        <v>65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</row>
    <row r="110" spans="1:17" x14ac:dyDescent="0.25">
      <c r="C110" t="s">
        <v>66</v>
      </c>
      <c r="D110" s="3">
        <v>1612.9032</v>
      </c>
      <c r="E110" s="3">
        <v>1612.9032</v>
      </c>
      <c r="F110" s="3">
        <v>1612.9032</v>
      </c>
      <c r="G110" s="3">
        <v>1612.9032</v>
      </c>
      <c r="H110" s="3">
        <v>1612.9032</v>
      </c>
      <c r="I110" s="3">
        <v>1612.9032</v>
      </c>
      <c r="J110" s="3">
        <v>1612.9032</v>
      </c>
      <c r="K110" s="3">
        <v>1612.9032</v>
      </c>
      <c r="L110" s="3">
        <v>1612.9032</v>
      </c>
      <c r="M110" s="3">
        <v>1612.9032</v>
      </c>
      <c r="N110" s="3">
        <v>1612.9032</v>
      </c>
      <c r="O110" s="3">
        <v>1612.9032</v>
      </c>
      <c r="P110" s="3">
        <v>1612.9032</v>
      </c>
      <c r="Q110" s="3">
        <v>1612.9032</v>
      </c>
    </row>
    <row r="111" spans="1:17" x14ac:dyDescent="0.25">
      <c r="C111" t="s">
        <v>67</v>
      </c>
      <c r="D111" s="3">
        <v>29.032259999999997</v>
      </c>
      <c r="E111" s="3">
        <v>29.032259999999997</v>
      </c>
      <c r="F111" s="3">
        <v>29.032259999999997</v>
      </c>
      <c r="G111" s="3">
        <v>29.032259999999997</v>
      </c>
      <c r="H111" s="3">
        <v>29.032259999999997</v>
      </c>
      <c r="I111" s="3">
        <v>29.032259999999997</v>
      </c>
      <c r="J111" s="3">
        <v>29.032259999999997</v>
      </c>
      <c r="K111" s="3">
        <v>29.032259999999997</v>
      </c>
      <c r="L111" s="3">
        <v>29.032259999999997</v>
      </c>
      <c r="M111" s="3">
        <v>29.032259999999997</v>
      </c>
      <c r="N111" s="3">
        <v>29.032259999999997</v>
      </c>
      <c r="O111" s="3">
        <v>29.032259999999997</v>
      </c>
      <c r="P111" s="3">
        <v>29.032259999999997</v>
      </c>
      <c r="Q111" s="3">
        <v>29.032259999999997</v>
      </c>
    </row>
    <row r="112" spans="1:17" x14ac:dyDescent="0.25">
      <c r="C112" t="s">
        <v>68</v>
      </c>
      <c r="D112" s="3">
        <v>201496.06453999999</v>
      </c>
      <c r="E112" s="3">
        <v>199854.12907999998</v>
      </c>
      <c r="F112" s="3">
        <v>213332.19361999998</v>
      </c>
      <c r="G112" s="3">
        <v>211690.25815999997</v>
      </c>
      <c r="H112" s="3">
        <v>210048.32269999996</v>
      </c>
      <c r="I112" s="3">
        <v>208406.38723999995</v>
      </c>
      <c r="J112" s="3">
        <v>206764.45177999994</v>
      </c>
      <c r="K112" s="3">
        <v>205122.51631999994</v>
      </c>
      <c r="L112" s="3">
        <v>203480.58085999993</v>
      </c>
      <c r="M112" s="3">
        <v>201838.64539999992</v>
      </c>
      <c r="N112" s="3">
        <v>200196.70993999991</v>
      </c>
      <c r="O112" s="3">
        <v>198554.77447999991</v>
      </c>
      <c r="P112" s="3">
        <v>212032.8390199999</v>
      </c>
      <c r="Q112" s="3">
        <v>225510.90355999989</v>
      </c>
    </row>
    <row r="113" spans="1:17" x14ac:dyDescent="0.25">
      <c r="A113" t="s">
        <v>12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B114" t="s">
        <v>43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C115" t="s">
        <v>62</v>
      </c>
      <c r="D115" s="3">
        <v>215179</v>
      </c>
      <c r="E115" s="3">
        <v>224580.9032</v>
      </c>
      <c r="F115" s="3">
        <v>233982.8064</v>
      </c>
      <c r="G115" s="3">
        <v>230595.7096</v>
      </c>
      <c r="H115" s="3">
        <v>227208.6128</v>
      </c>
      <c r="I115" s="3">
        <v>223821.516</v>
      </c>
      <c r="J115" s="3">
        <v>220434.4192</v>
      </c>
      <c r="K115" s="3">
        <v>217047.3224</v>
      </c>
      <c r="L115" s="3">
        <v>213660.22560000001</v>
      </c>
      <c r="M115" s="3">
        <v>210273.12880000001</v>
      </c>
      <c r="N115" s="3">
        <v>206886.03200000001</v>
      </c>
      <c r="O115" s="3">
        <v>203498.93520000001</v>
      </c>
      <c r="P115" s="3">
        <v>200111.83840000001</v>
      </c>
      <c r="Q115" s="3">
        <v>196724.74160000001</v>
      </c>
    </row>
    <row r="116" spans="1:17" x14ac:dyDescent="0.25">
      <c r="C116" t="s">
        <v>63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</row>
    <row r="117" spans="1:17" x14ac:dyDescent="0.25">
      <c r="C117" t="s">
        <v>64</v>
      </c>
      <c r="D117" s="3">
        <v>12789</v>
      </c>
      <c r="E117" s="3">
        <v>12789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</row>
    <row r="118" spans="1:17" x14ac:dyDescent="0.25">
      <c r="C118" t="s">
        <v>65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19" spans="1:17" x14ac:dyDescent="0.25">
      <c r="C119" t="s">
        <v>66</v>
      </c>
      <c r="D119" s="3">
        <v>3387.0967999999998</v>
      </c>
      <c r="E119" s="3">
        <v>3387.0967999999998</v>
      </c>
      <c r="F119" s="3">
        <v>3387.0967999999998</v>
      </c>
      <c r="G119" s="3">
        <v>3387.0967999999998</v>
      </c>
      <c r="H119" s="3">
        <v>3387.0967999999998</v>
      </c>
      <c r="I119" s="3">
        <v>3387.0967999999998</v>
      </c>
      <c r="J119" s="3">
        <v>3387.0967999999998</v>
      </c>
      <c r="K119" s="3">
        <v>3387.0967999999998</v>
      </c>
      <c r="L119" s="3">
        <v>3387.0967999999998</v>
      </c>
      <c r="M119" s="3">
        <v>3387.0967999999998</v>
      </c>
      <c r="N119" s="3">
        <v>3387.0967999999998</v>
      </c>
      <c r="O119" s="3">
        <v>3387.0967999999998</v>
      </c>
      <c r="P119" s="3">
        <v>3387.0967999999998</v>
      </c>
      <c r="Q119" s="3">
        <v>3387.0967999999998</v>
      </c>
    </row>
    <row r="120" spans="1:17" x14ac:dyDescent="0.25">
      <c r="C120" t="s">
        <v>67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</row>
    <row r="121" spans="1:17" x14ac:dyDescent="0.25">
      <c r="C121" t="s">
        <v>68</v>
      </c>
      <c r="D121" s="3">
        <v>224580.9032</v>
      </c>
      <c r="E121" s="3">
        <v>233982.8064</v>
      </c>
      <c r="F121" s="3">
        <v>230595.7096</v>
      </c>
      <c r="G121" s="3">
        <v>227208.6128</v>
      </c>
      <c r="H121" s="3">
        <v>223821.516</v>
      </c>
      <c r="I121" s="3">
        <v>220434.4192</v>
      </c>
      <c r="J121" s="3">
        <v>217047.3224</v>
      </c>
      <c r="K121" s="3">
        <v>213660.22560000001</v>
      </c>
      <c r="L121" s="3">
        <v>210273.12880000001</v>
      </c>
      <c r="M121" s="3">
        <v>206886.03200000001</v>
      </c>
      <c r="N121" s="3">
        <v>203498.93520000001</v>
      </c>
      <c r="O121" s="3">
        <v>200111.83840000001</v>
      </c>
      <c r="P121" s="3">
        <v>196724.74160000001</v>
      </c>
      <c r="Q121" s="3">
        <v>193337.64480000001</v>
      </c>
    </row>
    <row r="122" spans="1:17" x14ac:dyDescent="0.25">
      <c r="A122" t="s">
        <v>13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B123" t="s">
        <v>44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5">
      <c r="C124" t="s">
        <v>62</v>
      </c>
      <c r="D124" s="3">
        <v>268939</v>
      </c>
      <c r="E124" s="3">
        <v>271032.09674060001</v>
      </c>
      <c r="F124" s="3">
        <v>273125.19348119997</v>
      </c>
      <c r="G124" s="3">
        <v>275218.29022179992</v>
      </c>
      <c r="H124" s="3">
        <v>277311.38696239988</v>
      </c>
      <c r="I124" s="3">
        <v>279404.48370299983</v>
      </c>
      <c r="J124" s="3">
        <v>281497.58044359979</v>
      </c>
      <c r="K124" s="3">
        <v>283590.67718419974</v>
      </c>
      <c r="L124" s="3">
        <v>285683.77392479969</v>
      </c>
      <c r="M124" s="3">
        <v>287776.87066539965</v>
      </c>
      <c r="N124" s="3">
        <v>289869.9674059996</v>
      </c>
      <c r="O124" s="3">
        <v>291963.06414659956</v>
      </c>
      <c r="P124" s="3">
        <v>294056.16088719951</v>
      </c>
      <c r="Q124" s="3">
        <v>296149.25762779947</v>
      </c>
    </row>
    <row r="125" spans="1:17" x14ac:dyDescent="0.25">
      <c r="C125" t="s">
        <v>63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</row>
    <row r="126" spans="1:17" x14ac:dyDescent="0.25">
      <c r="C126" t="s">
        <v>64</v>
      </c>
      <c r="D126" s="3">
        <v>7980</v>
      </c>
      <c r="E126" s="3">
        <v>7980</v>
      </c>
      <c r="F126" s="3">
        <v>7980</v>
      </c>
      <c r="G126" s="3">
        <v>7980</v>
      </c>
      <c r="H126" s="3">
        <v>7980</v>
      </c>
      <c r="I126" s="3">
        <v>7980</v>
      </c>
      <c r="J126" s="3">
        <v>7980</v>
      </c>
      <c r="K126" s="3">
        <v>7980</v>
      </c>
      <c r="L126" s="3">
        <v>7980</v>
      </c>
      <c r="M126" s="3">
        <v>7980</v>
      </c>
      <c r="N126" s="3">
        <v>7980</v>
      </c>
      <c r="O126" s="3">
        <v>7980</v>
      </c>
      <c r="P126" s="3">
        <v>7980</v>
      </c>
      <c r="Q126" s="3">
        <v>7980</v>
      </c>
    </row>
    <row r="127" spans="1:17" x14ac:dyDescent="0.25">
      <c r="C127" t="s">
        <v>65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</row>
    <row r="128" spans="1:17" x14ac:dyDescent="0.25">
      <c r="C128" t="s">
        <v>66</v>
      </c>
      <c r="D128" s="3">
        <v>4193.5483999999997</v>
      </c>
      <c r="E128" s="3">
        <v>4193.5483999999997</v>
      </c>
      <c r="F128" s="3">
        <v>4193.5483999999997</v>
      </c>
      <c r="G128" s="3">
        <v>4193.5483999999997</v>
      </c>
      <c r="H128" s="3">
        <v>4193.5483999999997</v>
      </c>
      <c r="I128" s="3">
        <v>4193.5483999999997</v>
      </c>
      <c r="J128" s="3">
        <v>4193.5483999999997</v>
      </c>
      <c r="K128" s="3">
        <v>4193.5483999999997</v>
      </c>
      <c r="L128" s="3">
        <v>4193.5483999999997</v>
      </c>
      <c r="M128" s="3">
        <v>4193.5483999999997</v>
      </c>
      <c r="N128" s="3">
        <v>4193.5483999999997</v>
      </c>
      <c r="O128" s="3">
        <v>4193.5483999999997</v>
      </c>
      <c r="P128" s="3">
        <v>4193.5483999999997</v>
      </c>
      <c r="Q128" s="3">
        <v>4193.5483999999997</v>
      </c>
    </row>
    <row r="129" spans="1:17" x14ac:dyDescent="0.25">
      <c r="C129" t="s">
        <v>67</v>
      </c>
      <c r="D129" s="3">
        <v>1693.3548593999999</v>
      </c>
      <c r="E129" s="3">
        <v>1693.3548593999999</v>
      </c>
      <c r="F129" s="3">
        <v>1693.3548593999999</v>
      </c>
      <c r="G129" s="3">
        <v>1693.3548593999999</v>
      </c>
      <c r="H129" s="3">
        <v>1693.3548593999999</v>
      </c>
      <c r="I129" s="3">
        <v>1693.3548593999999</v>
      </c>
      <c r="J129" s="3">
        <v>1693.3548593999999</v>
      </c>
      <c r="K129" s="3">
        <v>1693.3548593999999</v>
      </c>
      <c r="L129" s="3">
        <v>1693.3548593999999</v>
      </c>
      <c r="M129" s="3">
        <v>1693.3548593999999</v>
      </c>
      <c r="N129" s="3">
        <v>1693.3548593999999</v>
      </c>
      <c r="O129" s="3">
        <v>1693.3548593999999</v>
      </c>
      <c r="P129" s="3">
        <v>1693.3548593999999</v>
      </c>
      <c r="Q129" s="3">
        <v>1693.3548593999999</v>
      </c>
    </row>
    <row r="130" spans="1:17" x14ac:dyDescent="0.25">
      <c r="C130" t="s">
        <v>68</v>
      </c>
      <c r="D130" s="3">
        <v>271032.09674060001</v>
      </c>
      <c r="E130" s="3">
        <v>273125.19348119997</v>
      </c>
      <c r="F130" s="3">
        <v>275218.29022179992</v>
      </c>
      <c r="G130" s="3">
        <v>277311.38696239988</v>
      </c>
      <c r="H130" s="3">
        <v>279404.48370299983</v>
      </c>
      <c r="I130" s="3">
        <v>281497.58044359979</v>
      </c>
      <c r="J130" s="3">
        <v>283590.67718419974</v>
      </c>
      <c r="K130" s="3">
        <v>285683.77392479969</v>
      </c>
      <c r="L130" s="3">
        <v>287776.87066539965</v>
      </c>
      <c r="M130" s="3">
        <v>289869.9674059996</v>
      </c>
      <c r="N130" s="3">
        <v>291963.06414659956</v>
      </c>
      <c r="O130" s="3">
        <v>294056.16088719951</v>
      </c>
      <c r="P130" s="3">
        <v>296149.25762779947</v>
      </c>
      <c r="Q130" s="3">
        <v>298242.35436839942</v>
      </c>
    </row>
    <row r="131" spans="1:17" x14ac:dyDescent="0.25">
      <c r="A131" t="s">
        <v>14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5">
      <c r="B132" t="s">
        <v>45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C133" t="s">
        <v>62</v>
      </c>
      <c r="D133" s="3">
        <v>102884</v>
      </c>
      <c r="E133" s="3">
        <v>103952.67737429999</v>
      </c>
      <c r="F133" s="3">
        <v>105021.35474859999</v>
      </c>
      <c r="G133" s="3">
        <v>106090.03212289998</v>
      </c>
      <c r="H133" s="3">
        <v>107158.70949719998</v>
      </c>
      <c r="I133" s="3">
        <v>108227.38687149997</v>
      </c>
      <c r="J133" s="3">
        <v>109296.06424579996</v>
      </c>
      <c r="K133" s="3">
        <v>110364.74162009996</v>
      </c>
      <c r="L133" s="3">
        <v>111433.41899439995</v>
      </c>
      <c r="M133" s="3">
        <v>112502.09636869995</v>
      </c>
      <c r="N133" s="3">
        <v>113570.77374299994</v>
      </c>
      <c r="O133" s="3">
        <v>114639.45111729993</v>
      </c>
      <c r="P133" s="3">
        <v>115708.12849159993</v>
      </c>
      <c r="Q133" s="3">
        <v>116776.80586589992</v>
      </c>
    </row>
    <row r="134" spans="1:17" x14ac:dyDescent="0.25">
      <c r="C134" t="s">
        <v>63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</row>
    <row r="135" spans="1:17" x14ac:dyDescent="0.25">
      <c r="C135" t="s">
        <v>64</v>
      </c>
      <c r="D135" s="3">
        <v>3780</v>
      </c>
      <c r="E135" s="3">
        <v>3780</v>
      </c>
      <c r="F135" s="3">
        <v>3780</v>
      </c>
      <c r="G135" s="3">
        <v>3780</v>
      </c>
      <c r="H135" s="3">
        <v>3780</v>
      </c>
      <c r="I135" s="3">
        <v>3780</v>
      </c>
      <c r="J135" s="3">
        <v>3780</v>
      </c>
      <c r="K135" s="3">
        <v>3780</v>
      </c>
      <c r="L135" s="3">
        <v>3780</v>
      </c>
      <c r="M135" s="3">
        <v>3780</v>
      </c>
      <c r="N135" s="3">
        <v>3780</v>
      </c>
      <c r="O135" s="3">
        <v>3780</v>
      </c>
      <c r="P135" s="3">
        <v>3780</v>
      </c>
      <c r="Q135" s="3">
        <v>3780</v>
      </c>
    </row>
    <row r="136" spans="1:17" x14ac:dyDescent="0.25">
      <c r="C136" t="s">
        <v>65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</row>
    <row r="137" spans="1:17" x14ac:dyDescent="0.25">
      <c r="C137" t="s">
        <v>66</v>
      </c>
      <c r="D137" s="3">
        <v>838.7097</v>
      </c>
      <c r="E137" s="3">
        <v>838.7097</v>
      </c>
      <c r="F137" s="3">
        <v>838.7097</v>
      </c>
      <c r="G137" s="3">
        <v>838.7097</v>
      </c>
      <c r="H137" s="3">
        <v>838.7097</v>
      </c>
      <c r="I137" s="3">
        <v>838.7097</v>
      </c>
      <c r="J137" s="3">
        <v>838.7097</v>
      </c>
      <c r="K137" s="3">
        <v>838.7097</v>
      </c>
      <c r="L137" s="3">
        <v>838.7097</v>
      </c>
      <c r="M137" s="3">
        <v>838.7097</v>
      </c>
      <c r="N137" s="3">
        <v>838.7097</v>
      </c>
      <c r="O137" s="3">
        <v>838.7097</v>
      </c>
      <c r="P137" s="3">
        <v>838.7097</v>
      </c>
      <c r="Q137" s="3">
        <v>838.7097</v>
      </c>
    </row>
    <row r="138" spans="1:17" x14ac:dyDescent="0.25">
      <c r="C138" t="s">
        <v>67</v>
      </c>
      <c r="D138" s="3">
        <v>1872.6129257000002</v>
      </c>
      <c r="E138" s="3">
        <v>1872.6129257000002</v>
      </c>
      <c r="F138" s="3">
        <v>1872.6129257000002</v>
      </c>
      <c r="G138" s="3">
        <v>1872.6129257000002</v>
      </c>
      <c r="H138" s="3">
        <v>1872.6129257000002</v>
      </c>
      <c r="I138" s="3">
        <v>1872.6129257000002</v>
      </c>
      <c r="J138" s="3">
        <v>1872.6129257000002</v>
      </c>
      <c r="K138" s="3">
        <v>1872.6129257000002</v>
      </c>
      <c r="L138" s="3">
        <v>1872.6129257000002</v>
      </c>
      <c r="M138" s="3">
        <v>1872.6129257000002</v>
      </c>
      <c r="N138" s="3">
        <v>1872.6129257000002</v>
      </c>
      <c r="O138" s="3">
        <v>1872.6129257000002</v>
      </c>
      <c r="P138" s="3">
        <v>1872.6129257000002</v>
      </c>
      <c r="Q138" s="3">
        <v>1872.6129257000002</v>
      </c>
    </row>
    <row r="139" spans="1:17" x14ac:dyDescent="0.25">
      <c r="C139" t="s">
        <v>68</v>
      </c>
      <c r="D139" s="3">
        <v>103952.67737429999</v>
      </c>
      <c r="E139" s="3">
        <v>105021.35474859999</v>
      </c>
      <c r="F139" s="3">
        <v>106090.03212289998</v>
      </c>
      <c r="G139" s="3">
        <v>107158.70949719998</v>
      </c>
      <c r="H139" s="3">
        <v>108227.38687149997</v>
      </c>
      <c r="I139" s="3">
        <v>109296.06424579996</v>
      </c>
      <c r="J139" s="3">
        <v>110364.74162009996</v>
      </c>
      <c r="K139" s="3">
        <v>111433.41899439995</v>
      </c>
      <c r="L139" s="3">
        <v>112502.09636869995</v>
      </c>
      <c r="M139" s="3">
        <v>113570.77374299994</v>
      </c>
      <c r="N139" s="3">
        <v>114639.45111729993</v>
      </c>
      <c r="O139" s="3">
        <v>115708.12849159993</v>
      </c>
      <c r="P139" s="3">
        <v>116776.80586589992</v>
      </c>
      <c r="Q139" s="3">
        <v>117845.48324019992</v>
      </c>
    </row>
    <row r="140" spans="1:17" x14ac:dyDescent="0.25">
      <c r="A140" t="s">
        <v>15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B141" t="s">
        <v>46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5">
      <c r="C142" t="s">
        <v>62</v>
      </c>
      <c r="D142" s="3">
        <v>108882</v>
      </c>
      <c r="E142" s="3">
        <v>108559.4194</v>
      </c>
      <c r="F142" s="3">
        <v>108236.8388</v>
      </c>
      <c r="G142" s="3">
        <v>107914.2582</v>
      </c>
      <c r="H142" s="3">
        <v>111371.6776</v>
      </c>
      <c r="I142" s="3">
        <v>114829.09699999999</v>
      </c>
      <c r="J142" s="3">
        <v>118286.51639999999</v>
      </c>
      <c r="K142" s="3">
        <v>121743.93579999999</v>
      </c>
      <c r="L142" s="3">
        <v>125201.35519999999</v>
      </c>
      <c r="M142" s="3">
        <v>128658.77459999999</v>
      </c>
      <c r="N142" s="3">
        <v>132116.19400000002</v>
      </c>
      <c r="O142" s="3">
        <v>135573.61340000003</v>
      </c>
      <c r="P142" s="3">
        <v>139031.03280000004</v>
      </c>
      <c r="Q142" s="3">
        <v>142488.45220000006</v>
      </c>
    </row>
    <row r="143" spans="1:17" x14ac:dyDescent="0.25">
      <c r="C143" t="s">
        <v>63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</row>
    <row r="144" spans="1:17" x14ac:dyDescent="0.25">
      <c r="C144" t="s">
        <v>64</v>
      </c>
      <c r="D144" s="3">
        <v>0</v>
      </c>
      <c r="E144" s="3">
        <v>0</v>
      </c>
      <c r="F144" s="3">
        <v>0</v>
      </c>
      <c r="G144" s="3">
        <v>3780</v>
      </c>
      <c r="H144" s="3">
        <v>3780</v>
      </c>
      <c r="I144" s="3">
        <v>3780</v>
      </c>
      <c r="J144" s="3">
        <v>3780</v>
      </c>
      <c r="K144" s="3">
        <v>3780</v>
      </c>
      <c r="L144" s="3">
        <v>3780</v>
      </c>
      <c r="M144" s="3">
        <v>3780</v>
      </c>
      <c r="N144" s="3">
        <v>3780</v>
      </c>
      <c r="O144" s="3">
        <v>3780</v>
      </c>
      <c r="P144" s="3">
        <v>3780</v>
      </c>
      <c r="Q144" s="3">
        <v>3780</v>
      </c>
    </row>
    <row r="145" spans="1:17" x14ac:dyDescent="0.25">
      <c r="C145" t="s">
        <v>65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</row>
    <row r="146" spans="1:17" x14ac:dyDescent="0.25">
      <c r="C146" t="s">
        <v>66</v>
      </c>
      <c r="D146" s="3">
        <v>322.5806</v>
      </c>
      <c r="E146" s="3">
        <v>322.5806</v>
      </c>
      <c r="F146" s="3">
        <v>322.5806</v>
      </c>
      <c r="G146" s="3">
        <v>322.5806</v>
      </c>
      <c r="H146" s="3">
        <v>322.5806</v>
      </c>
      <c r="I146" s="3">
        <v>322.5806</v>
      </c>
      <c r="J146" s="3">
        <v>322.5806</v>
      </c>
      <c r="K146" s="3">
        <v>322.5806</v>
      </c>
      <c r="L146" s="3">
        <v>322.5806</v>
      </c>
      <c r="M146" s="3">
        <v>322.5806</v>
      </c>
      <c r="N146" s="3">
        <v>322.5806</v>
      </c>
      <c r="O146" s="3">
        <v>322.5806</v>
      </c>
      <c r="P146" s="3">
        <v>322.5806</v>
      </c>
      <c r="Q146" s="3">
        <v>322.5806</v>
      </c>
    </row>
    <row r="147" spans="1:17" x14ac:dyDescent="0.25">
      <c r="C147" t="s">
        <v>67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</row>
    <row r="148" spans="1:17" x14ac:dyDescent="0.25">
      <c r="C148" t="s">
        <v>68</v>
      </c>
      <c r="D148" s="3">
        <v>108559.4194</v>
      </c>
      <c r="E148" s="3">
        <v>108236.8388</v>
      </c>
      <c r="F148" s="3">
        <v>107914.2582</v>
      </c>
      <c r="G148" s="3">
        <v>111371.6776</v>
      </c>
      <c r="H148" s="3">
        <v>114829.09699999999</v>
      </c>
      <c r="I148" s="3">
        <v>118286.51639999999</v>
      </c>
      <c r="J148" s="3">
        <v>121743.93579999999</v>
      </c>
      <c r="K148" s="3">
        <v>125201.35519999999</v>
      </c>
      <c r="L148" s="3">
        <v>128658.77459999999</v>
      </c>
      <c r="M148" s="3">
        <v>132116.19400000002</v>
      </c>
      <c r="N148" s="3">
        <v>135573.61340000003</v>
      </c>
      <c r="O148" s="3">
        <v>139031.03280000004</v>
      </c>
      <c r="P148" s="3">
        <v>142488.45220000006</v>
      </c>
      <c r="Q148" s="3">
        <v>145945.87160000007</v>
      </c>
    </row>
    <row r="149" spans="1:17" x14ac:dyDescent="0.25">
      <c r="A149" t="s">
        <v>16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5">
      <c r="B150" t="s">
        <v>47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C151" t="s">
        <v>62</v>
      </c>
      <c r="D151" s="3">
        <v>52056</v>
      </c>
      <c r="E151" s="3">
        <v>53477.935400000002</v>
      </c>
      <c r="F151" s="3">
        <v>54899.870800000004</v>
      </c>
      <c r="G151" s="3">
        <v>56321.806200000006</v>
      </c>
      <c r="H151" s="3">
        <v>56063.741600000008</v>
      </c>
      <c r="I151" s="3">
        <v>55805.677000000011</v>
      </c>
      <c r="J151" s="3">
        <v>55547.612400000013</v>
      </c>
      <c r="K151" s="3">
        <v>55289.547800000015</v>
      </c>
      <c r="L151" s="3">
        <v>55031.483200000017</v>
      </c>
      <c r="M151" s="3">
        <v>54773.418600000019</v>
      </c>
      <c r="N151" s="3">
        <v>54515.354000000021</v>
      </c>
      <c r="O151" s="3">
        <v>54257.289400000023</v>
      </c>
      <c r="P151" s="3">
        <v>53999.224800000025</v>
      </c>
      <c r="Q151" s="3">
        <v>53741.160200000028</v>
      </c>
    </row>
    <row r="152" spans="1:17" x14ac:dyDescent="0.25">
      <c r="C152" t="s">
        <v>63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</row>
    <row r="153" spans="1:17" x14ac:dyDescent="0.25">
      <c r="C153" t="s">
        <v>64</v>
      </c>
      <c r="D153" s="3">
        <v>1680</v>
      </c>
      <c r="E153" s="3">
        <v>1680</v>
      </c>
      <c r="F153" s="3">
        <v>1680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</row>
    <row r="154" spans="1:17" x14ac:dyDescent="0.25">
      <c r="C154" t="s">
        <v>65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</row>
    <row r="155" spans="1:17" x14ac:dyDescent="0.25">
      <c r="C155" t="s">
        <v>66</v>
      </c>
      <c r="D155" s="3">
        <v>129.03229999999999</v>
      </c>
      <c r="E155" s="3">
        <v>129.03229999999999</v>
      </c>
      <c r="F155" s="3">
        <v>129.03229999999999</v>
      </c>
      <c r="G155" s="3">
        <v>129.03229999999999</v>
      </c>
      <c r="H155" s="3">
        <v>129.03229999999999</v>
      </c>
      <c r="I155" s="3">
        <v>129.03229999999999</v>
      </c>
      <c r="J155" s="3">
        <v>129.03229999999999</v>
      </c>
      <c r="K155" s="3">
        <v>129.03229999999999</v>
      </c>
      <c r="L155" s="3">
        <v>129.03229999999999</v>
      </c>
      <c r="M155" s="3">
        <v>129.03229999999999</v>
      </c>
      <c r="N155" s="3">
        <v>129.03229999999999</v>
      </c>
      <c r="O155" s="3">
        <v>129.03229999999999</v>
      </c>
      <c r="P155" s="3">
        <v>129.03229999999999</v>
      </c>
      <c r="Q155" s="3">
        <v>129.03229999999999</v>
      </c>
    </row>
    <row r="156" spans="1:17" x14ac:dyDescent="0.25">
      <c r="C156" t="s">
        <v>67</v>
      </c>
      <c r="D156" s="3">
        <v>129.03229999999999</v>
      </c>
      <c r="E156" s="3">
        <v>129.03229999999999</v>
      </c>
      <c r="F156" s="3">
        <v>129.03229999999999</v>
      </c>
      <c r="G156" s="3">
        <v>129.03229999999999</v>
      </c>
      <c r="H156" s="3">
        <v>129.03229999999999</v>
      </c>
      <c r="I156" s="3">
        <v>129.03229999999999</v>
      </c>
      <c r="J156" s="3">
        <v>129.03229999999999</v>
      </c>
      <c r="K156" s="3">
        <v>129.03229999999999</v>
      </c>
      <c r="L156" s="3">
        <v>129.03229999999999</v>
      </c>
      <c r="M156" s="3">
        <v>129.03229999999999</v>
      </c>
      <c r="N156" s="3">
        <v>129.03229999999999</v>
      </c>
      <c r="O156" s="3">
        <v>129.03229999999999</v>
      </c>
      <c r="P156" s="3">
        <v>129.03229999999999</v>
      </c>
      <c r="Q156" s="3">
        <v>129.03229999999999</v>
      </c>
    </row>
    <row r="157" spans="1:17" x14ac:dyDescent="0.25">
      <c r="C157" t="s">
        <v>68</v>
      </c>
      <c r="D157" s="3">
        <v>53477.935400000002</v>
      </c>
      <c r="E157" s="3">
        <v>54899.870800000004</v>
      </c>
      <c r="F157" s="3">
        <v>56321.806200000006</v>
      </c>
      <c r="G157" s="3">
        <v>56063.741600000008</v>
      </c>
      <c r="H157" s="3">
        <v>55805.677000000011</v>
      </c>
      <c r="I157" s="3">
        <v>55547.612400000013</v>
      </c>
      <c r="J157" s="3">
        <v>55289.547800000015</v>
      </c>
      <c r="K157" s="3">
        <v>55031.483200000017</v>
      </c>
      <c r="L157" s="3">
        <v>54773.418600000019</v>
      </c>
      <c r="M157" s="3">
        <v>54515.354000000021</v>
      </c>
      <c r="N157" s="3">
        <v>54257.289400000023</v>
      </c>
      <c r="O157" s="3">
        <v>53999.224800000025</v>
      </c>
      <c r="P157" s="3">
        <v>53741.160200000028</v>
      </c>
      <c r="Q157" s="3">
        <v>53483.09560000003</v>
      </c>
    </row>
    <row r="158" spans="1:17" x14ac:dyDescent="0.25">
      <c r="A158" t="s">
        <v>17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B159" t="s">
        <v>48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5">
      <c r="C160" t="s">
        <v>62</v>
      </c>
      <c r="D160" s="3">
        <v>0</v>
      </c>
      <c r="E160" s="3">
        <v>-96774.193499999994</v>
      </c>
      <c r="F160" s="3">
        <v>12251.613000000012</v>
      </c>
      <c r="G160" s="3">
        <v>121277.41950000002</v>
      </c>
      <c r="H160" s="3">
        <v>230303.22600000002</v>
      </c>
      <c r="I160" s="3">
        <v>339329.03250000003</v>
      </c>
      <c r="J160" s="3">
        <v>448354.83899999998</v>
      </c>
      <c r="K160" s="3">
        <v>351580.64549999998</v>
      </c>
      <c r="L160" s="3">
        <v>254806.45199999999</v>
      </c>
      <c r="M160" s="3">
        <v>158032.2585</v>
      </c>
      <c r="N160" s="3">
        <v>267058.065</v>
      </c>
      <c r="O160" s="3">
        <v>376083.87150000001</v>
      </c>
      <c r="P160" s="3">
        <v>279309.67800000001</v>
      </c>
      <c r="Q160" s="3">
        <v>182535.48450000002</v>
      </c>
    </row>
    <row r="161" spans="1:17" x14ac:dyDescent="0.25">
      <c r="C161" t="s">
        <v>63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</row>
    <row r="162" spans="1:17" x14ac:dyDescent="0.25">
      <c r="C162" t="s">
        <v>64</v>
      </c>
      <c r="D162" s="3">
        <v>0</v>
      </c>
      <c r="E162" s="3">
        <v>205800</v>
      </c>
      <c r="F162" s="3">
        <v>205800</v>
      </c>
      <c r="G162" s="3">
        <v>205800</v>
      </c>
      <c r="H162" s="3">
        <v>205800</v>
      </c>
      <c r="I162" s="3">
        <v>205800</v>
      </c>
      <c r="J162" s="3">
        <v>0</v>
      </c>
      <c r="K162" s="3">
        <v>0</v>
      </c>
      <c r="L162" s="3">
        <v>0</v>
      </c>
      <c r="M162" s="3">
        <v>205800</v>
      </c>
      <c r="N162" s="3">
        <v>205800</v>
      </c>
      <c r="O162" s="3">
        <v>0</v>
      </c>
      <c r="P162" s="3">
        <v>0</v>
      </c>
      <c r="Q162" s="3">
        <v>0</v>
      </c>
    </row>
    <row r="163" spans="1:17" x14ac:dyDescent="0.25">
      <c r="C163" t="s">
        <v>65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</row>
    <row r="164" spans="1:17" x14ac:dyDescent="0.25">
      <c r="C164" t="s">
        <v>66</v>
      </c>
      <c r="D164" s="3">
        <v>96774.193499999994</v>
      </c>
      <c r="E164" s="3">
        <v>96774.193499999994</v>
      </c>
      <c r="F164" s="3">
        <v>96774.193499999994</v>
      </c>
      <c r="G164" s="3">
        <v>96774.193499999994</v>
      </c>
      <c r="H164" s="3">
        <v>96774.193499999994</v>
      </c>
      <c r="I164" s="3">
        <v>96774.193499999994</v>
      </c>
      <c r="J164" s="3">
        <v>96774.193499999994</v>
      </c>
      <c r="K164" s="3">
        <v>96774.193499999994</v>
      </c>
      <c r="L164" s="3">
        <v>96774.193499999994</v>
      </c>
      <c r="M164" s="3">
        <v>96774.193499999994</v>
      </c>
      <c r="N164" s="3">
        <v>96774.193499999994</v>
      </c>
      <c r="O164" s="3">
        <v>96774.193499999994</v>
      </c>
      <c r="P164" s="3">
        <v>96774.193499999994</v>
      </c>
      <c r="Q164" s="3">
        <v>96774.193499999994</v>
      </c>
    </row>
    <row r="165" spans="1:17" x14ac:dyDescent="0.25">
      <c r="C165" t="s">
        <v>67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</row>
    <row r="166" spans="1:17" x14ac:dyDescent="0.25">
      <c r="C166" t="s">
        <v>68</v>
      </c>
      <c r="D166" s="3">
        <v>-96774.193499999994</v>
      </c>
      <c r="E166" s="3">
        <v>12251.613000000012</v>
      </c>
      <c r="F166" s="3">
        <v>121277.41950000002</v>
      </c>
      <c r="G166" s="3">
        <v>230303.22600000002</v>
      </c>
      <c r="H166" s="3">
        <v>339329.03250000003</v>
      </c>
      <c r="I166" s="3">
        <v>448354.83899999998</v>
      </c>
      <c r="J166" s="3">
        <v>351580.64549999998</v>
      </c>
      <c r="K166" s="3">
        <v>254806.45199999999</v>
      </c>
      <c r="L166" s="3">
        <v>158032.2585</v>
      </c>
      <c r="M166" s="3">
        <v>267058.065</v>
      </c>
      <c r="N166" s="3">
        <v>376083.87150000001</v>
      </c>
      <c r="O166" s="3">
        <v>279309.67800000001</v>
      </c>
      <c r="P166" s="3">
        <v>182535.48450000002</v>
      </c>
      <c r="Q166" s="3">
        <v>85761.291000000027</v>
      </c>
    </row>
    <row r="167" spans="1:17" x14ac:dyDescent="0.25">
      <c r="A167" t="s">
        <v>18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5">
      <c r="B168" t="s">
        <v>49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C169" t="s">
        <v>62</v>
      </c>
      <c r="D169" s="3">
        <v>1252041</v>
      </c>
      <c r="E169" s="3">
        <v>1232763</v>
      </c>
      <c r="F169" s="3">
        <v>1213485</v>
      </c>
      <c r="G169" s="3">
        <v>1194207</v>
      </c>
      <c r="H169" s="3">
        <v>1174929</v>
      </c>
      <c r="I169" s="3">
        <v>1155651</v>
      </c>
      <c r="J169" s="3">
        <v>1136373</v>
      </c>
      <c r="K169" s="3">
        <v>1117095</v>
      </c>
      <c r="L169" s="3">
        <v>1097817</v>
      </c>
      <c r="M169" s="3">
        <v>1078539</v>
      </c>
      <c r="N169" s="3">
        <v>1059261</v>
      </c>
      <c r="O169" s="3">
        <v>1039983</v>
      </c>
      <c r="P169" s="3">
        <v>1020705</v>
      </c>
      <c r="Q169" s="3">
        <v>1001427</v>
      </c>
    </row>
    <row r="170" spans="1:17" x14ac:dyDescent="0.25">
      <c r="C170" t="s">
        <v>63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</row>
    <row r="171" spans="1:17" x14ac:dyDescent="0.25">
      <c r="C171" t="s">
        <v>64</v>
      </c>
      <c r="D171" s="3">
        <v>144522</v>
      </c>
      <c r="E171" s="3">
        <v>144522</v>
      </c>
      <c r="F171" s="3">
        <v>144522</v>
      </c>
      <c r="G171" s="3">
        <v>144522</v>
      </c>
      <c r="H171" s="3">
        <v>144522</v>
      </c>
      <c r="I171" s="3">
        <v>144522</v>
      </c>
      <c r="J171" s="3">
        <v>144522</v>
      </c>
      <c r="K171" s="3">
        <v>144522</v>
      </c>
      <c r="L171" s="3">
        <v>144522</v>
      </c>
      <c r="M171" s="3">
        <v>144522</v>
      </c>
      <c r="N171" s="3">
        <v>144522</v>
      </c>
      <c r="O171" s="3">
        <v>144522</v>
      </c>
      <c r="P171" s="3">
        <v>144522</v>
      </c>
      <c r="Q171" s="3">
        <v>144522</v>
      </c>
    </row>
    <row r="172" spans="1:17" x14ac:dyDescent="0.25">
      <c r="C172" t="s">
        <v>65</v>
      </c>
      <c r="D172" s="3">
        <v>163800</v>
      </c>
      <c r="E172" s="3">
        <v>163800</v>
      </c>
      <c r="F172" s="3">
        <v>163800</v>
      </c>
      <c r="G172" s="3">
        <v>163800</v>
      </c>
      <c r="H172" s="3">
        <v>163800</v>
      </c>
      <c r="I172" s="3">
        <v>163800</v>
      </c>
      <c r="J172" s="3">
        <v>163800</v>
      </c>
      <c r="K172" s="3">
        <v>163800</v>
      </c>
      <c r="L172" s="3">
        <v>163800</v>
      </c>
      <c r="M172" s="3">
        <v>163800</v>
      </c>
      <c r="N172" s="3">
        <v>163800</v>
      </c>
      <c r="O172" s="3">
        <v>163800</v>
      </c>
      <c r="P172" s="3">
        <v>163800</v>
      </c>
      <c r="Q172" s="3">
        <v>163800</v>
      </c>
    </row>
    <row r="173" spans="1:17" x14ac:dyDescent="0.25">
      <c r="C173" t="s">
        <v>66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</row>
    <row r="174" spans="1:17" x14ac:dyDescent="0.25">
      <c r="C174" t="s">
        <v>67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</row>
    <row r="175" spans="1:17" x14ac:dyDescent="0.25">
      <c r="C175" t="s">
        <v>68</v>
      </c>
      <c r="D175" s="3">
        <v>1232763</v>
      </c>
      <c r="E175" s="3">
        <v>1213485</v>
      </c>
      <c r="F175" s="3">
        <v>1194207</v>
      </c>
      <c r="G175" s="3">
        <v>1174929</v>
      </c>
      <c r="H175" s="3">
        <v>1155651</v>
      </c>
      <c r="I175" s="3">
        <v>1136373</v>
      </c>
      <c r="J175" s="3">
        <v>1117095</v>
      </c>
      <c r="K175" s="3">
        <v>1097817</v>
      </c>
      <c r="L175" s="3">
        <v>1078539</v>
      </c>
      <c r="M175" s="3">
        <v>1059261</v>
      </c>
      <c r="N175" s="3">
        <v>1039983</v>
      </c>
      <c r="O175" s="3">
        <v>1020705</v>
      </c>
      <c r="P175" s="3">
        <v>1001427</v>
      </c>
      <c r="Q175" s="3">
        <v>982149</v>
      </c>
    </row>
    <row r="176" spans="1:17" x14ac:dyDescent="0.25">
      <c r="A176" t="s">
        <v>19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B177" t="s">
        <v>51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5">
      <c r="C178" t="s">
        <v>62</v>
      </c>
      <c r="D178" s="3">
        <v>470153</v>
      </c>
      <c r="E178" s="3">
        <v>485777</v>
      </c>
      <c r="F178" s="3">
        <v>501401</v>
      </c>
      <c r="G178" s="3">
        <v>517025</v>
      </c>
      <c r="H178" s="3">
        <v>532649</v>
      </c>
      <c r="I178" s="3">
        <v>548273</v>
      </c>
      <c r="J178" s="3">
        <v>563897</v>
      </c>
      <c r="K178" s="3">
        <v>411521</v>
      </c>
      <c r="L178" s="3">
        <v>259145</v>
      </c>
      <c r="M178" s="3">
        <v>274769</v>
      </c>
      <c r="N178" s="3">
        <v>290393</v>
      </c>
      <c r="O178" s="3">
        <v>306017</v>
      </c>
      <c r="P178" s="3">
        <v>321641</v>
      </c>
      <c r="Q178" s="3">
        <v>337265</v>
      </c>
    </row>
    <row r="179" spans="1:17" x14ac:dyDescent="0.25">
      <c r="C179" t="s">
        <v>63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</row>
    <row r="180" spans="1:17" x14ac:dyDescent="0.25">
      <c r="C180" t="s">
        <v>64</v>
      </c>
      <c r="D180" s="3">
        <v>15624</v>
      </c>
      <c r="E180" s="3">
        <v>15624</v>
      </c>
      <c r="F180" s="3">
        <v>15624</v>
      </c>
      <c r="G180" s="3">
        <v>15624</v>
      </c>
      <c r="H180" s="3">
        <v>15624</v>
      </c>
      <c r="I180" s="3">
        <v>15624</v>
      </c>
      <c r="J180" s="3">
        <v>15624</v>
      </c>
      <c r="K180" s="3">
        <v>15624</v>
      </c>
      <c r="L180" s="3">
        <v>15624</v>
      </c>
      <c r="M180" s="3">
        <v>15624</v>
      </c>
      <c r="N180" s="3">
        <v>15624</v>
      </c>
      <c r="O180" s="3">
        <v>15624</v>
      </c>
      <c r="P180" s="3">
        <v>15624</v>
      </c>
      <c r="Q180" s="3">
        <v>15624</v>
      </c>
    </row>
    <row r="181" spans="1:17" x14ac:dyDescent="0.25">
      <c r="C181" t="s">
        <v>65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168000</v>
      </c>
      <c r="K181" s="3">
        <v>168000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</row>
    <row r="182" spans="1:17" x14ac:dyDescent="0.25">
      <c r="C182" t="s">
        <v>66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</row>
    <row r="183" spans="1:17" x14ac:dyDescent="0.25">
      <c r="C183" t="s">
        <v>67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</row>
    <row r="184" spans="1:17" x14ac:dyDescent="0.25">
      <c r="C184" t="s">
        <v>68</v>
      </c>
      <c r="D184" s="3">
        <v>485777</v>
      </c>
      <c r="E184" s="3">
        <v>501401</v>
      </c>
      <c r="F184" s="3">
        <v>517025</v>
      </c>
      <c r="G184" s="3">
        <v>532649</v>
      </c>
      <c r="H184" s="3">
        <v>548273</v>
      </c>
      <c r="I184" s="3">
        <v>563897</v>
      </c>
      <c r="J184" s="3">
        <v>411521</v>
      </c>
      <c r="K184" s="3">
        <v>259145</v>
      </c>
      <c r="L184" s="3">
        <v>274769</v>
      </c>
      <c r="M184" s="3">
        <v>290393</v>
      </c>
      <c r="N184" s="3">
        <v>306017</v>
      </c>
      <c r="O184" s="3">
        <v>321641</v>
      </c>
      <c r="P184" s="3">
        <v>337265</v>
      </c>
      <c r="Q184" s="3">
        <v>352889</v>
      </c>
    </row>
    <row r="185" spans="1:17" x14ac:dyDescent="0.25">
      <c r="A185" t="s">
        <v>20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5">
      <c r="B186" t="s">
        <v>52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C187" t="s">
        <v>62</v>
      </c>
      <c r="D187" s="3">
        <v>1073316</v>
      </c>
      <c r="E187" s="3">
        <v>1141671</v>
      </c>
      <c r="F187" s="3">
        <v>1210026</v>
      </c>
      <c r="G187" s="3">
        <v>1278381</v>
      </c>
      <c r="H187" s="3">
        <v>1199736</v>
      </c>
      <c r="I187" s="3">
        <v>1121091</v>
      </c>
      <c r="J187" s="3">
        <v>1042446</v>
      </c>
      <c r="K187" s="3">
        <v>1110801</v>
      </c>
      <c r="L187" s="3">
        <v>1179156</v>
      </c>
      <c r="M187" s="3">
        <v>1100511</v>
      </c>
      <c r="N187" s="3">
        <v>1021866</v>
      </c>
      <c r="O187" s="3">
        <v>943221</v>
      </c>
      <c r="P187" s="3">
        <v>864576</v>
      </c>
      <c r="Q187" s="3">
        <v>932931</v>
      </c>
    </row>
    <row r="188" spans="1:17" x14ac:dyDescent="0.25">
      <c r="C188" t="s">
        <v>63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</row>
    <row r="189" spans="1:17" x14ac:dyDescent="0.25">
      <c r="C189" t="s">
        <v>64</v>
      </c>
      <c r="D189" s="3">
        <v>68355</v>
      </c>
      <c r="E189" s="3">
        <v>68355</v>
      </c>
      <c r="F189" s="3">
        <v>68355</v>
      </c>
      <c r="G189" s="3">
        <v>68355</v>
      </c>
      <c r="H189" s="3">
        <v>68355</v>
      </c>
      <c r="I189" s="3">
        <v>68355</v>
      </c>
      <c r="J189" s="3">
        <v>68355</v>
      </c>
      <c r="K189" s="3">
        <v>68355</v>
      </c>
      <c r="L189" s="3">
        <v>68355</v>
      </c>
      <c r="M189" s="3">
        <v>68355</v>
      </c>
      <c r="N189" s="3">
        <v>68355</v>
      </c>
      <c r="O189" s="3">
        <v>68355</v>
      </c>
      <c r="P189" s="3">
        <v>68355</v>
      </c>
      <c r="Q189" s="3">
        <v>68355</v>
      </c>
    </row>
    <row r="190" spans="1:17" x14ac:dyDescent="0.25">
      <c r="C190" t="s">
        <v>65</v>
      </c>
      <c r="D190" s="3">
        <v>0</v>
      </c>
      <c r="E190" s="3">
        <v>0</v>
      </c>
      <c r="F190" s="3">
        <v>0</v>
      </c>
      <c r="G190" s="3">
        <v>147000</v>
      </c>
      <c r="H190" s="3">
        <v>147000</v>
      </c>
      <c r="I190" s="3">
        <v>147000</v>
      </c>
      <c r="J190" s="3">
        <v>0</v>
      </c>
      <c r="K190" s="3">
        <v>0</v>
      </c>
      <c r="L190" s="3">
        <v>147000</v>
      </c>
      <c r="M190" s="3">
        <v>147000</v>
      </c>
      <c r="N190" s="3">
        <v>147000</v>
      </c>
      <c r="O190" s="3">
        <v>147000</v>
      </c>
      <c r="P190" s="3">
        <v>0</v>
      </c>
      <c r="Q190" s="3">
        <v>0</v>
      </c>
    </row>
    <row r="191" spans="1:17" x14ac:dyDescent="0.25">
      <c r="C191" t="s">
        <v>66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</row>
    <row r="192" spans="1:17" x14ac:dyDescent="0.25">
      <c r="C192" t="s">
        <v>67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</row>
    <row r="193" spans="1:17" x14ac:dyDescent="0.25">
      <c r="C193" t="s">
        <v>68</v>
      </c>
      <c r="D193" s="3">
        <v>1141671</v>
      </c>
      <c r="E193" s="3">
        <v>1210026</v>
      </c>
      <c r="F193" s="3">
        <v>1278381</v>
      </c>
      <c r="G193" s="3">
        <v>1199736</v>
      </c>
      <c r="H193" s="3">
        <v>1121091</v>
      </c>
      <c r="I193" s="3">
        <v>1042446</v>
      </c>
      <c r="J193" s="3">
        <v>1110801</v>
      </c>
      <c r="K193" s="3">
        <v>1179156</v>
      </c>
      <c r="L193" s="3">
        <v>1100511</v>
      </c>
      <c r="M193" s="3">
        <v>1021866</v>
      </c>
      <c r="N193" s="3">
        <v>943221</v>
      </c>
      <c r="O193" s="3">
        <v>864576</v>
      </c>
      <c r="P193" s="3">
        <v>932931</v>
      </c>
      <c r="Q193" s="3">
        <v>1001286</v>
      </c>
    </row>
    <row r="194" spans="1:17" x14ac:dyDescent="0.25">
      <c r="A194" t="s">
        <v>21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B195" t="s">
        <v>53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5">
      <c r="C196" t="s">
        <v>62</v>
      </c>
      <c r="D196" s="3">
        <v>85585</v>
      </c>
      <c r="E196" s="3">
        <v>97303</v>
      </c>
      <c r="F196" s="3">
        <v>109021</v>
      </c>
      <c r="G196" s="3">
        <v>45139</v>
      </c>
      <c r="H196" s="3">
        <v>56857</v>
      </c>
      <c r="I196" s="3">
        <v>68575</v>
      </c>
      <c r="J196" s="3">
        <v>80293</v>
      </c>
      <c r="K196" s="3">
        <v>92011</v>
      </c>
      <c r="L196" s="3">
        <v>103729</v>
      </c>
      <c r="M196" s="3">
        <v>115447</v>
      </c>
      <c r="N196" s="3">
        <v>127165</v>
      </c>
      <c r="O196" s="3">
        <v>138883</v>
      </c>
      <c r="P196" s="3">
        <v>150601</v>
      </c>
      <c r="Q196" s="3">
        <v>86719</v>
      </c>
    </row>
    <row r="197" spans="1:17" x14ac:dyDescent="0.25">
      <c r="C197" t="s">
        <v>63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</row>
    <row r="198" spans="1:17" x14ac:dyDescent="0.25">
      <c r="C198" t="s">
        <v>64</v>
      </c>
      <c r="D198" s="3">
        <v>11718</v>
      </c>
      <c r="E198" s="3">
        <v>11718</v>
      </c>
      <c r="F198" s="3">
        <v>11718</v>
      </c>
      <c r="G198" s="3">
        <v>11718</v>
      </c>
      <c r="H198" s="3">
        <v>11718</v>
      </c>
      <c r="I198" s="3">
        <v>11718</v>
      </c>
      <c r="J198" s="3">
        <v>11718</v>
      </c>
      <c r="K198" s="3">
        <v>11718</v>
      </c>
      <c r="L198" s="3">
        <v>11718</v>
      </c>
      <c r="M198" s="3">
        <v>11718</v>
      </c>
      <c r="N198" s="3">
        <v>11718</v>
      </c>
      <c r="O198" s="3">
        <v>11718</v>
      </c>
      <c r="P198" s="3">
        <v>11718</v>
      </c>
      <c r="Q198" s="3">
        <v>11718</v>
      </c>
    </row>
    <row r="199" spans="1:17" x14ac:dyDescent="0.25">
      <c r="C199" t="s">
        <v>65</v>
      </c>
      <c r="D199" s="3">
        <v>0</v>
      </c>
      <c r="E199" s="3">
        <v>0</v>
      </c>
      <c r="F199" s="3">
        <v>75600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75600</v>
      </c>
      <c r="Q199" s="3">
        <v>75600</v>
      </c>
    </row>
    <row r="200" spans="1:17" x14ac:dyDescent="0.25">
      <c r="C200" t="s">
        <v>66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</row>
    <row r="201" spans="1:17" x14ac:dyDescent="0.25">
      <c r="C201" t="s">
        <v>67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</row>
    <row r="202" spans="1:17" x14ac:dyDescent="0.25">
      <c r="C202" t="s">
        <v>68</v>
      </c>
      <c r="D202" s="3">
        <v>97303</v>
      </c>
      <c r="E202" s="3">
        <v>109021</v>
      </c>
      <c r="F202" s="3">
        <v>45139</v>
      </c>
      <c r="G202" s="3">
        <v>56857</v>
      </c>
      <c r="H202" s="3">
        <v>68575</v>
      </c>
      <c r="I202" s="3">
        <v>80293</v>
      </c>
      <c r="J202" s="3">
        <v>92011</v>
      </c>
      <c r="K202" s="3">
        <v>103729</v>
      </c>
      <c r="L202" s="3">
        <v>115447</v>
      </c>
      <c r="M202" s="3">
        <v>127165</v>
      </c>
      <c r="N202" s="3">
        <v>138883</v>
      </c>
      <c r="O202" s="3">
        <v>150601</v>
      </c>
      <c r="P202" s="3">
        <v>86719</v>
      </c>
      <c r="Q202" s="3">
        <v>22837</v>
      </c>
    </row>
    <row r="203" spans="1:17" x14ac:dyDescent="0.25">
      <c r="A203" t="s">
        <v>22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5">
      <c r="B204" t="s">
        <v>54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C205" t="s">
        <v>62</v>
      </c>
      <c r="D205" s="3">
        <v>643621</v>
      </c>
      <c r="E205" s="3">
        <v>643621</v>
      </c>
      <c r="F205" s="3">
        <v>643621</v>
      </c>
      <c r="G205" s="3">
        <v>643621</v>
      </c>
      <c r="H205" s="3">
        <v>680896</v>
      </c>
      <c r="I205" s="3">
        <v>718171</v>
      </c>
      <c r="J205" s="3">
        <v>755446</v>
      </c>
      <c r="K205" s="3">
        <v>671446</v>
      </c>
      <c r="L205" s="3">
        <v>587446</v>
      </c>
      <c r="M205" s="3">
        <v>624721</v>
      </c>
      <c r="N205" s="3">
        <v>661996</v>
      </c>
      <c r="O205" s="3">
        <v>699271</v>
      </c>
      <c r="P205" s="3">
        <v>736546</v>
      </c>
      <c r="Q205" s="3">
        <v>652546</v>
      </c>
    </row>
    <row r="206" spans="1:17" x14ac:dyDescent="0.25">
      <c r="C206" t="s">
        <v>63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</row>
    <row r="207" spans="1:17" x14ac:dyDescent="0.25">
      <c r="C207" t="s">
        <v>64</v>
      </c>
      <c r="D207" s="3">
        <v>0</v>
      </c>
      <c r="E207" s="3">
        <v>0</v>
      </c>
      <c r="F207" s="3">
        <v>0</v>
      </c>
      <c r="G207" s="3">
        <v>121275</v>
      </c>
      <c r="H207" s="3">
        <v>121275</v>
      </c>
      <c r="I207" s="3">
        <v>121275</v>
      </c>
      <c r="J207" s="3">
        <v>0</v>
      </c>
      <c r="K207" s="3">
        <v>0</v>
      </c>
      <c r="L207" s="3">
        <v>121275</v>
      </c>
      <c r="M207" s="3">
        <v>121275</v>
      </c>
      <c r="N207" s="3">
        <v>121275</v>
      </c>
      <c r="O207" s="3">
        <v>121275</v>
      </c>
      <c r="P207" s="3">
        <v>0</v>
      </c>
      <c r="Q207" s="3">
        <v>0</v>
      </c>
    </row>
    <row r="208" spans="1:17" x14ac:dyDescent="0.25">
      <c r="C208" t="s">
        <v>65</v>
      </c>
      <c r="D208" s="3">
        <v>0</v>
      </c>
      <c r="E208" s="3">
        <v>0</v>
      </c>
      <c r="F208" s="3">
        <v>0</v>
      </c>
      <c r="G208" s="3">
        <v>84000</v>
      </c>
      <c r="H208" s="3">
        <v>84000</v>
      </c>
      <c r="I208" s="3">
        <v>84000</v>
      </c>
      <c r="J208" s="3">
        <v>84000</v>
      </c>
      <c r="K208" s="3">
        <v>84000</v>
      </c>
      <c r="L208" s="3">
        <v>84000</v>
      </c>
      <c r="M208" s="3">
        <v>84000</v>
      </c>
      <c r="N208" s="3">
        <v>84000</v>
      </c>
      <c r="O208" s="3">
        <v>84000</v>
      </c>
      <c r="P208" s="3">
        <v>84000</v>
      </c>
      <c r="Q208" s="3">
        <v>84000</v>
      </c>
    </row>
    <row r="209" spans="1:17" x14ac:dyDescent="0.25">
      <c r="C209" t="s">
        <v>66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</row>
    <row r="210" spans="1:17" x14ac:dyDescent="0.25">
      <c r="C210" t="s">
        <v>67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</row>
    <row r="211" spans="1:17" x14ac:dyDescent="0.25">
      <c r="C211" t="s">
        <v>68</v>
      </c>
      <c r="D211" s="3">
        <v>643621</v>
      </c>
      <c r="E211" s="3">
        <v>643621</v>
      </c>
      <c r="F211" s="3">
        <v>643621</v>
      </c>
      <c r="G211" s="3">
        <v>680896</v>
      </c>
      <c r="H211" s="3">
        <v>718171</v>
      </c>
      <c r="I211" s="3">
        <v>755446</v>
      </c>
      <c r="J211" s="3">
        <v>671446</v>
      </c>
      <c r="K211" s="3">
        <v>587446</v>
      </c>
      <c r="L211" s="3">
        <v>624721</v>
      </c>
      <c r="M211" s="3">
        <v>661996</v>
      </c>
      <c r="N211" s="3">
        <v>699271</v>
      </c>
      <c r="O211" s="3">
        <v>736546</v>
      </c>
      <c r="P211" s="3">
        <v>652546</v>
      </c>
      <c r="Q211" s="3">
        <v>568546</v>
      </c>
    </row>
    <row r="212" spans="1:17" x14ac:dyDescent="0.25">
      <c r="A212" t="s">
        <v>23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B213" t="s">
        <v>55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5">
      <c r="C214" t="s">
        <v>62</v>
      </c>
      <c r="D214" s="3">
        <v>100944</v>
      </c>
      <c r="E214" s="3">
        <v>100944</v>
      </c>
      <c r="F214" s="3">
        <v>100944</v>
      </c>
      <c r="G214" s="3">
        <v>161424</v>
      </c>
      <c r="H214" s="3">
        <v>161424</v>
      </c>
      <c r="I214" s="3">
        <v>161424</v>
      </c>
      <c r="J214" s="3">
        <v>161424</v>
      </c>
      <c r="K214" s="3">
        <v>161424</v>
      </c>
      <c r="L214" s="3">
        <v>161424</v>
      </c>
      <c r="M214" s="3">
        <v>161424</v>
      </c>
      <c r="N214" s="3">
        <v>161424</v>
      </c>
      <c r="O214" s="3">
        <v>161424</v>
      </c>
      <c r="P214" s="3">
        <v>161424</v>
      </c>
      <c r="Q214" s="3">
        <v>221904</v>
      </c>
    </row>
    <row r="215" spans="1:17" x14ac:dyDescent="0.25">
      <c r="C215" t="s">
        <v>63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</row>
    <row r="216" spans="1:17" x14ac:dyDescent="0.25">
      <c r="C216" t="s">
        <v>64</v>
      </c>
      <c r="D216" s="3">
        <v>0</v>
      </c>
      <c r="E216" s="3">
        <v>0</v>
      </c>
      <c r="F216" s="3">
        <v>60480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60480</v>
      </c>
      <c r="Q216" s="3">
        <v>60480</v>
      </c>
    </row>
    <row r="217" spans="1:17" x14ac:dyDescent="0.25">
      <c r="C217" t="s">
        <v>65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</row>
    <row r="218" spans="1:17" x14ac:dyDescent="0.25">
      <c r="C218" t="s">
        <v>66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</row>
    <row r="219" spans="1:17" x14ac:dyDescent="0.25">
      <c r="C219" t="s">
        <v>67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</row>
    <row r="220" spans="1:17" x14ac:dyDescent="0.25">
      <c r="C220" t="s">
        <v>68</v>
      </c>
      <c r="D220" s="3">
        <v>100944</v>
      </c>
      <c r="E220" s="3">
        <v>100944</v>
      </c>
      <c r="F220" s="3">
        <v>161424</v>
      </c>
      <c r="G220" s="3">
        <v>161424</v>
      </c>
      <c r="H220" s="3">
        <v>161424</v>
      </c>
      <c r="I220" s="3">
        <v>161424</v>
      </c>
      <c r="J220" s="3">
        <v>161424</v>
      </c>
      <c r="K220" s="3">
        <v>161424</v>
      </c>
      <c r="L220" s="3">
        <v>161424</v>
      </c>
      <c r="M220" s="3">
        <v>161424</v>
      </c>
      <c r="N220" s="3">
        <v>161424</v>
      </c>
      <c r="O220" s="3">
        <v>161424</v>
      </c>
      <c r="P220" s="3">
        <v>221904</v>
      </c>
      <c r="Q220" s="3">
        <v>282384</v>
      </c>
    </row>
    <row r="221" spans="1:17" x14ac:dyDescent="0.25">
      <c r="A221" t="s">
        <v>24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5">
      <c r="B222" t="s">
        <v>56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C223" t="s">
        <v>62</v>
      </c>
      <c r="D223" s="3">
        <v>16904</v>
      </c>
      <c r="E223" s="3">
        <v>8315</v>
      </c>
      <c r="F223" s="3">
        <v>-274</v>
      </c>
      <c r="G223" s="3">
        <v>-84274</v>
      </c>
      <c r="H223" s="3">
        <v>-84274</v>
      </c>
      <c r="I223" s="3">
        <v>-84274</v>
      </c>
      <c r="J223" s="3">
        <v>-84274</v>
      </c>
      <c r="K223" s="3">
        <v>-84274</v>
      </c>
      <c r="L223" s="3">
        <v>-84274</v>
      </c>
      <c r="M223" s="3">
        <v>-84274</v>
      </c>
      <c r="N223" s="3">
        <v>-84274</v>
      </c>
      <c r="O223" s="3">
        <v>-84274</v>
      </c>
      <c r="P223" s="3">
        <v>-84274</v>
      </c>
      <c r="Q223" s="3">
        <v>-84274</v>
      </c>
    </row>
    <row r="224" spans="1:17" x14ac:dyDescent="0.25">
      <c r="C224" t="s">
        <v>63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</row>
    <row r="225" spans="1:17" x14ac:dyDescent="0.25">
      <c r="C225" t="s">
        <v>64</v>
      </c>
      <c r="D225" s="3">
        <v>75411</v>
      </c>
      <c r="E225" s="3">
        <v>75411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</row>
    <row r="226" spans="1:17" x14ac:dyDescent="0.25">
      <c r="C226" t="s">
        <v>65</v>
      </c>
      <c r="D226" s="3">
        <v>84000</v>
      </c>
      <c r="E226" s="3">
        <v>84000</v>
      </c>
      <c r="F226" s="3">
        <v>84000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</row>
    <row r="227" spans="1:17" x14ac:dyDescent="0.25">
      <c r="C227" t="s">
        <v>66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</row>
    <row r="228" spans="1:17" x14ac:dyDescent="0.25">
      <c r="C228" t="s">
        <v>67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</row>
    <row r="229" spans="1:17" x14ac:dyDescent="0.25">
      <c r="C229" t="s">
        <v>68</v>
      </c>
      <c r="D229" s="3">
        <v>8315</v>
      </c>
      <c r="E229" s="3">
        <v>-274</v>
      </c>
      <c r="F229" s="3">
        <v>-84274</v>
      </c>
      <c r="G229" s="3">
        <v>-84274</v>
      </c>
      <c r="H229" s="3">
        <v>-84274</v>
      </c>
      <c r="I229" s="3">
        <v>-84274</v>
      </c>
      <c r="J229" s="3">
        <v>-84274</v>
      </c>
      <c r="K229" s="3">
        <v>-84274</v>
      </c>
      <c r="L229" s="3">
        <v>-84274</v>
      </c>
      <c r="M229" s="3">
        <v>-84274</v>
      </c>
      <c r="N229" s="3">
        <v>-84274</v>
      </c>
      <c r="O229" s="3">
        <v>-84274</v>
      </c>
      <c r="P229" s="3">
        <v>-84274</v>
      </c>
      <c r="Q229" s="3">
        <v>-84274</v>
      </c>
    </row>
    <row r="230" spans="1:17" x14ac:dyDescent="0.25">
      <c r="A230" t="s">
        <v>25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B231" t="s">
        <v>33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5">
      <c r="C232" t="s">
        <v>62</v>
      </c>
      <c r="D232" s="3">
        <v>431712</v>
      </c>
      <c r="E232" s="3">
        <v>482490</v>
      </c>
      <c r="F232" s="3">
        <v>533268</v>
      </c>
      <c r="G232" s="3">
        <v>584046</v>
      </c>
      <c r="H232" s="3">
        <v>634824</v>
      </c>
      <c r="I232" s="3">
        <v>685602</v>
      </c>
      <c r="J232" s="3">
        <v>736380</v>
      </c>
      <c r="K232" s="3">
        <v>787158</v>
      </c>
      <c r="L232" s="3">
        <v>837936</v>
      </c>
      <c r="M232" s="3">
        <v>888714</v>
      </c>
      <c r="N232" s="3">
        <v>939492</v>
      </c>
      <c r="O232" s="3">
        <v>990270</v>
      </c>
      <c r="P232" s="3">
        <v>1041048</v>
      </c>
      <c r="Q232" s="3">
        <v>1091826</v>
      </c>
    </row>
    <row r="233" spans="1:17" x14ac:dyDescent="0.25">
      <c r="C233" t="s">
        <v>63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</row>
    <row r="234" spans="1:17" x14ac:dyDescent="0.25">
      <c r="C234" t="s">
        <v>64</v>
      </c>
      <c r="D234" s="3">
        <v>50778</v>
      </c>
      <c r="E234" s="3">
        <v>50778</v>
      </c>
      <c r="F234" s="3">
        <v>50778</v>
      </c>
      <c r="G234" s="3">
        <v>50778</v>
      </c>
      <c r="H234" s="3">
        <v>50778</v>
      </c>
      <c r="I234" s="3">
        <v>50778</v>
      </c>
      <c r="J234" s="3">
        <v>50778</v>
      </c>
      <c r="K234" s="3">
        <v>50778</v>
      </c>
      <c r="L234" s="3">
        <v>50778</v>
      </c>
      <c r="M234" s="3">
        <v>50778</v>
      </c>
      <c r="N234" s="3">
        <v>50778</v>
      </c>
      <c r="O234" s="3">
        <v>50778</v>
      </c>
      <c r="P234" s="3">
        <v>50778</v>
      </c>
      <c r="Q234" s="3">
        <v>50778</v>
      </c>
    </row>
    <row r="235" spans="1:17" x14ac:dyDescent="0.25">
      <c r="C235" t="s">
        <v>65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</row>
    <row r="236" spans="1:17" x14ac:dyDescent="0.25">
      <c r="C236" t="s">
        <v>66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</row>
    <row r="237" spans="1:17" x14ac:dyDescent="0.25">
      <c r="C237" t="s">
        <v>67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</row>
    <row r="238" spans="1:17" x14ac:dyDescent="0.25">
      <c r="C238" t="s">
        <v>68</v>
      </c>
      <c r="D238" s="3">
        <v>482490</v>
      </c>
      <c r="E238" s="3">
        <v>533268</v>
      </c>
      <c r="F238" s="3">
        <v>584046</v>
      </c>
      <c r="G238" s="3">
        <v>634824</v>
      </c>
      <c r="H238" s="3">
        <v>685602</v>
      </c>
      <c r="I238" s="3">
        <v>736380</v>
      </c>
      <c r="J238" s="3">
        <v>787158</v>
      </c>
      <c r="K238" s="3">
        <v>837936</v>
      </c>
      <c r="L238" s="3">
        <v>888714</v>
      </c>
      <c r="M238" s="3">
        <v>939492</v>
      </c>
      <c r="N238" s="3">
        <v>990270</v>
      </c>
      <c r="O238" s="3">
        <v>1041048</v>
      </c>
      <c r="P238" s="3">
        <v>1091826</v>
      </c>
      <c r="Q238" s="3">
        <v>1142604</v>
      </c>
    </row>
    <row r="239" spans="1:17" x14ac:dyDescent="0.25">
      <c r="A239" t="s">
        <v>26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5">
      <c r="B240" t="s">
        <v>57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C241" t="s">
        <v>62</v>
      </c>
      <c r="D241" s="3">
        <v>374796</v>
      </c>
      <c r="E241" s="3">
        <v>407606.4</v>
      </c>
      <c r="F241" s="3">
        <v>440416.80000000005</v>
      </c>
      <c r="G241" s="3">
        <v>473227.20000000007</v>
      </c>
      <c r="H241" s="3">
        <v>506037.60000000009</v>
      </c>
      <c r="I241" s="3">
        <v>538848.00000000012</v>
      </c>
      <c r="J241" s="3">
        <v>571658.40000000014</v>
      </c>
      <c r="K241" s="3">
        <v>604468.80000000016</v>
      </c>
      <c r="L241" s="3">
        <v>637279.20000000019</v>
      </c>
      <c r="M241" s="3">
        <v>670089.60000000021</v>
      </c>
      <c r="N241" s="3">
        <v>702900.00000000023</v>
      </c>
      <c r="O241" s="3">
        <v>735710.40000000026</v>
      </c>
      <c r="P241" s="3">
        <v>558520.80000000028</v>
      </c>
      <c r="Q241" s="3">
        <v>591331.2000000003</v>
      </c>
    </row>
    <row r="242" spans="1:17" x14ac:dyDescent="0.25">
      <c r="C242" t="s">
        <v>63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</row>
    <row r="243" spans="1:17" x14ac:dyDescent="0.25">
      <c r="C243" t="s">
        <v>64</v>
      </c>
      <c r="D243" s="3">
        <v>32810.400000000001</v>
      </c>
      <c r="E243" s="3">
        <v>32810.400000000001</v>
      </c>
      <c r="F243" s="3">
        <v>32810.400000000001</v>
      </c>
      <c r="G243" s="3">
        <v>32810.400000000001</v>
      </c>
      <c r="H243" s="3">
        <v>32810.400000000001</v>
      </c>
      <c r="I243" s="3">
        <v>32810.400000000001</v>
      </c>
      <c r="J243" s="3">
        <v>32810.400000000001</v>
      </c>
      <c r="K243" s="3">
        <v>32810.400000000001</v>
      </c>
      <c r="L243" s="3">
        <v>32810.400000000001</v>
      </c>
      <c r="M243" s="3">
        <v>32810.400000000001</v>
      </c>
      <c r="N243" s="3">
        <v>32810.400000000001</v>
      </c>
      <c r="O243" s="3">
        <v>32810.400000000001</v>
      </c>
      <c r="P243" s="3">
        <v>32810.400000000001</v>
      </c>
      <c r="Q243" s="3">
        <v>32810.400000000001</v>
      </c>
    </row>
    <row r="244" spans="1:17" x14ac:dyDescent="0.25">
      <c r="C244" t="s">
        <v>65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210000</v>
      </c>
      <c r="P244" s="3">
        <v>0</v>
      </c>
      <c r="Q244" s="3">
        <v>0</v>
      </c>
    </row>
    <row r="245" spans="1:17" x14ac:dyDescent="0.25">
      <c r="C245" t="s">
        <v>66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</row>
    <row r="246" spans="1:17" x14ac:dyDescent="0.25">
      <c r="C246" t="s">
        <v>67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</row>
    <row r="247" spans="1:17" x14ac:dyDescent="0.25">
      <c r="C247" t="s">
        <v>68</v>
      </c>
      <c r="D247" s="3">
        <v>407606.4</v>
      </c>
      <c r="E247" s="3">
        <v>440416.80000000005</v>
      </c>
      <c r="F247" s="3">
        <v>473227.20000000007</v>
      </c>
      <c r="G247" s="3">
        <v>506037.60000000009</v>
      </c>
      <c r="H247" s="3">
        <v>538848.00000000012</v>
      </c>
      <c r="I247" s="3">
        <v>571658.40000000014</v>
      </c>
      <c r="J247" s="3">
        <v>604468.80000000016</v>
      </c>
      <c r="K247" s="3">
        <v>637279.20000000019</v>
      </c>
      <c r="L247" s="3">
        <v>670089.60000000021</v>
      </c>
      <c r="M247" s="3">
        <v>702900.00000000023</v>
      </c>
      <c r="N247" s="3">
        <v>735710.40000000026</v>
      </c>
      <c r="O247" s="3">
        <v>558520.80000000028</v>
      </c>
      <c r="P247" s="3">
        <v>591331.2000000003</v>
      </c>
      <c r="Q247" s="3">
        <v>624141.60000000033</v>
      </c>
    </row>
    <row r="248" spans="1:17" x14ac:dyDescent="0.25">
      <c r="A248" t="s">
        <v>27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B249" t="s">
        <v>50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5">
      <c r="C250" t="s">
        <v>62</v>
      </c>
      <c r="D250" s="3">
        <v>245288</v>
      </c>
      <c r="E250" s="3">
        <v>269505.2</v>
      </c>
      <c r="F250" s="3">
        <v>293722.40000000002</v>
      </c>
      <c r="G250" s="3">
        <v>317939.60000000003</v>
      </c>
      <c r="H250" s="3">
        <v>342156.80000000005</v>
      </c>
      <c r="I250" s="3">
        <v>366374.00000000006</v>
      </c>
      <c r="J250" s="3">
        <v>390591.20000000007</v>
      </c>
      <c r="K250" s="3">
        <v>414808.40000000008</v>
      </c>
      <c r="L250" s="3">
        <v>439025.60000000009</v>
      </c>
      <c r="M250" s="3">
        <v>463242.8000000001</v>
      </c>
      <c r="N250" s="3">
        <v>487460.00000000012</v>
      </c>
      <c r="O250" s="3">
        <v>511677.20000000013</v>
      </c>
      <c r="P250" s="3">
        <v>535894.40000000014</v>
      </c>
      <c r="Q250" s="3">
        <v>560111.60000000009</v>
      </c>
    </row>
    <row r="251" spans="1:17" x14ac:dyDescent="0.25">
      <c r="C251" t="s">
        <v>63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</row>
    <row r="252" spans="1:17" x14ac:dyDescent="0.25">
      <c r="C252" t="s">
        <v>64</v>
      </c>
      <c r="D252" s="3">
        <v>24217.200000000001</v>
      </c>
      <c r="E252" s="3">
        <v>24217.200000000001</v>
      </c>
      <c r="F252" s="3">
        <v>24217.200000000001</v>
      </c>
      <c r="G252" s="3">
        <v>24217.200000000001</v>
      </c>
      <c r="H252" s="3">
        <v>24217.200000000001</v>
      </c>
      <c r="I252" s="3">
        <v>24217.200000000001</v>
      </c>
      <c r="J252" s="3">
        <v>24217.200000000001</v>
      </c>
      <c r="K252" s="3">
        <v>24217.200000000001</v>
      </c>
      <c r="L252" s="3">
        <v>24217.200000000001</v>
      </c>
      <c r="M252" s="3">
        <v>24217.200000000001</v>
      </c>
      <c r="N252" s="3">
        <v>24217.200000000001</v>
      </c>
      <c r="O252" s="3">
        <v>24217.200000000001</v>
      </c>
      <c r="P252" s="3">
        <v>24217.200000000001</v>
      </c>
      <c r="Q252" s="3">
        <v>24217.200000000001</v>
      </c>
    </row>
    <row r="253" spans="1:17" x14ac:dyDescent="0.25">
      <c r="C253" t="s">
        <v>65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</row>
    <row r="254" spans="1:17" x14ac:dyDescent="0.25">
      <c r="C254" t="s">
        <v>66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</row>
    <row r="255" spans="1:17" x14ac:dyDescent="0.25">
      <c r="C255" t="s">
        <v>67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</row>
    <row r="256" spans="1:17" x14ac:dyDescent="0.25">
      <c r="C256" t="s">
        <v>68</v>
      </c>
      <c r="D256" s="3">
        <v>269505.2</v>
      </c>
      <c r="E256" s="3">
        <v>293722.40000000002</v>
      </c>
      <c r="F256" s="3">
        <v>317939.60000000003</v>
      </c>
      <c r="G256" s="3">
        <v>342156.80000000005</v>
      </c>
      <c r="H256" s="3">
        <v>366374.00000000006</v>
      </c>
      <c r="I256" s="3">
        <v>390591.20000000007</v>
      </c>
      <c r="J256" s="3">
        <v>414808.40000000008</v>
      </c>
      <c r="K256" s="3">
        <v>439025.60000000009</v>
      </c>
      <c r="L256" s="3">
        <v>463242.8000000001</v>
      </c>
      <c r="M256" s="3">
        <v>487460.00000000012</v>
      </c>
      <c r="N256" s="3">
        <v>511677.20000000013</v>
      </c>
      <c r="O256" s="3">
        <v>535894.40000000014</v>
      </c>
      <c r="P256" s="3">
        <v>560111.60000000009</v>
      </c>
      <c r="Q256" s="3">
        <v>584328.80000000005</v>
      </c>
    </row>
    <row r="257" spans="1:17" x14ac:dyDescent="0.25">
      <c r="A257" t="s">
        <v>28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5">
      <c r="B258" t="s">
        <v>58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C259" t="s">
        <v>62</v>
      </c>
      <c r="D259" s="3">
        <v>357726</v>
      </c>
      <c r="E259" s="3">
        <v>357726</v>
      </c>
      <c r="F259" s="3">
        <v>147726</v>
      </c>
      <c r="G259" s="3">
        <v>-62274</v>
      </c>
      <c r="H259" s="3">
        <v>-272274</v>
      </c>
      <c r="I259" s="3">
        <v>-482274</v>
      </c>
      <c r="J259" s="3">
        <v>-692274</v>
      </c>
      <c r="K259" s="3">
        <v>-692274</v>
      </c>
      <c r="L259" s="3">
        <v>-692274</v>
      </c>
      <c r="M259" s="3">
        <v>-692274</v>
      </c>
      <c r="N259" s="3">
        <v>-902274</v>
      </c>
      <c r="O259" s="3">
        <v>-1112274</v>
      </c>
      <c r="P259" s="3">
        <v>-1112274</v>
      </c>
      <c r="Q259" s="3">
        <v>-1112274</v>
      </c>
    </row>
    <row r="260" spans="1:17" x14ac:dyDescent="0.25">
      <c r="C260" t="s">
        <v>63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</row>
    <row r="261" spans="1:17" x14ac:dyDescent="0.25">
      <c r="C261" t="s">
        <v>64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</row>
    <row r="262" spans="1:17" x14ac:dyDescent="0.25">
      <c r="C262" t="s">
        <v>65</v>
      </c>
      <c r="D262" s="3">
        <v>0</v>
      </c>
      <c r="E262" s="3">
        <v>210000</v>
      </c>
      <c r="F262" s="3">
        <v>210000</v>
      </c>
      <c r="G262" s="3">
        <v>210000</v>
      </c>
      <c r="H262" s="3">
        <v>210000</v>
      </c>
      <c r="I262" s="3">
        <v>210000</v>
      </c>
      <c r="J262" s="3">
        <v>0</v>
      </c>
      <c r="K262" s="3">
        <v>0</v>
      </c>
      <c r="L262" s="3">
        <v>0</v>
      </c>
      <c r="M262" s="3">
        <v>210000</v>
      </c>
      <c r="N262" s="3">
        <v>210000</v>
      </c>
      <c r="O262" s="3">
        <v>0</v>
      </c>
      <c r="P262" s="3">
        <v>0</v>
      </c>
      <c r="Q262" s="3">
        <v>0</v>
      </c>
    </row>
    <row r="263" spans="1:17" x14ac:dyDescent="0.25">
      <c r="C263" t="s">
        <v>66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</row>
    <row r="264" spans="1:17" x14ac:dyDescent="0.25">
      <c r="C264" t="s">
        <v>67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</row>
    <row r="265" spans="1:17" x14ac:dyDescent="0.25">
      <c r="C265" t="s">
        <v>68</v>
      </c>
      <c r="D265" s="3">
        <v>357726</v>
      </c>
      <c r="E265" s="3">
        <v>147726</v>
      </c>
      <c r="F265" s="3">
        <v>-62274</v>
      </c>
      <c r="G265" s="3">
        <v>-272274</v>
      </c>
      <c r="H265" s="3">
        <v>-482274</v>
      </c>
      <c r="I265" s="3">
        <v>-692274</v>
      </c>
      <c r="J265" s="3">
        <v>-692274</v>
      </c>
      <c r="K265" s="3">
        <v>-692274</v>
      </c>
      <c r="L265" s="3">
        <v>-692274</v>
      </c>
      <c r="M265" s="3">
        <v>-902274</v>
      </c>
      <c r="N265" s="3">
        <v>-1112274</v>
      </c>
      <c r="O265" s="3">
        <v>-1112274</v>
      </c>
      <c r="P265" s="3">
        <v>-1112274</v>
      </c>
      <c r="Q265" s="3">
        <v>-1112274</v>
      </c>
    </row>
    <row r="266" spans="1:17" x14ac:dyDescent="0.25">
      <c r="A266" t="s">
        <v>29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B267" t="s">
        <v>59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5">
      <c r="C268" t="s">
        <v>62</v>
      </c>
      <c r="D268" s="3">
        <v>72830</v>
      </c>
      <c r="E268" s="3">
        <v>72830</v>
      </c>
      <c r="F268" s="3">
        <v>72830</v>
      </c>
      <c r="G268" s="3">
        <v>72830</v>
      </c>
      <c r="H268" s="3">
        <v>72830</v>
      </c>
      <c r="I268" s="3">
        <v>72830</v>
      </c>
      <c r="J268" s="3">
        <v>72830</v>
      </c>
      <c r="K268" s="3">
        <v>210590</v>
      </c>
      <c r="L268" s="3">
        <v>348350</v>
      </c>
      <c r="M268" s="3">
        <v>348350</v>
      </c>
      <c r="N268" s="3">
        <v>348350</v>
      </c>
      <c r="O268" s="3">
        <v>348350</v>
      </c>
      <c r="P268" s="3">
        <v>348350</v>
      </c>
      <c r="Q268" s="3">
        <v>138350</v>
      </c>
    </row>
    <row r="269" spans="1:17" x14ac:dyDescent="0.25">
      <c r="C269" t="s">
        <v>63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</row>
    <row r="270" spans="1:17" x14ac:dyDescent="0.25">
      <c r="C270" t="s">
        <v>64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137760</v>
      </c>
      <c r="K270" s="3">
        <v>137760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</row>
    <row r="271" spans="1:17" x14ac:dyDescent="0.25">
      <c r="C271" t="s">
        <v>65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210000</v>
      </c>
      <c r="Q271" s="3">
        <v>210000</v>
      </c>
    </row>
    <row r="272" spans="1:17" x14ac:dyDescent="0.25">
      <c r="C272" t="s">
        <v>66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</row>
    <row r="273" spans="1:17" x14ac:dyDescent="0.25">
      <c r="C273" t="s">
        <v>67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</row>
    <row r="274" spans="1:17" x14ac:dyDescent="0.25">
      <c r="C274" t="s">
        <v>68</v>
      </c>
      <c r="D274" s="3">
        <v>72830</v>
      </c>
      <c r="E274" s="3">
        <v>72830</v>
      </c>
      <c r="F274" s="3">
        <v>72830</v>
      </c>
      <c r="G274" s="3">
        <v>72830</v>
      </c>
      <c r="H274" s="3">
        <v>72830</v>
      </c>
      <c r="I274" s="3">
        <v>72830</v>
      </c>
      <c r="J274" s="3">
        <v>210590</v>
      </c>
      <c r="K274" s="3">
        <v>348350</v>
      </c>
      <c r="L274" s="3">
        <v>348350</v>
      </c>
      <c r="M274" s="3">
        <v>348350</v>
      </c>
      <c r="N274" s="3">
        <v>348350</v>
      </c>
      <c r="O274" s="3">
        <v>348350</v>
      </c>
      <c r="P274" s="3">
        <v>138350</v>
      </c>
      <c r="Q274" s="3">
        <v>-71650</v>
      </c>
    </row>
    <row r="275" spans="1:17" x14ac:dyDescent="0.25">
      <c r="A275" t="s">
        <v>71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5">
      <c r="B276" t="s">
        <v>72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C277" t="s">
        <v>62</v>
      </c>
      <c r="D277" s="3">
        <v>0</v>
      </c>
      <c r="E277" s="3">
        <v>-51534</v>
      </c>
      <c r="F277" s="3">
        <v>-87738</v>
      </c>
      <c r="G277" s="3">
        <v>-71526</v>
      </c>
      <c r="H277" s="3">
        <v>-90888</v>
      </c>
      <c r="I277" s="3">
        <v>-167958</v>
      </c>
      <c r="J277" s="3">
        <v>-205212</v>
      </c>
      <c r="K277" s="3">
        <v>-230874</v>
      </c>
      <c r="L277" s="3">
        <v>-290514</v>
      </c>
      <c r="M277" s="3">
        <v>-333102</v>
      </c>
      <c r="N277" s="3">
        <v>-344862</v>
      </c>
      <c r="O277" s="3">
        <v>-434658</v>
      </c>
      <c r="P277" s="3">
        <v>-423192</v>
      </c>
      <c r="Q277" s="3">
        <v>-402402</v>
      </c>
    </row>
    <row r="278" spans="1:17" x14ac:dyDescent="0.25">
      <c r="C278" t="s">
        <v>63</v>
      </c>
      <c r="D278" s="3">
        <v>339066</v>
      </c>
      <c r="E278" s="3">
        <v>354396</v>
      </c>
      <c r="F278" s="3">
        <v>406812</v>
      </c>
      <c r="G278" s="3">
        <v>371238</v>
      </c>
      <c r="H278" s="3">
        <v>313530</v>
      </c>
      <c r="I278" s="3">
        <v>353346</v>
      </c>
      <c r="J278" s="3">
        <v>364938</v>
      </c>
      <c r="K278" s="3">
        <v>330960</v>
      </c>
      <c r="L278" s="3">
        <v>348012</v>
      </c>
      <c r="M278" s="3">
        <v>378840</v>
      </c>
      <c r="N278" s="3">
        <v>300804</v>
      </c>
      <c r="O278" s="3">
        <v>402066</v>
      </c>
      <c r="P278" s="3">
        <v>411390</v>
      </c>
      <c r="Q278" s="3">
        <v>307062</v>
      </c>
    </row>
    <row r="279" spans="1:17" x14ac:dyDescent="0.25">
      <c r="C279" t="s">
        <v>64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</row>
    <row r="280" spans="1:17" x14ac:dyDescent="0.25">
      <c r="C280" t="s">
        <v>65</v>
      </c>
      <c r="D280" s="3">
        <v>390600</v>
      </c>
      <c r="E280" s="3">
        <v>390600</v>
      </c>
      <c r="F280" s="3">
        <v>390600</v>
      </c>
      <c r="G280" s="3">
        <v>390600</v>
      </c>
      <c r="H280" s="3">
        <v>390600</v>
      </c>
      <c r="I280" s="3">
        <v>390600</v>
      </c>
      <c r="J280" s="3">
        <v>390600</v>
      </c>
      <c r="K280" s="3">
        <v>390600</v>
      </c>
      <c r="L280" s="3">
        <v>390600</v>
      </c>
      <c r="M280" s="3">
        <v>390600</v>
      </c>
      <c r="N280" s="3">
        <v>390600</v>
      </c>
      <c r="O280" s="3">
        <v>390600</v>
      </c>
      <c r="P280" s="3">
        <v>390600</v>
      </c>
      <c r="Q280" s="3">
        <v>390600</v>
      </c>
    </row>
    <row r="281" spans="1:17" x14ac:dyDescent="0.25">
      <c r="C281" t="s">
        <v>66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</row>
    <row r="282" spans="1:17" x14ac:dyDescent="0.25">
      <c r="C282" t="s">
        <v>67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</row>
    <row r="283" spans="1:17" x14ac:dyDescent="0.25">
      <c r="C283" t="s">
        <v>68</v>
      </c>
      <c r="D283" s="3">
        <v>-51534</v>
      </c>
      <c r="E283" s="3">
        <v>-87738</v>
      </c>
      <c r="F283" s="3">
        <v>-71526</v>
      </c>
      <c r="G283" s="3">
        <v>-90888</v>
      </c>
      <c r="H283" s="3">
        <v>-167958</v>
      </c>
      <c r="I283" s="3">
        <v>-205212</v>
      </c>
      <c r="J283" s="3">
        <v>-230874</v>
      </c>
      <c r="K283" s="3">
        <v>-290514</v>
      </c>
      <c r="L283" s="3">
        <v>-333102</v>
      </c>
      <c r="M283" s="3">
        <v>-344862</v>
      </c>
      <c r="N283" s="3">
        <v>-434658</v>
      </c>
      <c r="O283" s="3">
        <v>-423192</v>
      </c>
      <c r="P283" s="3">
        <v>-402402</v>
      </c>
      <c r="Q283" s="3">
        <v>-485940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BD0D-0631-45CB-965C-BAA61F6CDC47}">
  <dimension ref="A1:Q283"/>
  <sheetViews>
    <sheetView tabSelected="1" topLeftCell="E1" zoomScale="80" zoomScaleNormal="80" workbookViewId="0">
      <pane ySplit="4" topLeftCell="A5" activePane="bottomLeft" state="frozen"/>
      <selection pane="bottomLeft" activeCell="AD30" sqref="AD30"/>
    </sheetView>
  </sheetViews>
  <sheetFormatPr defaultRowHeight="15" x14ac:dyDescent="0.25"/>
  <cols>
    <col min="1" max="1" width="6.85546875" customWidth="1"/>
    <col min="2" max="2" width="18.7109375" customWidth="1"/>
    <col min="3" max="3" width="22.140625" bestFit="1" customWidth="1"/>
    <col min="4" max="13" width="10.140625" bestFit="1" customWidth="1"/>
    <col min="14" max="34" width="10.5703125" bestFit="1" customWidth="1"/>
    <col min="35" max="35" width="12.7109375" bestFit="1" customWidth="1"/>
  </cols>
  <sheetData>
    <row r="1" spans="1:17" x14ac:dyDescent="0.25">
      <c r="A1" t="s">
        <v>73</v>
      </c>
      <c r="B1" t="s" vm="1">
        <v>74</v>
      </c>
    </row>
    <row r="3" spans="1:17" x14ac:dyDescent="0.25">
      <c r="D3" t="s">
        <v>70</v>
      </c>
    </row>
    <row r="4" spans="1:17" x14ac:dyDescent="0.25">
      <c r="A4" t="s">
        <v>60</v>
      </c>
      <c r="B4" t="s">
        <v>61</v>
      </c>
      <c r="C4" t="s">
        <v>69</v>
      </c>
      <c r="D4" t="str" vm="144">
        <f>CUBEMEMBER("ThisWorkbookDataModel","[EndingInventory].[Date].&amp;[2024-01-12T00:00:00]")</f>
        <v>1/12/2024</v>
      </c>
      <c r="E4" t="str" vm="90">
        <f>CUBEMEMBER("ThisWorkbookDataModel","[EndingInventory].[Date].&amp;[2024-01-13T00:00:00]")</f>
        <v>1/13/2024</v>
      </c>
      <c r="F4" t="str" vm="38">
        <f>CUBEMEMBER("ThisWorkbookDataModel","[EndingInventory].[Date].&amp;[2024-01-14T00:00:00]")</f>
        <v>1/14/2024</v>
      </c>
      <c r="G4" t="str" vm="107">
        <f>CUBEMEMBER("ThisWorkbookDataModel","[EndingInventory].[Date].&amp;[2024-01-15T00:00:00]")</f>
        <v>1/15/2024</v>
      </c>
      <c r="H4" t="str" vm="281">
        <f>CUBEMEMBER("ThisWorkbookDataModel","[EndingInventory].[Date].&amp;[2024-01-16T00:00:00]")</f>
        <v>1/16/2024</v>
      </c>
      <c r="I4" t="str" vm="47">
        <f>CUBEMEMBER("ThisWorkbookDataModel","[EndingInventory].[Date].&amp;[2024-01-17T00:00:00]")</f>
        <v>1/17/2024</v>
      </c>
      <c r="J4" t="str" vm="228">
        <f>CUBEMEMBER("ThisWorkbookDataModel","[EndingInventory].[Date].&amp;[2024-01-18T00:00:00]")</f>
        <v>1/18/2024</v>
      </c>
      <c r="K4" t="str" vm="193">
        <f>CUBEMEMBER("ThisWorkbookDataModel","[EndingInventory].[Date].&amp;[2024-01-19T00:00:00]")</f>
        <v>1/19/2024</v>
      </c>
      <c r="L4" t="str" vm="143">
        <f>CUBEMEMBER("ThisWorkbookDataModel","[EndingInventory].[Date].&amp;[2024-01-20T00:00:00]")</f>
        <v>1/20/2024</v>
      </c>
      <c r="M4" t="str" vm="89">
        <f>CUBEMEMBER("ThisWorkbookDataModel","[EndingInventory].[Date].&amp;[2024-01-21T00:00:00]")</f>
        <v>1/21/2024</v>
      </c>
      <c r="N4" t="str" vm="37">
        <f>CUBEMEMBER("ThisWorkbookDataModel","[EndingInventory].[Date].&amp;[2024-01-22T00:00:00]")</f>
        <v>1/22/2024</v>
      </c>
      <c r="O4" t="str" vm="293">
        <f>CUBEMEMBER("ThisWorkbookDataModel","[EndingInventory].[Date].&amp;[2024-01-23T00:00:00]")</f>
        <v>1/23/2024</v>
      </c>
      <c r="P4" t="str" vm="280">
        <f>CUBEMEMBER("ThisWorkbookDataModel","[EndingInventory].[Date].&amp;[2024-01-24T00:00:00]")</f>
        <v>1/24/2024</v>
      </c>
      <c r="Q4" t="str" vm="100">
        <f>CUBEMEMBER("ThisWorkbookDataModel","[EndingInventory].[Date].&amp;[2024-01-25T00:00:00]")</f>
        <v>1/25/2024</v>
      </c>
    </row>
    <row r="5" spans="1:17" x14ac:dyDescent="0.25">
      <c r="A5" t="str" vm="227">
        <f>CUBEMEMBER("ThisWorkbookDataModel","[EndingInventory].[ProductCode].&amp;[4107]")</f>
        <v>4107</v>
      </c>
    </row>
    <row r="6" spans="1:17" x14ac:dyDescent="0.25">
      <c r="B6" t="str" vm="192">
        <f>CUBEMEMBER("ThisWorkbookDataModel",{"[EndingInventory].[ProductCode].&amp;[4107]","[EndingInventory].[ProductDesc].&amp;[KENSOL 17]"})</f>
        <v>KENSOL 17</v>
      </c>
    </row>
    <row r="7" spans="1:17" x14ac:dyDescent="0.25">
      <c r="C7" t="str" vm="142">
        <f>CUBEMEMBER("ThisWorkbookDataModel",{"[EndingInventory].[ProductCode].&amp;[4107]","[EndingInventory].[ProductDesc].&amp;[KENSOL 17]","[Measures].[Sum of BeginInventory]"})</f>
        <v>Sum of BeginInventory</v>
      </c>
      <c r="D7" vm="353">
        <f>CUBEVALUE("ThisWorkbookDataModel",$B$1,$C7,D$4)</f>
        <v>135849</v>
      </c>
      <c r="E7" vm="342">
        <f>CUBEVALUE("ThisWorkbookDataModel",$B$1,$C7,E$4)</f>
        <v>224790.21934499999</v>
      </c>
      <c r="F7" vm="322">
        <f>CUBEVALUE("ThisWorkbookDataModel",$B$1,$C7,F$4)</f>
        <v>313731.43868999998</v>
      </c>
      <c r="G7" vm="1715">
        <f>CUBEVALUE("ThisWorkbookDataModel",$B$1,$C7,G$4)</f>
        <v>402672.65803499997</v>
      </c>
      <c r="H7" vm="1717">
        <f>CUBEVALUE("ThisWorkbookDataModel",$B$1,$C7,H$4)</f>
        <v>491613.87737999996</v>
      </c>
      <c r="I7" vm="1719">
        <f>CUBEVALUE("ThisWorkbookDataModel",$B$1,$C7,I$4)</f>
        <v>580555.09672499995</v>
      </c>
      <c r="J7" vm="414">
        <f>CUBEVALUE("ThisWorkbookDataModel",$B$1,$C7,J$4)</f>
        <v>669496.31606999994</v>
      </c>
      <c r="K7" vm="380">
        <f>CUBEVALUE("ThisWorkbookDataModel",$B$1,$C7,K$4)</f>
        <v>758437.53541499993</v>
      </c>
      <c r="L7" vm="304">
        <f>CUBEVALUE("ThisWorkbookDataModel",$B$1,$C7,L$4)</f>
        <v>847378.75475999992</v>
      </c>
      <c r="M7" vm="341">
        <f>CUBEVALUE("ThisWorkbookDataModel",$B$1,$C7,M$4)</f>
        <v>936319.97410499991</v>
      </c>
      <c r="N7" vm="321">
        <f>CUBEVALUE("ThisWorkbookDataModel",$B$1,$C7,N$4)</f>
        <v>1025261.1934499999</v>
      </c>
      <c r="O7" vm="1716">
        <f>CUBEVALUE("ThisWorkbookDataModel",$B$1,$C7,O$4)</f>
        <v>1114202.412795</v>
      </c>
      <c r="P7" vm="1718">
        <f>CUBEVALUE("ThisWorkbookDataModel",$B$1,$C7,P$4)</f>
        <v>1203143.6321400001</v>
      </c>
      <c r="Q7" vm="1720">
        <f>CUBEVALUE("ThisWorkbookDataModel",$B$1,$C7,Q$4)</f>
        <v>1292084.8514850002</v>
      </c>
    </row>
    <row r="8" spans="1:17" x14ac:dyDescent="0.25">
      <c r="C8" t="str" vm="88">
        <f>CUBEMEMBER("ThisWorkbookDataModel",{"[EndingInventory].[ProductCode].&amp;[4107]","[EndingInventory].[ProductDesc].&amp;[KENSOL 17]","[Measures].[Sum of Receipts]"})</f>
        <v>Sum of Receipts</v>
      </c>
      <c r="D8" vm="413">
        <f>CUBEVALUE("ThisWorkbookDataModel",$B$1,$C8,D$4)</f>
        <v>0</v>
      </c>
      <c r="E8" vm="379">
        <f>CUBEVALUE("ThisWorkbookDataModel",$B$1,$C8,E$4)</f>
        <v>0</v>
      </c>
      <c r="F8" vm="1230">
        <f>CUBEVALUE("ThisWorkbookDataModel",$B$1,$C8,F$4)</f>
        <v>0</v>
      </c>
      <c r="G8" vm="340">
        <f>CUBEVALUE("ThisWorkbookDataModel",$B$1,$C8,G$4)</f>
        <v>0</v>
      </c>
      <c r="H8" vm="3203">
        <f>CUBEVALUE("ThisWorkbookDataModel",$B$1,$C8,H$4)</f>
        <v>0</v>
      </c>
      <c r="I8" vm="302">
        <f>CUBEVALUE("ThisWorkbookDataModel",$B$1,$C8,I$4)</f>
        <v>0</v>
      </c>
      <c r="J8" vm="1229">
        <f>CUBEVALUE("ThisWorkbookDataModel",$B$1,$C8,J$4)</f>
        <v>0</v>
      </c>
      <c r="K8" vm="1231">
        <f>CUBEVALUE("ThisWorkbookDataModel",$B$1,$C8,K$4)</f>
        <v>0</v>
      </c>
      <c r="L8" vm="412">
        <f>CUBEVALUE("ThisWorkbookDataModel",$B$1,$C8,L$4)</f>
        <v>0</v>
      </c>
      <c r="M8" vm="378">
        <f>CUBEVALUE("ThisWorkbookDataModel",$B$1,$C8,M$4)</f>
        <v>0</v>
      </c>
      <c r="N8" vm="1232">
        <f>CUBEVALUE("ThisWorkbookDataModel",$B$1,$C8,N$4)</f>
        <v>0</v>
      </c>
      <c r="O8" vm="3309">
        <f>CUBEVALUE("ThisWorkbookDataModel",$B$1,$C8,O$4)</f>
        <v>0</v>
      </c>
      <c r="P8" vm="3198">
        <f>CUBEVALUE("ThisWorkbookDataModel",$B$1,$C8,P$4)</f>
        <v>0</v>
      </c>
      <c r="Q8" vm="320">
        <f>CUBEVALUE("ThisWorkbookDataModel",$B$1,$C8,Q$4)</f>
        <v>0</v>
      </c>
    </row>
    <row r="9" spans="1:17" x14ac:dyDescent="0.25">
      <c r="C9" t="str" vm="36">
        <f>CUBEMEMBER("ThisWorkbookDataModel",{"[EndingInventory].[ProductCode].&amp;[4107]","[EndingInventory].[ProductDesc].&amp;[KENSOL 17]","[Measures].[Sum of ProductionIn]"})</f>
        <v>Sum of ProductionIn</v>
      </c>
      <c r="D9" vm="1721">
        <f>CUBEVALUE("ThisWorkbookDataModel",$B$1,$C9,D$4)</f>
        <v>90253.8</v>
      </c>
      <c r="E9" vm="1233">
        <f>CUBEVALUE("ThisWorkbookDataModel",$B$1,$C9,E$4)</f>
        <v>90253.8</v>
      </c>
      <c r="F9" vm="754">
        <f>CUBEVALUE("ThisWorkbookDataModel",$B$1,$C9,F$4)</f>
        <v>90253.8</v>
      </c>
      <c r="G9" vm="411">
        <f>CUBEVALUE("ThisWorkbookDataModel",$B$1,$C9,G$4)</f>
        <v>90253.8</v>
      </c>
      <c r="H9" vm="756">
        <f>CUBEVALUE("ThisWorkbookDataModel",$B$1,$C9,H$4)</f>
        <v>90253.8</v>
      </c>
      <c r="I9" vm="377">
        <f>CUBEVALUE("ThisWorkbookDataModel",$B$1,$C9,I$4)</f>
        <v>90253.8</v>
      </c>
      <c r="J9" vm="2627">
        <f>CUBEVALUE("ThisWorkbookDataModel",$B$1,$C9,J$4)</f>
        <v>90253.8</v>
      </c>
      <c r="K9" vm="339">
        <f>CUBEVALUE("ThisWorkbookDataModel",$B$1,$C9,K$4)</f>
        <v>90253.8</v>
      </c>
      <c r="L9" vm="319">
        <f>CUBEVALUE("ThisWorkbookDataModel",$B$1,$C9,L$4)</f>
        <v>90253.8</v>
      </c>
      <c r="M9" vm="301">
        <f>CUBEVALUE("ThisWorkbookDataModel",$B$1,$C9,M$4)</f>
        <v>90253.8</v>
      </c>
      <c r="N9" vm="296">
        <f>CUBEVALUE("ThisWorkbookDataModel",$B$1,$C9,N$4)</f>
        <v>90253.8</v>
      </c>
      <c r="O9" vm="755">
        <f>CUBEVALUE("ThisWorkbookDataModel",$B$1,$C9,O$4)</f>
        <v>90253.8</v>
      </c>
      <c r="P9" vm="757">
        <f>CUBEVALUE("ThisWorkbookDataModel",$B$1,$C9,P$4)</f>
        <v>90253.8</v>
      </c>
      <c r="Q9" vm="410">
        <f>CUBEVALUE("ThisWorkbookDataModel",$B$1,$C9,Q$4)</f>
        <v>90253.8</v>
      </c>
    </row>
    <row r="10" spans="1:17" x14ac:dyDescent="0.25">
      <c r="C10" t="str" vm="53">
        <f>CUBEMEMBER("ThisWorkbookDataModel",{"[EndingInventory].[ProductCode].&amp;[4107]","[EndingInventory].[ProductDesc].&amp;[KENSOL 17]","[Measures].[Sum of ProductionOut]"})</f>
        <v>Sum of ProductionOut</v>
      </c>
      <c r="D10" vm="376">
        <f>CUBEVALUE("ThisWorkbookDataModel",$B$1,$C10,D$4)</f>
        <v>0</v>
      </c>
      <c r="E10" vm="352">
        <f>CUBEVALUE("ThisWorkbookDataModel",$B$1,$C10,E$4)</f>
        <v>0</v>
      </c>
      <c r="F10" vm="338">
        <f>CUBEVALUE("ThisWorkbookDataModel",$B$1,$C10,F$4)</f>
        <v>0</v>
      </c>
      <c r="G10" vm="318">
        <f>CUBEVALUE("ThisWorkbookDataModel",$B$1,$C10,G$4)</f>
        <v>0</v>
      </c>
      <c r="H10" vm="3205">
        <f>CUBEVALUE("ThisWorkbookDataModel",$B$1,$C10,H$4)</f>
        <v>0</v>
      </c>
      <c r="I10" vm="295">
        <f>CUBEVALUE("ThisWorkbookDataModel",$B$1,$C10,I$4)</f>
        <v>0</v>
      </c>
      <c r="J10" vm="883">
        <f>CUBEVALUE("ThisWorkbookDataModel",$B$1,$C10,J$4)</f>
        <v>0</v>
      </c>
      <c r="K10" vm="878">
        <f>CUBEVALUE("ThisWorkbookDataModel",$B$1,$C10,K$4)</f>
        <v>0</v>
      </c>
      <c r="L10" vm="879">
        <f>CUBEVALUE("ThisWorkbookDataModel",$B$1,$C10,L$4)</f>
        <v>0</v>
      </c>
      <c r="M10" vm="409">
        <f>CUBEVALUE("ThisWorkbookDataModel",$B$1,$C10,M$4)</f>
        <v>0</v>
      </c>
      <c r="N10" vm="375">
        <f>CUBEVALUE("ThisWorkbookDataModel",$B$1,$C10,N$4)</f>
        <v>0</v>
      </c>
      <c r="O10" vm="880">
        <f>CUBEVALUE("ThisWorkbookDataModel",$B$1,$C10,O$4)</f>
        <v>0</v>
      </c>
      <c r="P10" vm="881">
        <f>CUBEVALUE("ThisWorkbookDataModel",$B$1,$C10,P$4)</f>
        <v>0</v>
      </c>
      <c r="Q10" vm="882">
        <f>CUBEVALUE("ThisWorkbookDataModel",$B$1,$C10,Q$4)</f>
        <v>0</v>
      </c>
    </row>
    <row r="11" spans="1:17" x14ac:dyDescent="0.25">
      <c r="C11" t="str" vm="279">
        <f>CUBEMEMBER("ThisWorkbookDataModel",{"[EndingInventory].[ProductCode].&amp;[4107]","[EndingInventory].[ProductDesc].&amp;[KENSOL 17]","[Measures].[Sum of Demand]"})</f>
        <v>Sum of Demand</v>
      </c>
      <c r="D11" vm="3194">
        <f>CUBEVALUE("ThisWorkbookDataModel",$B$1,$C11,D$4)</f>
        <v>645.16129999999998</v>
      </c>
      <c r="E11" vm="3186">
        <f>CUBEVALUE("ThisWorkbookDataModel",$B$1,$C11,E$4)</f>
        <v>645.16129999999998</v>
      </c>
      <c r="F11" vm="3188">
        <f>CUBEVALUE("ThisWorkbookDataModel",$B$1,$C11,F$4)</f>
        <v>645.16129999999998</v>
      </c>
      <c r="G11" vm="3182">
        <f>CUBEVALUE("ThisWorkbookDataModel",$B$1,$C11,G$4)</f>
        <v>645.16129999999998</v>
      </c>
      <c r="H11" vm="3183">
        <f>CUBEVALUE("ThisWorkbookDataModel",$B$1,$C11,H$4)</f>
        <v>645.16129999999998</v>
      </c>
      <c r="I11" vm="3190">
        <f>CUBEVALUE("ThisWorkbookDataModel",$B$1,$C11,I$4)</f>
        <v>645.16129999999998</v>
      </c>
      <c r="J11" vm="3192">
        <f>CUBEVALUE("ThisWorkbookDataModel",$B$1,$C11,J$4)</f>
        <v>645.16129999999998</v>
      </c>
      <c r="K11" vm="3193">
        <f>CUBEVALUE("ThisWorkbookDataModel",$B$1,$C11,K$4)</f>
        <v>645.16129999999998</v>
      </c>
      <c r="L11" vm="3195">
        <f>CUBEVALUE("ThisWorkbookDataModel",$B$1,$C11,L$4)</f>
        <v>645.16129999999998</v>
      </c>
      <c r="M11" vm="3184">
        <f>CUBEVALUE("ThisWorkbookDataModel",$B$1,$C11,M$4)</f>
        <v>645.16129999999998</v>
      </c>
      <c r="N11" vm="3189">
        <f>CUBEVALUE("ThisWorkbookDataModel",$B$1,$C11,N$4)</f>
        <v>645.16129999999998</v>
      </c>
      <c r="O11" vm="3185">
        <f>CUBEVALUE("ThisWorkbookDataModel",$B$1,$C11,O$4)</f>
        <v>645.16129999999998</v>
      </c>
      <c r="P11" vm="3187">
        <f>CUBEVALUE("ThisWorkbookDataModel",$B$1,$C11,P$4)</f>
        <v>645.16129999999998</v>
      </c>
      <c r="Q11" vm="3191">
        <f>CUBEVALUE("ThisWorkbookDataModel",$B$1,$C11,Q$4)</f>
        <v>645.16129999999998</v>
      </c>
    </row>
    <row r="12" spans="1:17" x14ac:dyDescent="0.25">
      <c r="C12" t="str" vm="152">
        <f>CUBEMEMBER("ThisWorkbookDataModel",{"[EndingInventory].[ProductCode].&amp;[4107]","[EndingInventory].[ProductDesc].&amp;[KENSOL 17]","[Measures].[Sum of BlendedOut]"})</f>
        <v>Sum of BlendedOut</v>
      </c>
      <c r="D12" vm="1825">
        <f>CUBEVALUE("ThisWorkbookDataModel",$B$1,$C12,D$4)</f>
        <v>667.419355</v>
      </c>
      <c r="E12" vm="1827">
        <f>CUBEVALUE("ThisWorkbookDataModel",$B$1,$C12,E$4)</f>
        <v>667.419355</v>
      </c>
      <c r="F12" vm="1829">
        <f>CUBEVALUE("ThisWorkbookDataModel",$B$1,$C12,F$4)</f>
        <v>667.419355</v>
      </c>
      <c r="G12" vm="408">
        <f>CUBEVALUE("ThisWorkbookDataModel",$B$1,$C12,G$4)</f>
        <v>667.419355</v>
      </c>
      <c r="H12" vm="1821">
        <f>CUBEVALUE("ThisWorkbookDataModel",$B$1,$C12,H$4)</f>
        <v>667.419355</v>
      </c>
      <c r="I12" vm="374">
        <f>CUBEVALUE("ThisWorkbookDataModel",$B$1,$C12,I$4)</f>
        <v>667.419355</v>
      </c>
      <c r="J12" vm="1823">
        <f>CUBEVALUE("ThisWorkbookDataModel",$B$1,$C12,J$4)</f>
        <v>667.419355</v>
      </c>
      <c r="K12" vm="1824">
        <f>CUBEVALUE("ThisWorkbookDataModel",$B$1,$C12,K$4)</f>
        <v>667.419355</v>
      </c>
      <c r="L12" vm="1826">
        <f>CUBEVALUE("ThisWorkbookDataModel",$B$1,$C12,L$4)</f>
        <v>667.419355</v>
      </c>
      <c r="M12" vm="1828">
        <f>CUBEVALUE("ThisWorkbookDataModel",$B$1,$C12,M$4)</f>
        <v>667.419355</v>
      </c>
      <c r="N12" vm="1830">
        <f>CUBEVALUE("ThisWorkbookDataModel",$B$1,$C12,N$4)</f>
        <v>667.419355</v>
      </c>
      <c r="O12" vm="1820">
        <f>CUBEVALUE("ThisWorkbookDataModel",$B$1,$C12,O$4)</f>
        <v>667.419355</v>
      </c>
      <c r="P12" vm="1822">
        <f>CUBEVALUE("ThisWorkbookDataModel",$B$1,$C12,P$4)</f>
        <v>667.419355</v>
      </c>
      <c r="Q12" vm="337">
        <f>CUBEVALUE("ThisWorkbookDataModel",$B$1,$C12,Q$4)</f>
        <v>667.419355</v>
      </c>
    </row>
    <row r="13" spans="1:17" x14ac:dyDescent="0.25">
      <c r="C13" t="str" vm="3318">
        <f>CUBEMEMBER("ThisWorkbookDataModel",{"[EndingInventory].[ProductCode].&amp;[4107]","[Measures].[Sum of EndingInventory]"})</f>
        <v>Sum of EndingInventory</v>
      </c>
      <c r="D13" vm="3323">
        <f>CUBEVALUE("ThisWorkbookDataModel",$B$1,$C13,D$4)</f>
        <v>224790.21934499999</v>
      </c>
      <c r="E13" vm="3325">
        <f>CUBEVALUE("ThisWorkbookDataModel",$B$1,$C13,E$4)</f>
        <v>313731.43868999998</v>
      </c>
      <c r="F13" vm="3327">
        <f>CUBEVALUE("ThisWorkbookDataModel",$B$1,$C13,F$4)</f>
        <v>402672.65803499997</v>
      </c>
      <c r="G13" vm="3329">
        <f>CUBEVALUE("ThisWorkbookDataModel",$B$1,$C13,G$4)</f>
        <v>491613.87737999996</v>
      </c>
      <c r="H13" vm="3331">
        <f>CUBEVALUE("ThisWorkbookDataModel",$B$1,$C13,H$4)</f>
        <v>580555.09672499995</v>
      </c>
      <c r="I13" vm="3319">
        <f>CUBEVALUE("ThisWorkbookDataModel",$B$1,$C13,I$4)</f>
        <v>669496.31606999994</v>
      </c>
      <c r="J13" vm="3322">
        <f>CUBEVALUE("ThisWorkbookDataModel",$B$1,$C13,J$4)</f>
        <v>758437.53541499993</v>
      </c>
      <c r="K13" vm="3320">
        <f>CUBEVALUE("ThisWorkbookDataModel",$B$1,$C13,K$4)</f>
        <v>847378.75475999992</v>
      </c>
      <c r="L13" vm="3324">
        <f>CUBEVALUE("ThisWorkbookDataModel",$B$1,$C13,L$4)</f>
        <v>936319.97410499991</v>
      </c>
      <c r="M13" vm="3326">
        <f>CUBEVALUE("ThisWorkbookDataModel",$B$1,$C13,M$4)</f>
        <v>1025261.1934499999</v>
      </c>
      <c r="N13" vm="3328">
        <f>CUBEVALUE("ThisWorkbookDataModel",$B$1,$C13,N$4)</f>
        <v>1114202.412795</v>
      </c>
      <c r="O13" vm="3330">
        <f>CUBEVALUE("ThisWorkbookDataModel",$B$1,$C13,O$4)</f>
        <v>1203143.6321400001</v>
      </c>
      <c r="P13" vm="3332">
        <f>CUBEVALUE("ThisWorkbookDataModel",$B$1,$C13,P$4)</f>
        <v>1292084.8514850002</v>
      </c>
      <c r="Q13" vm="3321">
        <f>CUBEVALUE("ThisWorkbookDataModel",$B$1,$C13,Q$4)</f>
        <v>1381026.0708300003</v>
      </c>
    </row>
    <row r="14" spans="1:17" x14ac:dyDescent="0.25">
      <c r="A14" t="str" vm="191">
        <f>CUBEMEMBER("ThisWorkbookDataModel","[EndingInventory].[ProductCode].&amp;[4111]")</f>
        <v>4111</v>
      </c>
    </row>
    <row r="15" spans="1:17" x14ac:dyDescent="0.25">
      <c r="B15" t="str" vm="141">
        <f>CUBEMEMBER("ThisWorkbookDataModel",{"[EndingInventory].[ProductCode].&amp;[4111]","[EndingInventory].[ProductDesc].&amp;[KENSOL 30]"})</f>
        <v>KENSOL 30</v>
      </c>
    </row>
    <row r="16" spans="1:17" x14ac:dyDescent="0.25">
      <c r="C16" t="str" vm="87">
        <f>CUBEMEMBER("ThisWorkbookDataModel",{"[EndingInventory].[ProductCode].&amp;[4111]","[EndingInventory].[ProductDesc].&amp;[KENSOL 30]","[Measures].[Sum of BeginInventory]"})</f>
        <v>Sum of BeginInventory</v>
      </c>
      <c r="D16" vm="1218">
        <f>CUBEVALUE("ThisWorkbookDataModel",$B$1,$C16,D$4)</f>
        <v>963061</v>
      </c>
      <c r="E16" vm="1217">
        <f>CUBEVALUE("ThisWorkbookDataModel",$B$1,$C16,E$4)</f>
        <v>988714.1871000001</v>
      </c>
      <c r="F16" vm="1220">
        <f>CUBEVALUE("ThisWorkbookDataModel",$B$1,$C16,F$4)</f>
        <v>1014367.3742000002</v>
      </c>
      <c r="G16" vm="1222">
        <f>CUBEVALUE("ThisWorkbookDataModel",$B$1,$C16,G$4)</f>
        <v>1040020.5613000003</v>
      </c>
      <c r="H16" vm="1224">
        <f>CUBEVALUE("ThisWorkbookDataModel",$B$1,$C16,H$4)</f>
        <v>1065673.7484000002</v>
      </c>
      <c r="I16" vm="1226">
        <f>CUBEVALUE("ThisWorkbookDataModel",$B$1,$C16,I$4)</f>
        <v>1091326.9355000001</v>
      </c>
      <c r="J16" vm="1228">
        <f>CUBEVALUE("ThisWorkbookDataModel",$B$1,$C16,J$4)</f>
        <v>1116980.1226000001</v>
      </c>
      <c r="K16" vm="407">
        <f>CUBEVALUE("ThisWorkbookDataModel",$B$1,$C16,K$4)</f>
        <v>1142633.3097000001</v>
      </c>
      <c r="L16" vm="1219">
        <f>CUBEVALUE("ThisWorkbookDataModel",$B$1,$C16,L$4)</f>
        <v>1168286.4968000001</v>
      </c>
      <c r="M16" vm="373">
        <f>CUBEVALUE("ThisWorkbookDataModel",$B$1,$C16,M$4)</f>
        <v>1193939.6839000001</v>
      </c>
      <c r="N16" vm="1221">
        <f>CUBEVALUE("ThisWorkbookDataModel",$B$1,$C16,N$4)</f>
        <v>1219592.871</v>
      </c>
      <c r="O16" vm="1223">
        <f>CUBEVALUE("ThisWorkbookDataModel",$B$1,$C16,O$4)</f>
        <v>1245246.0581</v>
      </c>
      <c r="P16" vm="1225">
        <f>CUBEVALUE("ThisWorkbookDataModel",$B$1,$C16,P$4)</f>
        <v>1270899.2452</v>
      </c>
      <c r="Q16" vm="1227">
        <f>CUBEVALUE("ThisWorkbookDataModel",$B$1,$C16,Q$4)</f>
        <v>1296552.4323</v>
      </c>
    </row>
    <row r="17" spans="1:17" x14ac:dyDescent="0.25">
      <c r="C17" t="str" vm="35">
        <f>CUBEMEMBER("ThisWorkbookDataModel",{"[EndingInventory].[ProductCode].&amp;[4111]","[EndingInventory].[ProductDesc].&amp;[KENSOL 30]","[Measures].[Sum of Receipts]"})</f>
        <v>Sum of Receipts</v>
      </c>
      <c r="D17" vm="752">
        <f>CUBEVALUE("ThisWorkbookDataModel",$B$1,$C17,D$4)</f>
        <v>0</v>
      </c>
      <c r="E17" vm="351">
        <f>CUBEVALUE("ThisWorkbookDataModel",$B$1,$C17,E$4)</f>
        <v>0</v>
      </c>
      <c r="F17" vm="744">
        <f>CUBEVALUE("ThisWorkbookDataModel",$B$1,$C17,F$4)</f>
        <v>0</v>
      </c>
      <c r="G17" vm="336">
        <f>CUBEVALUE("ThisWorkbookDataModel",$B$1,$C17,G$4)</f>
        <v>0</v>
      </c>
      <c r="H17" vm="746">
        <f>CUBEVALUE("ThisWorkbookDataModel",$B$1,$C17,H$4)</f>
        <v>0</v>
      </c>
      <c r="I17" vm="748">
        <f>CUBEVALUE("ThisWorkbookDataModel",$B$1,$C17,I$4)</f>
        <v>0</v>
      </c>
      <c r="J17" vm="750">
        <f>CUBEVALUE("ThisWorkbookDataModel",$B$1,$C17,J$4)</f>
        <v>0</v>
      </c>
      <c r="K17" vm="751">
        <f>CUBEVALUE("ThisWorkbookDataModel",$B$1,$C17,K$4)</f>
        <v>0</v>
      </c>
      <c r="L17" vm="753">
        <f>CUBEVALUE("ThisWorkbookDataModel",$B$1,$C17,L$4)</f>
        <v>0</v>
      </c>
      <c r="M17" vm="317">
        <f>CUBEVALUE("ThisWorkbookDataModel",$B$1,$C17,M$4)</f>
        <v>0</v>
      </c>
      <c r="N17" vm="745">
        <f>CUBEVALUE("ThisWorkbookDataModel",$B$1,$C17,N$4)</f>
        <v>0</v>
      </c>
      <c r="O17" vm="3315">
        <f>CUBEVALUE("ThisWorkbookDataModel",$B$1,$C17,O$4)</f>
        <v>0</v>
      </c>
      <c r="P17" vm="747">
        <f>CUBEVALUE("ThisWorkbookDataModel",$B$1,$C17,P$4)</f>
        <v>0</v>
      </c>
      <c r="Q17" vm="749">
        <f>CUBEVALUE("ThisWorkbookDataModel",$B$1,$C17,Q$4)</f>
        <v>0</v>
      </c>
    </row>
    <row r="18" spans="1:17" x14ac:dyDescent="0.25">
      <c r="C18" t="str" vm="157">
        <f>CUBEMEMBER("ThisWorkbookDataModel",{"[EndingInventory].[ProductCode].&amp;[4111]","[EndingInventory].[ProductDesc].&amp;[KENSOL 30]","[Measures].[Sum of ProductionIn]"})</f>
        <v>Sum of ProductionIn</v>
      </c>
      <c r="D18" vm="1890">
        <f>CUBEVALUE("ThisWorkbookDataModel",$B$1,$C18,D$4)</f>
        <v>32104.800000000003</v>
      </c>
      <c r="E18" vm="1892">
        <f>CUBEVALUE("ThisWorkbookDataModel",$B$1,$C18,E$4)</f>
        <v>32104.800000000003</v>
      </c>
      <c r="F18" vm="1894">
        <f>CUBEVALUE("ThisWorkbookDataModel",$B$1,$C18,F$4)</f>
        <v>32104.800000000003</v>
      </c>
      <c r="G18" vm="1884">
        <f>CUBEVALUE("ThisWorkbookDataModel",$B$1,$C18,G$4)</f>
        <v>32104.800000000003</v>
      </c>
      <c r="H18" vm="1886">
        <f>CUBEVALUE("ThisWorkbookDataModel",$B$1,$C18,H$4)</f>
        <v>32104.800000000003</v>
      </c>
      <c r="I18" vm="1885">
        <f>CUBEVALUE("ThisWorkbookDataModel",$B$1,$C18,I$4)</f>
        <v>32104.800000000003</v>
      </c>
      <c r="J18" vm="1888">
        <f>CUBEVALUE("ThisWorkbookDataModel",$B$1,$C18,J$4)</f>
        <v>32104.800000000003</v>
      </c>
      <c r="K18" vm="1889">
        <f>CUBEVALUE("ThisWorkbookDataModel",$B$1,$C18,K$4)</f>
        <v>32104.800000000003</v>
      </c>
      <c r="L18" vm="1891">
        <f>CUBEVALUE("ThisWorkbookDataModel",$B$1,$C18,L$4)</f>
        <v>32104.800000000003</v>
      </c>
      <c r="M18" vm="1893">
        <f>CUBEVALUE("ThisWorkbookDataModel",$B$1,$C18,M$4)</f>
        <v>32104.800000000003</v>
      </c>
      <c r="N18" vm="1895">
        <f>CUBEVALUE("ThisWorkbookDataModel",$B$1,$C18,N$4)</f>
        <v>32104.800000000003</v>
      </c>
      <c r="O18" vm="3304">
        <f>CUBEVALUE("ThisWorkbookDataModel",$B$1,$C18,O$4)</f>
        <v>32104.800000000003</v>
      </c>
      <c r="P18" vm="1887">
        <f>CUBEVALUE("ThisWorkbookDataModel",$B$1,$C18,P$4)</f>
        <v>32104.800000000003</v>
      </c>
      <c r="Q18" vm="372">
        <f>CUBEVALUE("ThisWorkbookDataModel",$B$1,$C18,Q$4)</f>
        <v>32104.800000000003</v>
      </c>
    </row>
    <row r="19" spans="1:17" x14ac:dyDescent="0.25">
      <c r="C19" t="str" vm="278">
        <f>CUBEMEMBER("ThisWorkbookDataModel",{"[EndingInventory].[ProductCode].&amp;[4111]","[EndingInventory].[ProductDesc].&amp;[KENSOL 30]","[Measures].[Sum of ProductionOut]"})</f>
        <v>Sum of ProductionOut</v>
      </c>
      <c r="D19" vm="3172">
        <f>CUBEVALUE("ThisWorkbookDataModel",$B$1,$C19,D$4)</f>
        <v>0</v>
      </c>
      <c r="E19" vm="3174">
        <f>CUBEVALUE("ThisWorkbookDataModel",$B$1,$C19,E$4)</f>
        <v>0</v>
      </c>
      <c r="F19" vm="3176">
        <f>CUBEVALUE("ThisWorkbookDataModel",$B$1,$C19,F$4)</f>
        <v>0</v>
      </c>
      <c r="G19" vm="3178">
        <f>CUBEVALUE("ThisWorkbookDataModel",$B$1,$C19,G$4)</f>
        <v>0</v>
      </c>
      <c r="H19" vm="3180">
        <f>CUBEVALUE("ThisWorkbookDataModel",$B$1,$C19,H$4)</f>
        <v>0</v>
      </c>
      <c r="I19" vm="3170">
        <f>CUBEVALUE("ThisWorkbookDataModel",$B$1,$C19,I$4)</f>
        <v>0</v>
      </c>
      <c r="J19" vm="3171">
        <f>CUBEVALUE("ThisWorkbookDataModel",$B$1,$C19,J$4)</f>
        <v>0</v>
      </c>
      <c r="K19" vm="3168">
        <f>CUBEVALUE("ThisWorkbookDataModel",$B$1,$C19,K$4)</f>
        <v>0</v>
      </c>
      <c r="L19" vm="3173">
        <f>CUBEVALUE("ThisWorkbookDataModel",$B$1,$C19,L$4)</f>
        <v>0</v>
      </c>
      <c r="M19" vm="3175">
        <f>CUBEVALUE("ThisWorkbookDataModel",$B$1,$C19,M$4)</f>
        <v>0</v>
      </c>
      <c r="N19" vm="3177">
        <f>CUBEVALUE("ThisWorkbookDataModel",$B$1,$C19,N$4)</f>
        <v>0</v>
      </c>
      <c r="O19" vm="3179">
        <f>CUBEVALUE("ThisWorkbookDataModel",$B$1,$C19,O$4)</f>
        <v>0</v>
      </c>
      <c r="P19" vm="3181">
        <f>CUBEVALUE("ThisWorkbookDataModel",$B$1,$C19,P$4)</f>
        <v>0</v>
      </c>
      <c r="Q19" vm="3169">
        <f>CUBEVALUE("ThisWorkbookDataModel",$B$1,$C19,Q$4)</f>
        <v>0</v>
      </c>
    </row>
    <row r="20" spans="1:17" x14ac:dyDescent="0.25">
      <c r="C20" t="str" vm="237">
        <f>CUBEMEMBER("ThisWorkbookDataModel",{"[EndingInventory].[ProductCode].&amp;[4111]","[EndingInventory].[ProductDesc].&amp;[KENSOL 30]","[Measures].[Sum of Demand]"})</f>
        <v>Sum of Demand</v>
      </c>
      <c r="D20" vm="2729">
        <f>CUBEVALUE("ThisWorkbookDataModel",$B$1,$C20,D$4)</f>
        <v>6451.6129000000001</v>
      </c>
      <c r="E20" vm="2726">
        <f>CUBEVALUE("ThisWorkbookDataModel",$B$1,$C20,E$4)</f>
        <v>6451.6129000000001</v>
      </c>
      <c r="F20" vm="2731">
        <f>CUBEVALUE("ThisWorkbookDataModel",$B$1,$C20,F$4)</f>
        <v>6451.6129000000001</v>
      </c>
      <c r="G20" vm="2733">
        <f>CUBEVALUE("ThisWorkbookDataModel",$B$1,$C20,G$4)</f>
        <v>6451.6129000000001</v>
      </c>
      <c r="H20" vm="2735">
        <f>CUBEVALUE("ThisWorkbookDataModel",$B$1,$C20,H$4)</f>
        <v>6451.6129000000001</v>
      </c>
      <c r="I20" vm="2737">
        <f>CUBEVALUE("ThisWorkbookDataModel",$B$1,$C20,I$4)</f>
        <v>6451.6129000000001</v>
      </c>
      <c r="J20" vm="2739">
        <f>CUBEVALUE("ThisWorkbookDataModel",$B$1,$C20,J$4)</f>
        <v>6451.6129000000001</v>
      </c>
      <c r="K20" vm="2727">
        <f>CUBEVALUE("ThisWorkbookDataModel",$B$1,$C20,K$4)</f>
        <v>6451.6129000000001</v>
      </c>
      <c r="L20" vm="2730">
        <f>CUBEVALUE("ThisWorkbookDataModel",$B$1,$C20,L$4)</f>
        <v>6451.6129000000001</v>
      </c>
      <c r="M20" vm="2728">
        <f>CUBEVALUE("ThisWorkbookDataModel",$B$1,$C20,M$4)</f>
        <v>6451.6129000000001</v>
      </c>
      <c r="N20" vm="2732">
        <f>CUBEVALUE("ThisWorkbookDataModel",$B$1,$C20,N$4)</f>
        <v>6451.6129000000001</v>
      </c>
      <c r="O20" vm="2734">
        <f>CUBEVALUE("ThisWorkbookDataModel",$B$1,$C20,O$4)</f>
        <v>6451.6129000000001</v>
      </c>
      <c r="P20" vm="2736">
        <f>CUBEVALUE("ThisWorkbookDataModel",$B$1,$C20,P$4)</f>
        <v>6451.6129000000001</v>
      </c>
      <c r="Q20" vm="2738">
        <f>CUBEVALUE("ThisWorkbookDataModel",$B$1,$C20,Q$4)</f>
        <v>6451.6129000000001</v>
      </c>
    </row>
    <row r="21" spans="1:17" x14ac:dyDescent="0.25">
      <c r="C21" t="str" vm="226">
        <f>CUBEMEMBER("ThisWorkbookDataModel",{"[EndingInventory].[ProductCode].&amp;[4111]","[EndingInventory].[ProductDesc].&amp;[KENSOL 30]","[Measures].[Sum of BlendedOut]"})</f>
        <v>Sum of BlendedOut</v>
      </c>
      <c r="D21" vm="2622">
        <f>CUBEVALUE("ThisWorkbookDataModel",$B$1,$C21,D$4)</f>
        <v>0</v>
      </c>
      <c r="E21" vm="406">
        <f>CUBEVALUE("ThisWorkbookDataModel",$B$1,$C21,E$4)</f>
        <v>0</v>
      </c>
      <c r="F21" vm="2614">
        <f>CUBEVALUE("ThisWorkbookDataModel",$B$1,$C21,F$4)</f>
        <v>0</v>
      </c>
      <c r="G21" vm="371">
        <f>CUBEVALUE("ThisWorkbookDataModel",$B$1,$C21,G$4)</f>
        <v>0</v>
      </c>
      <c r="H21" vm="2616">
        <f>CUBEVALUE("ThisWorkbookDataModel",$B$1,$C21,H$4)</f>
        <v>0</v>
      </c>
      <c r="I21" vm="2618">
        <f>CUBEVALUE("ThisWorkbookDataModel",$B$1,$C21,I$4)</f>
        <v>0</v>
      </c>
      <c r="J21" vm="2620">
        <f>CUBEVALUE("ThisWorkbookDataModel",$B$1,$C21,J$4)</f>
        <v>0</v>
      </c>
      <c r="K21" vm="2621">
        <f>CUBEVALUE("ThisWorkbookDataModel",$B$1,$C21,K$4)</f>
        <v>0</v>
      </c>
      <c r="L21" vm="2623">
        <f>CUBEVALUE("ThisWorkbookDataModel",$B$1,$C21,L$4)</f>
        <v>0</v>
      </c>
      <c r="M21" vm="350">
        <f>CUBEVALUE("ThisWorkbookDataModel",$B$1,$C21,M$4)</f>
        <v>0</v>
      </c>
      <c r="N21" vm="2615">
        <f>CUBEVALUE("ThisWorkbookDataModel",$B$1,$C21,N$4)</f>
        <v>0</v>
      </c>
      <c r="O21" vm="2613">
        <f>CUBEVALUE("ThisWorkbookDataModel",$B$1,$C21,O$4)</f>
        <v>0</v>
      </c>
      <c r="P21" vm="2617">
        <f>CUBEVALUE("ThisWorkbookDataModel",$B$1,$C21,P$4)</f>
        <v>0</v>
      </c>
      <c r="Q21" vm="2619">
        <f>CUBEVALUE("ThisWorkbookDataModel",$B$1,$C21,Q$4)</f>
        <v>0</v>
      </c>
    </row>
    <row r="22" spans="1:17" x14ac:dyDescent="0.25">
      <c r="C22" t="str" vm="190">
        <f>CUBEMEMBER("ThisWorkbookDataModel",{"[EndingInventory].[ProductCode].&amp;[4111]","[EndingInventory].[ProductDesc].&amp;[KENSOL 30]","[Measures].[Sum of EndingInventory]"})</f>
        <v>Sum of EndingInventory</v>
      </c>
      <c r="D22" vm="2250">
        <f>CUBEVALUE("ThisWorkbookDataModel",$B$1,$C22,D$4)</f>
        <v>988714.1871000001</v>
      </c>
      <c r="E22" vm="2252">
        <f>CUBEVALUE("ThisWorkbookDataModel",$B$1,$C22,E$4)</f>
        <v>1014367.3742000002</v>
      </c>
      <c r="F22" vm="2254">
        <f>CUBEVALUE("ThisWorkbookDataModel",$B$1,$C22,F$4)</f>
        <v>1040020.5613000003</v>
      </c>
      <c r="G22" vm="2242">
        <f>CUBEVALUE("ThisWorkbookDataModel",$B$1,$C22,G$4)</f>
        <v>1065673.7484000002</v>
      </c>
      <c r="H22" vm="2246">
        <f>CUBEVALUE("ThisWorkbookDataModel",$B$1,$C22,H$4)</f>
        <v>1091326.9355000001</v>
      </c>
      <c r="I22" vm="2243">
        <f>CUBEVALUE("ThisWorkbookDataModel",$B$1,$C22,I$4)</f>
        <v>1116980.1226000001</v>
      </c>
      <c r="J22" vm="2248">
        <f>CUBEVALUE("ThisWorkbookDataModel",$B$1,$C22,J$4)</f>
        <v>1142633.3097000001</v>
      </c>
      <c r="K22" vm="2249">
        <f>CUBEVALUE("ThisWorkbookDataModel",$B$1,$C22,K$4)</f>
        <v>1168286.4968000001</v>
      </c>
      <c r="L22" vm="2251">
        <f>CUBEVALUE("ThisWorkbookDataModel",$B$1,$C22,L$4)</f>
        <v>1193939.6839000001</v>
      </c>
      <c r="M22" vm="2253">
        <f>CUBEVALUE("ThisWorkbookDataModel",$B$1,$C22,M$4)</f>
        <v>1219592.871</v>
      </c>
      <c r="N22" vm="2255">
        <f>CUBEVALUE("ThisWorkbookDataModel",$B$1,$C22,N$4)</f>
        <v>1245246.0581</v>
      </c>
      <c r="O22" vm="2244">
        <f>CUBEVALUE("ThisWorkbookDataModel",$B$1,$C22,O$4)</f>
        <v>1270899.2452</v>
      </c>
      <c r="P22" vm="2247">
        <f>CUBEVALUE("ThisWorkbookDataModel",$B$1,$C22,P$4)</f>
        <v>1296552.4323</v>
      </c>
      <c r="Q22" vm="2245">
        <f>CUBEVALUE("ThisWorkbookDataModel",$B$1,$C22,Q$4)</f>
        <v>1322205.6194</v>
      </c>
    </row>
    <row r="23" spans="1:17" x14ac:dyDescent="0.25">
      <c r="A23" t="str" vm="140">
        <f>CUBEMEMBER("ThisWorkbookDataModel","[EndingInventory].[ProductCode].&amp;[4115]")</f>
        <v>4115</v>
      </c>
    </row>
    <row r="24" spans="1:17" x14ac:dyDescent="0.25">
      <c r="B24" t="str" vm="86">
        <f>CUBEMEMBER("ThisWorkbookDataModel",{"[EndingInventory].[ProductCode].&amp;[4115]","[EndingInventory].[ProductDesc].&amp;[KENSOL 48H]"})</f>
        <v>KENSOL 48H</v>
      </c>
    </row>
    <row r="25" spans="1:17" x14ac:dyDescent="0.25">
      <c r="C25" t="str" vm="34">
        <f>CUBEMEMBER("ThisWorkbookDataModel",{"[EndingInventory].[ProductCode].&amp;[4115]","[EndingInventory].[ProductDesc].&amp;[KENSOL 48H]","[Measures].[Sum of BeginInventory]"})</f>
        <v>Sum of BeginInventory</v>
      </c>
      <c r="D25" vm="734">
        <f>CUBEVALUE("ThisWorkbookDataModel",$B$1,$C25,D$4)</f>
        <v>660926</v>
      </c>
      <c r="E25" vm="736">
        <f>CUBEVALUE("ThisWorkbookDataModel",$B$1,$C25,E$4)</f>
        <v>648506.64515</v>
      </c>
      <c r="F25" vm="738">
        <f>CUBEVALUE("ThisWorkbookDataModel",$B$1,$C25,F$4)</f>
        <v>636087.29029999999</v>
      </c>
      <c r="G25" vm="740">
        <f>CUBEVALUE("ThisWorkbookDataModel",$B$1,$C25,G$4)</f>
        <v>623667.93544999999</v>
      </c>
      <c r="H25" vm="742">
        <f>CUBEVALUE("ThisWorkbookDataModel",$B$1,$C25,H$4)</f>
        <v>611248.58059999999</v>
      </c>
      <c r="I25" vm="405">
        <f>CUBEVALUE("ThisWorkbookDataModel",$B$1,$C25,I$4)</f>
        <v>598829.22574999998</v>
      </c>
      <c r="J25" vm="733">
        <f>CUBEVALUE("ThisWorkbookDataModel",$B$1,$C25,J$4)</f>
        <v>586409.87089999998</v>
      </c>
      <c r="K25" vm="370">
        <f>CUBEVALUE("ThisWorkbookDataModel",$B$1,$C25,K$4)</f>
        <v>573990.51604999998</v>
      </c>
      <c r="L25" vm="735">
        <f>CUBEVALUE("ThisWorkbookDataModel",$B$1,$C25,L$4)</f>
        <v>561571.16119999997</v>
      </c>
      <c r="M25" vm="737">
        <f>CUBEVALUE("ThisWorkbookDataModel",$B$1,$C25,M$4)</f>
        <v>549151.80634999997</v>
      </c>
      <c r="N25" vm="739">
        <f>CUBEVALUE("ThisWorkbookDataModel",$B$1,$C25,N$4)</f>
        <v>536732.45149999997</v>
      </c>
      <c r="O25" vm="741">
        <f>CUBEVALUE("ThisWorkbookDataModel",$B$1,$C25,O$4)</f>
        <v>524313.09664999996</v>
      </c>
      <c r="P25" vm="743">
        <f>CUBEVALUE("ThisWorkbookDataModel",$B$1,$C25,P$4)</f>
        <v>690393.74179999996</v>
      </c>
      <c r="Q25" vm="1313">
        <f>CUBEVALUE("ThisWorkbookDataModel",$B$1,$C25,Q$4)</f>
        <v>677974.38694999996</v>
      </c>
    </row>
    <row r="26" spans="1:17" x14ac:dyDescent="0.25">
      <c r="C26" t="str" vm="244">
        <f>CUBEMEMBER("ThisWorkbookDataModel",{"[EndingInventory].[ProductCode].&amp;[4115]","[EndingInventory].[ProductDesc].&amp;[KENSOL 48H]","[Measures].[Sum of Receipts]"})</f>
        <v>Sum of Receipts</v>
      </c>
      <c r="D26" vm="2811">
        <f>CUBEVALUE("ThisWorkbookDataModel",$B$1,$C26,D$4)</f>
        <v>0</v>
      </c>
      <c r="E26" vm="2808">
        <f>CUBEVALUE("ThisWorkbookDataModel",$B$1,$C26,E$4)</f>
        <v>0</v>
      </c>
      <c r="F26" vm="2813">
        <f>CUBEVALUE("ThisWorkbookDataModel",$B$1,$C26,F$4)</f>
        <v>0</v>
      </c>
      <c r="G26" vm="2815">
        <f>CUBEVALUE("ThisWorkbookDataModel",$B$1,$C26,G$4)</f>
        <v>0</v>
      </c>
      <c r="H26" vm="2817">
        <f>CUBEVALUE("ThisWorkbookDataModel",$B$1,$C26,H$4)</f>
        <v>0</v>
      </c>
      <c r="I26" vm="2819">
        <f>CUBEVALUE("ThisWorkbookDataModel",$B$1,$C26,I$4)</f>
        <v>0</v>
      </c>
      <c r="J26" vm="2821">
        <f>CUBEVALUE("ThisWorkbookDataModel",$B$1,$C26,J$4)</f>
        <v>0</v>
      </c>
      <c r="K26" vm="2809">
        <f>CUBEVALUE("ThisWorkbookDataModel",$B$1,$C26,K$4)</f>
        <v>0</v>
      </c>
      <c r="L26" vm="2812">
        <f>CUBEVALUE("ThisWorkbookDataModel",$B$1,$C26,L$4)</f>
        <v>0</v>
      </c>
      <c r="M26" vm="2810">
        <f>CUBEVALUE("ThisWorkbookDataModel",$B$1,$C26,M$4)</f>
        <v>0</v>
      </c>
      <c r="N26" vm="2814">
        <f>CUBEVALUE("ThisWorkbookDataModel",$B$1,$C26,N$4)</f>
        <v>0</v>
      </c>
      <c r="O26" vm="2816">
        <f>CUBEVALUE("ThisWorkbookDataModel",$B$1,$C26,O$4)</f>
        <v>0</v>
      </c>
      <c r="P26" vm="2818">
        <f>CUBEVALUE("ThisWorkbookDataModel",$B$1,$C26,P$4)</f>
        <v>0</v>
      </c>
      <c r="Q26" vm="2820">
        <f>CUBEVALUE("ThisWorkbookDataModel",$B$1,$C26,Q$4)</f>
        <v>0</v>
      </c>
    </row>
    <row r="27" spans="1:17" x14ac:dyDescent="0.25">
      <c r="C27" t="str" vm="277">
        <f>CUBEMEMBER("ThisWorkbookDataModel",{"[EndingInventory].[ProductCode].&amp;[4115]","[EndingInventory].[ProductDesc].&amp;[KENSOL 48H]","[Measures].[Sum of ProductionIn]"})</f>
        <v>Sum of ProductionIn</v>
      </c>
      <c r="D27" vm="3166">
        <f>CUBEVALUE("ThisWorkbookDataModel",$B$1,$C27,D$4)</f>
        <v>0</v>
      </c>
      <c r="E27" vm="3156">
        <f>CUBEVALUE("ThisWorkbookDataModel",$B$1,$C27,E$4)</f>
        <v>0</v>
      </c>
      <c r="F27" vm="3158">
        <f>CUBEVALUE("ThisWorkbookDataModel",$B$1,$C27,F$4)</f>
        <v>0</v>
      </c>
      <c r="G27" vm="3157">
        <f>CUBEVALUE("ThisWorkbookDataModel",$B$1,$C27,G$4)</f>
        <v>0</v>
      </c>
      <c r="H27" vm="3160">
        <f>CUBEVALUE("ThisWorkbookDataModel",$B$1,$C27,H$4)</f>
        <v>0</v>
      </c>
      <c r="I27" vm="3162">
        <f>CUBEVALUE("ThisWorkbookDataModel",$B$1,$C27,I$4)</f>
        <v>0</v>
      </c>
      <c r="J27" vm="3164">
        <f>CUBEVALUE("ThisWorkbookDataModel",$B$1,$C27,J$4)</f>
        <v>0</v>
      </c>
      <c r="K27" vm="3165">
        <f>CUBEVALUE("ThisWorkbookDataModel",$B$1,$C27,K$4)</f>
        <v>0</v>
      </c>
      <c r="L27" vm="3167">
        <f>CUBEVALUE("ThisWorkbookDataModel",$B$1,$C27,L$4)</f>
        <v>0</v>
      </c>
      <c r="M27" vm="404">
        <f>CUBEVALUE("ThisWorkbookDataModel",$B$1,$C27,M$4)</f>
        <v>0</v>
      </c>
      <c r="N27" vm="3159">
        <f>CUBEVALUE("ThisWorkbookDataModel",$B$1,$C27,N$4)</f>
        <v>0</v>
      </c>
      <c r="O27" vm="3155">
        <f>CUBEVALUE("ThisWorkbookDataModel",$B$1,$C27,O$4)</f>
        <v>178500</v>
      </c>
      <c r="P27" vm="3161">
        <f>CUBEVALUE("ThisWorkbookDataModel",$B$1,$C27,P$4)</f>
        <v>0</v>
      </c>
      <c r="Q27" vm="3163">
        <f>CUBEVALUE("ThisWorkbookDataModel",$B$1,$C27,Q$4)</f>
        <v>0</v>
      </c>
    </row>
    <row r="28" spans="1:17" x14ac:dyDescent="0.25">
      <c r="C28" t="str" vm="99">
        <f>CUBEMEMBER("ThisWorkbookDataModel",{"[EndingInventory].[ProductCode].&amp;[4115]","[EndingInventory].[ProductDesc].&amp;[KENSOL 48H]","[Measures].[Sum of ProductionOut]"})</f>
        <v>Sum of ProductionOut</v>
      </c>
      <c r="D28" vm="1307">
        <f>CUBEVALUE("ThisWorkbookDataModel",$B$1,$C28,D$4)</f>
        <v>0</v>
      </c>
      <c r="E28" vm="1309">
        <f>CUBEVALUE("ThisWorkbookDataModel",$B$1,$C28,E$4)</f>
        <v>0</v>
      </c>
      <c r="F28" vm="1311">
        <f>CUBEVALUE("ThisWorkbookDataModel",$B$1,$C28,F$4)</f>
        <v>0</v>
      </c>
      <c r="G28" vm="1302">
        <f>CUBEVALUE("ThisWorkbookDataModel",$B$1,$C28,G$4)</f>
        <v>0</v>
      </c>
      <c r="H28" vm="1303">
        <f>CUBEVALUE("ThisWorkbookDataModel",$B$1,$C28,H$4)</f>
        <v>0</v>
      </c>
      <c r="I28" vm="335">
        <f>CUBEVALUE("ThisWorkbookDataModel",$B$1,$C28,I$4)</f>
        <v>0</v>
      </c>
      <c r="J28" vm="1305">
        <f>CUBEVALUE("ThisWorkbookDataModel",$B$1,$C28,J$4)</f>
        <v>0</v>
      </c>
      <c r="K28" vm="1306">
        <f>CUBEVALUE("ThisWorkbookDataModel",$B$1,$C28,K$4)</f>
        <v>0</v>
      </c>
      <c r="L28" vm="1308">
        <f>CUBEVALUE("ThisWorkbookDataModel",$B$1,$C28,L$4)</f>
        <v>0</v>
      </c>
      <c r="M28" vm="1310">
        <f>CUBEVALUE("ThisWorkbookDataModel",$B$1,$C28,M$4)</f>
        <v>0</v>
      </c>
      <c r="N28" vm="1312">
        <f>CUBEVALUE("ThisWorkbookDataModel",$B$1,$C28,N$4)</f>
        <v>0</v>
      </c>
      <c r="O28" vm="3313">
        <f>CUBEVALUE("ThisWorkbookDataModel",$B$1,$C28,O$4)</f>
        <v>0</v>
      </c>
      <c r="P28" vm="1304">
        <f>CUBEVALUE("ThisWorkbookDataModel",$B$1,$C28,P$4)</f>
        <v>0</v>
      </c>
      <c r="Q28" vm="300">
        <f>CUBEVALUE("ThisWorkbookDataModel",$B$1,$C28,Q$4)</f>
        <v>0</v>
      </c>
    </row>
    <row r="29" spans="1:17" x14ac:dyDescent="0.25">
      <c r="C29" t="str" vm="225">
        <f>CUBEMEMBER("ThisWorkbookDataModel",{"[EndingInventory].[ProductCode].&amp;[4115]","[EndingInventory].[ProductDesc].&amp;[KENSOL 48H]","[Measures].[Sum of Demand]"})</f>
        <v>Sum of Demand</v>
      </c>
      <c r="D29" vm="2603">
        <f>CUBEVALUE("ThisWorkbookDataModel",$B$1,$C29,D$4)</f>
        <v>967.74189999999999</v>
      </c>
      <c r="E29" vm="2605">
        <f>CUBEVALUE("ThisWorkbookDataModel",$B$1,$C29,E$4)</f>
        <v>967.74189999999999</v>
      </c>
      <c r="F29" vm="2607">
        <f>CUBEVALUE("ThisWorkbookDataModel",$B$1,$C29,F$4)</f>
        <v>967.74189999999999</v>
      </c>
      <c r="G29" vm="2609">
        <f>CUBEVALUE("ThisWorkbookDataModel",$B$1,$C29,G$4)</f>
        <v>967.74189999999999</v>
      </c>
      <c r="H29" vm="2611">
        <f>CUBEVALUE("ThisWorkbookDataModel",$B$1,$C29,H$4)</f>
        <v>967.74189999999999</v>
      </c>
      <c r="I29" vm="2600">
        <f>CUBEVALUE("ThisWorkbookDataModel",$B$1,$C29,I$4)</f>
        <v>967.74189999999999</v>
      </c>
      <c r="J29" vm="2602">
        <f>CUBEVALUE("ThisWorkbookDataModel",$B$1,$C29,J$4)</f>
        <v>967.74189999999999</v>
      </c>
      <c r="K29" vm="2601">
        <f>CUBEVALUE("ThisWorkbookDataModel",$B$1,$C29,K$4)</f>
        <v>967.74189999999999</v>
      </c>
      <c r="L29" vm="2604">
        <f>CUBEVALUE("ThisWorkbookDataModel",$B$1,$C29,L$4)</f>
        <v>967.74189999999999</v>
      </c>
      <c r="M29" vm="2606">
        <f>CUBEVALUE("ThisWorkbookDataModel",$B$1,$C29,M$4)</f>
        <v>967.74189999999999</v>
      </c>
      <c r="N29" vm="2608">
        <f>CUBEVALUE("ThisWorkbookDataModel",$B$1,$C29,N$4)</f>
        <v>967.74189999999999</v>
      </c>
      <c r="O29" vm="2610">
        <f>CUBEVALUE("ThisWorkbookDataModel",$B$1,$C29,O$4)</f>
        <v>967.74189999999999</v>
      </c>
      <c r="P29" vm="2612">
        <f>CUBEVALUE("ThisWorkbookDataModel",$B$1,$C29,P$4)</f>
        <v>967.74189999999999</v>
      </c>
      <c r="Q29" vm="403">
        <f>CUBEVALUE("ThisWorkbookDataModel",$B$1,$C29,Q$4)</f>
        <v>967.74189999999999</v>
      </c>
    </row>
    <row r="30" spans="1:17" x14ac:dyDescent="0.25">
      <c r="C30" t="str" vm="189">
        <f>CUBEMEMBER("ThisWorkbookDataModel",{"[EndingInventory].[ProductCode].&amp;[4115]","[EndingInventory].[ProductDesc].&amp;[KENSOL 48H]","[Measures].[Sum of BlendedOut]"})</f>
        <v>Sum of BlendedOut</v>
      </c>
      <c r="D30" vm="2231">
        <f>CUBEVALUE("ThisWorkbookDataModel",$B$1,$C30,D$4)</f>
        <v>11451.612949999999</v>
      </c>
      <c r="E30" vm="369">
        <f>CUBEVALUE("ThisWorkbookDataModel",$B$1,$C30,E$4)</f>
        <v>11451.612949999999</v>
      </c>
      <c r="F30" vm="2233">
        <f>CUBEVALUE("ThisWorkbookDataModel",$B$1,$C30,F$4)</f>
        <v>11451.612949999999</v>
      </c>
      <c r="G30" vm="2235">
        <f>CUBEVALUE("ThisWorkbookDataModel",$B$1,$C30,G$4)</f>
        <v>11451.612949999999</v>
      </c>
      <c r="H30" vm="2237">
        <f>CUBEVALUE("ThisWorkbookDataModel",$B$1,$C30,H$4)</f>
        <v>11451.612949999999</v>
      </c>
      <c r="I30" vm="2239">
        <f>CUBEVALUE("ThisWorkbookDataModel",$B$1,$C30,I$4)</f>
        <v>11451.612949999999</v>
      </c>
      <c r="J30" vm="2241">
        <f>CUBEVALUE("ThisWorkbookDataModel",$B$1,$C30,J$4)</f>
        <v>11451.612949999999</v>
      </c>
      <c r="K30" vm="2230">
        <f>CUBEVALUE("ThisWorkbookDataModel",$B$1,$C30,K$4)</f>
        <v>11451.612949999999</v>
      </c>
      <c r="L30" vm="2232">
        <f>CUBEVALUE("ThisWorkbookDataModel",$B$1,$C30,L$4)</f>
        <v>11451.612949999999</v>
      </c>
      <c r="M30" vm="334">
        <f>CUBEVALUE("ThisWorkbookDataModel",$B$1,$C30,M$4)</f>
        <v>11451.612949999999</v>
      </c>
      <c r="N30" vm="2234">
        <f>CUBEVALUE("ThisWorkbookDataModel",$B$1,$C30,N$4)</f>
        <v>11451.612949999999</v>
      </c>
      <c r="O30" vm="2236">
        <f>CUBEVALUE("ThisWorkbookDataModel",$B$1,$C30,O$4)</f>
        <v>11451.612949999999</v>
      </c>
      <c r="P30" vm="2238">
        <f>CUBEVALUE("ThisWorkbookDataModel",$B$1,$C30,P$4)</f>
        <v>11451.612949999999</v>
      </c>
      <c r="Q30" vm="2240">
        <f>CUBEVALUE("ThisWorkbookDataModel",$B$1,$C30,Q$4)</f>
        <v>11451.612949999999</v>
      </c>
    </row>
    <row r="31" spans="1:17" x14ac:dyDescent="0.25">
      <c r="C31" t="str" vm="139">
        <f>CUBEMEMBER("ThisWorkbookDataModel",{"[EndingInventory].[ProductCode].&amp;[4115]","[EndingInventory].[ProductDesc].&amp;[KENSOL 48H]","[Measures].[Sum of EndingInventory]"})</f>
        <v>Sum of EndingInventory</v>
      </c>
      <c r="D31" vm="1713">
        <f>CUBEVALUE("ThisWorkbookDataModel",$B$1,$C31,D$4)</f>
        <v>648506.64515</v>
      </c>
      <c r="E31" vm="316">
        <f>CUBEVALUE("ThisWorkbookDataModel",$B$1,$C31,E$4)</f>
        <v>636087.29029999999</v>
      </c>
      <c r="F31" vm="1705">
        <f>CUBEVALUE("ThisWorkbookDataModel",$B$1,$C31,F$4)</f>
        <v>623667.93544999999</v>
      </c>
      <c r="G31" vm="1702">
        <f>CUBEVALUE("ThisWorkbookDataModel",$B$1,$C31,G$4)</f>
        <v>611248.58059999999</v>
      </c>
      <c r="H31" vm="1707">
        <f>CUBEVALUE("ThisWorkbookDataModel",$B$1,$C31,H$4)</f>
        <v>598829.22574999998</v>
      </c>
      <c r="I31" vm="1709">
        <f>CUBEVALUE("ThisWorkbookDataModel",$B$1,$C31,I$4)</f>
        <v>586409.87089999998</v>
      </c>
      <c r="J31" vm="1711">
        <f>CUBEVALUE("ThisWorkbookDataModel",$B$1,$C31,J$4)</f>
        <v>573990.51604999998</v>
      </c>
      <c r="K31" vm="1712">
        <f>CUBEVALUE("ThisWorkbookDataModel",$B$1,$C31,K$4)</f>
        <v>561571.16119999997</v>
      </c>
      <c r="L31" vm="1714">
        <f>CUBEVALUE("ThisWorkbookDataModel",$B$1,$C31,L$4)</f>
        <v>549151.80634999997</v>
      </c>
      <c r="M31" vm="1703">
        <f>CUBEVALUE("ThisWorkbookDataModel",$B$1,$C31,M$4)</f>
        <v>536732.45149999997</v>
      </c>
      <c r="N31" vm="1706">
        <f>CUBEVALUE("ThisWorkbookDataModel",$B$1,$C31,N$4)</f>
        <v>524313.09664999996</v>
      </c>
      <c r="O31" vm="1704">
        <f>CUBEVALUE("ThisWorkbookDataModel",$B$1,$C31,O$4)</f>
        <v>690393.74179999996</v>
      </c>
      <c r="P31" vm="1708">
        <f>CUBEVALUE("ThisWorkbookDataModel",$B$1,$C31,P$4)</f>
        <v>677974.38694999996</v>
      </c>
      <c r="Q31" vm="1710">
        <f>CUBEVALUE("ThisWorkbookDataModel",$B$1,$C31,Q$4)</f>
        <v>665555.03209999995</v>
      </c>
    </row>
    <row r="32" spans="1:17" x14ac:dyDescent="0.25">
      <c r="A32" t="str" vm="85">
        <f>CUBEMEMBER("ThisWorkbookDataModel","[EndingInventory].[ProductCode].&amp;[4305]")</f>
        <v>4305</v>
      </c>
    </row>
    <row r="33" spans="1:17" x14ac:dyDescent="0.25">
      <c r="B33" t="str" vm="33">
        <f>CUBEMEMBER("ThisWorkbookDataModel",{"[EndingInventory].[ProductCode].&amp;[4305]","[EndingInventory].[ProductDesc].&amp;[KENDEX 0150]"})</f>
        <v>KENDEX 0150</v>
      </c>
    </row>
    <row r="34" spans="1:17" x14ac:dyDescent="0.25">
      <c r="C34" t="str" vm="106">
        <f>CUBEMEMBER("ThisWorkbookDataModel",{"[EndingInventory].[ProductCode].&amp;[4305]","[EndingInventory].[ProductDesc].&amp;[KENDEX 0150]","[Measures].[Sum of BeginInventory]"})</f>
        <v>Sum of BeginInventory</v>
      </c>
      <c r="D34" vm="1359">
        <f>CUBEVALUE("ThisWorkbookDataModel",$B$1,$C34,D$4)</f>
        <v>148270</v>
      </c>
      <c r="E34" vm="1361">
        <f>CUBEVALUE("ThisWorkbookDataModel",$B$1,$C34,E$4)</f>
        <v>134713.62902024999</v>
      </c>
      <c r="F34" vm="1363">
        <f>CUBEVALUE("ThisWorkbookDataModel",$B$1,$C34,F$4)</f>
        <v>121157.2580405</v>
      </c>
      <c r="G34" vm="402">
        <f>CUBEVALUE("ThisWorkbookDataModel",$B$1,$C34,G$4)</f>
        <v>107600.88706075</v>
      </c>
      <c r="H34" vm="1355">
        <f>CUBEVALUE("ThisWorkbookDataModel",$B$1,$C34,H$4)</f>
        <v>173004.51608099998</v>
      </c>
      <c r="I34" vm="368">
        <f>CUBEVALUE("ThisWorkbookDataModel",$B$1,$C34,I$4)</f>
        <v>238408.14510124997</v>
      </c>
      <c r="J34" vm="1357">
        <f>CUBEVALUE("ThisWorkbookDataModel",$B$1,$C34,J$4)</f>
        <v>303811.77412149997</v>
      </c>
      <c r="K34" vm="1358">
        <f>CUBEVALUE("ThisWorkbookDataModel",$B$1,$C34,K$4)</f>
        <v>159215.40314174996</v>
      </c>
      <c r="L34" vm="1360">
        <f>CUBEVALUE("ThisWorkbookDataModel",$B$1,$C34,L$4)</f>
        <v>14619.032161999965</v>
      </c>
      <c r="M34" vm="1362">
        <f>CUBEVALUE("ThisWorkbookDataModel",$B$1,$C34,M$4)</f>
        <v>-129977.33881775003</v>
      </c>
      <c r="N34" vm="1364">
        <f>CUBEVALUE("ThisWorkbookDataModel",$B$1,$C34,N$4)</f>
        <v>-64573.709797500029</v>
      </c>
      <c r="O34" vm="3310">
        <f>CUBEVALUE("ThisWorkbookDataModel",$B$1,$C34,O$4)</f>
        <v>829.91922274997125</v>
      </c>
      <c r="P34" vm="1356">
        <f>CUBEVALUE("ThisWorkbookDataModel",$B$1,$C34,P$4)</f>
        <v>66233.548242999983</v>
      </c>
      <c r="Q34" vm="333">
        <f>CUBEVALUE("ThisWorkbookDataModel",$B$1,$C34,Q$4)</f>
        <v>131637.17726324999</v>
      </c>
    </row>
    <row r="35" spans="1:17" x14ac:dyDescent="0.25">
      <c r="C35" t="str" vm="276">
        <f>CUBEMEMBER("ThisWorkbookDataModel",{"[EndingInventory].[ProductCode].&amp;[4305]","[EndingInventory].[ProductDesc].&amp;[KENDEX 0150]","[Measures].[Sum of Receipts]"})</f>
        <v>Sum of Receipts</v>
      </c>
      <c r="D35" vm="3145">
        <f>CUBEVALUE("ThisWorkbookDataModel",$B$1,$C35,D$4)</f>
        <v>0</v>
      </c>
      <c r="E35" vm="3147">
        <f>CUBEVALUE("ThisWorkbookDataModel",$B$1,$C35,E$4)</f>
        <v>0</v>
      </c>
      <c r="F35" vm="3149">
        <f>CUBEVALUE("ThisWorkbookDataModel",$B$1,$C35,F$4)</f>
        <v>0</v>
      </c>
      <c r="G35" vm="3151">
        <f>CUBEVALUE("ThisWorkbookDataModel",$B$1,$C35,G$4)</f>
        <v>0</v>
      </c>
      <c r="H35" vm="3153">
        <f>CUBEVALUE("ThisWorkbookDataModel",$B$1,$C35,H$4)</f>
        <v>0</v>
      </c>
      <c r="I35" vm="3141">
        <f>CUBEVALUE("ThisWorkbookDataModel",$B$1,$C35,I$4)</f>
        <v>0</v>
      </c>
      <c r="J35" vm="3144">
        <f>CUBEVALUE("ThisWorkbookDataModel",$B$1,$C35,J$4)</f>
        <v>0</v>
      </c>
      <c r="K35" vm="3142">
        <f>CUBEVALUE("ThisWorkbookDataModel",$B$1,$C35,K$4)</f>
        <v>0</v>
      </c>
      <c r="L35" vm="3146">
        <f>CUBEVALUE("ThisWorkbookDataModel",$B$1,$C35,L$4)</f>
        <v>0</v>
      </c>
      <c r="M35" vm="3148">
        <f>CUBEVALUE("ThisWorkbookDataModel",$B$1,$C35,M$4)</f>
        <v>0</v>
      </c>
      <c r="N35" vm="3150">
        <f>CUBEVALUE("ThisWorkbookDataModel",$B$1,$C35,N$4)</f>
        <v>0</v>
      </c>
      <c r="O35" vm="3152">
        <f>CUBEVALUE("ThisWorkbookDataModel",$B$1,$C35,O$4)</f>
        <v>0</v>
      </c>
      <c r="P35" vm="3154">
        <f>CUBEVALUE("ThisWorkbookDataModel",$B$1,$C35,P$4)</f>
        <v>0</v>
      </c>
      <c r="Q35" vm="3143">
        <f>CUBEVALUE("ThisWorkbookDataModel",$B$1,$C35,Q$4)</f>
        <v>0</v>
      </c>
    </row>
    <row r="36" spans="1:17" x14ac:dyDescent="0.25">
      <c r="C36" t="str" vm="46">
        <f>CUBEMEMBER("ThisWorkbookDataModel",{"[EndingInventory].[ProductCode].&amp;[4305]","[EndingInventory].[ProductDesc].&amp;[KENDEX 0150]","[Measures].[Sum of ProductionIn]"})</f>
        <v>Sum of ProductionIn</v>
      </c>
      <c r="D36" vm="812">
        <f>CUBEVALUE("ThisWorkbookDataModel",$B$1,$C36,D$4)</f>
        <v>0</v>
      </c>
      <c r="E36" vm="811">
        <f>CUBEVALUE("ThisWorkbookDataModel",$B$1,$C36,E$4)</f>
        <v>0</v>
      </c>
      <c r="F36" vm="814">
        <f>CUBEVALUE("ThisWorkbookDataModel",$B$1,$C36,F$4)</f>
        <v>0</v>
      </c>
      <c r="G36" vm="816">
        <f>CUBEVALUE("ThisWorkbookDataModel",$B$1,$C36,G$4)</f>
        <v>78960</v>
      </c>
      <c r="H36" vm="818">
        <f>CUBEVALUE("ThisWorkbookDataModel",$B$1,$C36,H$4)</f>
        <v>78960</v>
      </c>
      <c r="I36" vm="820">
        <f>CUBEVALUE("ThisWorkbookDataModel",$B$1,$C36,I$4)</f>
        <v>78960</v>
      </c>
      <c r="J36" vm="822">
        <f>CUBEVALUE("ThisWorkbookDataModel",$B$1,$C36,J$4)</f>
        <v>78960</v>
      </c>
      <c r="K36" vm="401">
        <f>CUBEVALUE("ThisWorkbookDataModel",$B$1,$C36,K$4)</f>
        <v>78960</v>
      </c>
      <c r="L36" vm="813">
        <f>CUBEVALUE("ThisWorkbookDataModel",$B$1,$C36,L$4)</f>
        <v>78960</v>
      </c>
      <c r="M36" vm="367">
        <f>CUBEVALUE("ThisWorkbookDataModel",$B$1,$C36,M$4)</f>
        <v>78960</v>
      </c>
      <c r="N36" vm="815">
        <f>CUBEVALUE("ThisWorkbookDataModel",$B$1,$C36,N$4)</f>
        <v>78960</v>
      </c>
      <c r="O36" vm="817">
        <f>CUBEVALUE("ThisWorkbookDataModel",$B$1,$C36,O$4)</f>
        <v>78960</v>
      </c>
      <c r="P36" vm="819">
        <f>CUBEVALUE("ThisWorkbookDataModel",$B$1,$C36,P$4)</f>
        <v>78960</v>
      </c>
      <c r="Q36" vm="821">
        <f>CUBEVALUE("ThisWorkbookDataModel",$B$1,$C36,Q$4)</f>
        <v>78960</v>
      </c>
    </row>
    <row r="37" spans="1:17" x14ac:dyDescent="0.25">
      <c r="C37" t="str" vm="224">
        <f>CUBEMEMBER("ThisWorkbookDataModel",{"[EndingInventory].[ProductCode].&amp;[4305]","[EndingInventory].[ProductDesc].&amp;[KENDEX 0150]","[Measures].[Sum of ProductionOut]"})</f>
        <v>Sum of ProductionOut</v>
      </c>
      <c r="D37" vm="2598">
        <f>CUBEVALUE("ThisWorkbookDataModel",$B$1,$C37,D$4)</f>
        <v>0</v>
      </c>
      <c r="E37" vm="2588">
        <f>CUBEVALUE("ThisWorkbookDataModel",$B$1,$C37,E$4)</f>
        <v>0</v>
      </c>
      <c r="F37" vm="2590">
        <f>CUBEVALUE("ThisWorkbookDataModel",$B$1,$C37,F$4)</f>
        <v>0</v>
      </c>
      <c r="G37" vm="2586">
        <f>CUBEVALUE("ThisWorkbookDataModel",$B$1,$C37,G$4)</f>
        <v>0</v>
      </c>
      <c r="H37" vm="2592">
        <f>CUBEVALUE("ThisWorkbookDataModel",$B$1,$C37,H$4)</f>
        <v>0</v>
      </c>
      <c r="I37" vm="2594">
        <f>CUBEVALUE("ThisWorkbookDataModel",$B$1,$C37,I$4)</f>
        <v>0</v>
      </c>
      <c r="J37" vm="2596">
        <f>CUBEVALUE("ThisWorkbookDataModel",$B$1,$C37,J$4)</f>
        <v>210000</v>
      </c>
      <c r="K37" vm="2597">
        <f>CUBEVALUE("ThisWorkbookDataModel",$B$1,$C37,K$4)</f>
        <v>210000</v>
      </c>
      <c r="L37" vm="2599">
        <f>CUBEVALUE("ThisWorkbookDataModel",$B$1,$C37,L$4)</f>
        <v>210000</v>
      </c>
      <c r="M37" vm="2587">
        <f>CUBEVALUE("ThisWorkbookDataModel",$B$1,$C37,M$4)</f>
        <v>0</v>
      </c>
      <c r="N37" vm="2591">
        <f>CUBEVALUE("ThisWorkbookDataModel",$B$1,$C37,N$4)</f>
        <v>0</v>
      </c>
      <c r="O37" vm="2589">
        <f>CUBEVALUE("ThisWorkbookDataModel",$B$1,$C37,O$4)</f>
        <v>0</v>
      </c>
      <c r="P37" vm="2593">
        <f>CUBEVALUE("ThisWorkbookDataModel",$B$1,$C37,P$4)</f>
        <v>0</v>
      </c>
      <c r="Q37" vm="2595">
        <f>CUBEVALUE("ThisWorkbookDataModel",$B$1,$C37,Q$4)</f>
        <v>0</v>
      </c>
    </row>
    <row r="38" spans="1:17" x14ac:dyDescent="0.25">
      <c r="C38" t="str" vm="188">
        <f>CUBEMEMBER("ThisWorkbookDataModel",{"[EndingInventory].[ProductCode].&amp;[4305]","[EndingInventory].[ProductDesc].&amp;[KENDEX 0150]","[Measures].[Sum of Demand]"})</f>
        <v>Sum of Demand</v>
      </c>
      <c r="D38" vm="2224">
        <f>CUBEVALUE("ThisWorkbookDataModel",$B$1,$C38,D$4)</f>
        <v>13548.3871</v>
      </c>
      <c r="E38" vm="2226">
        <f>CUBEVALUE("ThisWorkbookDataModel",$B$1,$C38,E$4)</f>
        <v>13548.3871</v>
      </c>
      <c r="F38" vm="2228">
        <f>CUBEVALUE("ThisWorkbookDataModel",$B$1,$C38,F$4)</f>
        <v>13548.3871</v>
      </c>
      <c r="G38" vm="2218">
        <f>CUBEVALUE("ThisWorkbookDataModel",$B$1,$C38,G$4)</f>
        <v>13548.3871</v>
      </c>
      <c r="H38" vm="2220">
        <f>CUBEVALUE("ThisWorkbookDataModel",$B$1,$C38,H$4)</f>
        <v>13548.3871</v>
      </c>
      <c r="I38" vm="2219">
        <f>CUBEVALUE("ThisWorkbookDataModel",$B$1,$C38,I$4)</f>
        <v>13548.3871</v>
      </c>
      <c r="J38" vm="2222">
        <f>CUBEVALUE("ThisWorkbookDataModel",$B$1,$C38,J$4)</f>
        <v>13548.3871</v>
      </c>
      <c r="K38" vm="2223">
        <f>CUBEVALUE("ThisWorkbookDataModel",$B$1,$C38,K$4)</f>
        <v>13548.3871</v>
      </c>
      <c r="L38" vm="2225">
        <f>CUBEVALUE("ThisWorkbookDataModel",$B$1,$C38,L$4)</f>
        <v>13548.3871</v>
      </c>
      <c r="M38" vm="2227">
        <f>CUBEVALUE("ThisWorkbookDataModel",$B$1,$C38,M$4)</f>
        <v>13548.3871</v>
      </c>
      <c r="N38" vm="2229">
        <f>CUBEVALUE("ThisWorkbookDataModel",$B$1,$C38,N$4)</f>
        <v>13548.3871</v>
      </c>
      <c r="O38" vm="3305">
        <f>CUBEVALUE("ThisWorkbookDataModel",$B$1,$C38,O$4)</f>
        <v>13548.3871</v>
      </c>
      <c r="P38" vm="2221">
        <f>CUBEVALUE("ThisWorkbookDataModel",$B$1,$C38,P$4)</f>
        <v>13548.3871</v>
      </c>
      <c r="Q38" vm="366">
        <f>CUBEVALUE("ThisWorkbookDataModel",$B$1,$C38,Q$4)</f>
        <v>13548.3871</v>
      </c>
    </row>
    <row r="39" spans="1:17" x14ac:dyDescent="0.25">
      <c r="C39" t="str" vm="138">
        <f>CUBEMEMBER("ThisWorkbookDataModel",{"[EndingInventory].[ProductCode].&amp;[4305]","[EndingInventory].[ProductDesc].&amp;[KENDEX 0150]","[Measures].[Sum of BlendedOut]"})</f>
        <v>Sum of BlendedOut</v>
      </c>
      <c r="D39" vm="1692">
        <f>CUBEVALUE("ThisWorkbookDataModel",$B$1,$C39,D$4)</f>
        <v>7.9838797499999998</v>
      </c>
      <c r="E39" vm="1694">
        <f>CUBEVALUE("ThisWorkbookDataModel",$B$1,$C39,E$4)</f>
        <v>7.9838797499999998</v>
      </c>
      <c r="F39" vm="1696">
        <f>CUBEVALUE("ThisWorkbookDataModel",$B$1,$C39,F$4)</f>
        <v>7.9838797499999998</v>
      </c>
      <c r="G39" vm="1698">
        <f>CUBEVALUE("ThisWorkbookDataModel",$B$1,$C39,G$4)</f>
        <v>7.9838797499999998</v>
      </c>
      <c r="H39" vm="1700">
        <f>CUBEVALUE("ThisWorkbookDataModel",$B$1,$C39,H$4)</f>
        <v>7.9838797499999998</v>
      </c>
      <c r="I39" vm="1690">
        <f>CUBEVALUE("ThisWorkbookDataModel",$B$1,$C39,I$4)</f>
        <v>7.9838797499999998</v>
      </c>
      <c r="J39" vm="1691">
        <f>CUBEVALUE("ThisWorkbookDataModel",$B$1,$C39,J$4)</f>
        <v>7.9838797499999998</v>
      </c>
      <c r="K39" vm="332">
        <f>CUBEVALUE("ThisWorkbookDataModel",$B$1,$C39,K$4)</f>
        <v>7.9838797499999998</v>
      </c>
      <c r="L39" vm="1693">
        <f>CUBEVALUE("ThisWorkbookDataModel",$B$1,$C39,L$4)</f>
        <v>7.9838797499999998</v>
      </c>
      <c r="M39" vm="1695">
        <f>CUBEVALUE("ThisWorkbookDataModel",$B$1,$C39,M$4)</f>
        <v>7.9838797499999998</v>
      </c>
      <c r="N39" vm="1697">
        <f>CUBEVALUE("ThisWorkbookDataModel",$B$1,$C39,N$4)</f>
        <v>7.9838797499999998</v>
      </c>
      <c r="O39" vm="1699">
        <f>CUBEVALUE("ThisWorkbookDataModel",$B$1,$C39,O$4)</f>
        <v>7.9838797499999998</v>
      </c>
      <c r="P39" vm="1701">
        <f>CUBEVALUE("ThisWorkbookDataModel",$B$1,$C39,P$4)</f>
        <v>7.9838797499999998</v>
      </c>
      <c r="Q39" vm="315">
        <f>CUBEVALUE("ThisWorkbookDataModel",$B$1,$C39,Q$4)</f>
        <v>7.9838797499999998</v>
      </c>
    </row>
    <row r="40" spans="1:17" x14ac:dyDescent="0.25">
      <c r="C40" t="str" vm="84">
        <f>CUBEMEMBER("ThisWorkbookDataModel",{"[EndingInventory].[ProductCode].&amp;[4305]","[EndingInventory].[ProductDesc].&amp;[KENDEX 0150]","[Measures].[Sum of EndingInventory]"})</f>
        <v>Sum of EndingInventory</v>
      </c>
      <c r="D40" vm="1206">
        <f>CUBEVALUE("ThisWorkbookDataModel",$B$1,$C40,D$4)</f>
        <v>134713.62902024999</v>
      </c>
      <c r="E40" vm="299">
        <f>CUBEVALUE("ThisWorkbookDataModel",$B$1,$C40,E$4)</f>
        <v>121157.2580405</v>
      </c>
      <c r="F40" vm="1208">
        <f>CUBEVALUE("ThisWorkbookDataModel",$B$1,$C40,F$4)</f>
        <v>107600.88706075</v>
      </c>
      <c r="G40" vm="1210">
        <f>CUBEVALUE("ThisWorkbookDataModel",$B$1,$C40,G$4)</f>
        <v>173004.51608099998</v>
      </c>
      <c r="H40" vm="1212">
        <f>CUBEVALUE("ThisWorkbookDataModel",$B$1,$C40,H$4)</f>
        <v>238408.14510124997</v>
      </c>
      <c r="I40" vm="1214">
        <f>CUBEVALUE("ThisWorkbookDataModel",$B$1,$C40,I$4)</f>
        <v>303811.77412149997</v>
      </c>
      <c r="J40" vm="1216">
        <f>CUBEVALUE("ThisWorkbookDataModel",$B$1,$C40,J$4)</f>
        <v>159215.40314174996</v>
      </c>
      <c r="K40" vm="1204">
        <f>CUBEVALUE("ThisWorkbookDataModel",$B$1,$C40,K$4)</f>
        <v>14619.032161999965</v>
      </c>
      <c r="L40" vm="1207">
        <f>CUBEVALUE("ThisWorkbookDataModel",$B$1,$C40,L$4)</f>
        <v>-129977.33881775003</v>
      </c>
      <c r="M40" vm="1205">
        <f>CUBEVALUE("ThisWorkbookDataModel",$B$1,$C40,M$4)</f>
        <v>-64573.709797500029</v>
      </c>
      <c r="N40" vm="1209">
        <f>CUBEVALUE("ThisWorkbookDataModel",$B$1,$C40,N$4)</f>
        <v>829.91922274997125</v>
      </c>
      <c r="O40" vm="1211">
        <f>CUBEVALUE("ThisWorkbookDataModel",$B$1,$C40,O$4)</f>
        <v>66233.548242999983</v>
      </c>
      <c r="P40" vm="1213">
        <f>CUBEVALUE("ThisWorkbookDataModel",$B$1,$C40,P$4)</f>
        <v>131637.17726324999</v>
      </c>
      <c r="Q40" vm="1215">
        <f>CUBEVALUE("ThisWorkbookDataModel",$B$1,$C40,Q$4)</f>
        <v>197040.80628349999</v>
      </c>
    </row>
    <row r="41" spans="1:17" x14ac:dyDescent="0.25">
      <c r="A41" t="str" vm="32">
        <f>CUBEMEMBER("ThisWorkbookDataModel","[EndingInventory].[ProductCode].&amp;[4313]")</f>
        <v>4313</v>
      </c>
    </row>
    <row r="42" spans="1:17" x14ac:dyDescent="0.25">
      <c r="B42" t="str" vm="292">
        <f>CUBEMEMBER("ThisWorkbookDataModel",{"[EndingInventory].[ProductCode].&amp;[4313]","[EndingInventory].[ProductDesc].&amp;[KENDEX 0842]"})</f>
        <v>KENDEX 0842</v>
      </c>
    </row>
    <row r="43" spans="1:17" x14ac:dyDescent="0.25">
      <c r="C43" t="str" vm="275">
        <f>CUBEMEMBER("ThisWorkbookDataModel",{"[EndingInventory].[ProductCode].&amp;[4313]","[EndingInventory].[ProductDesc].&amp;[KENDEX 0842]","[Measures].[Sum of BeginInventory]"})</f>
        <v>Sum of BeginInventory</v>
      </c>
      <c r="D43" vm="3139">
        <f>CUBEVALUE("ThisWorkbookDataModel",$B$1,$C43,D$4)</f>
        <v>96575</v>
      </c>
      <c r="E43" vm="400">
        <f>CUBEVALUE("ThisWorkbookDataModel",$B$1,$C43,E$4)</f>
        <v>93952.606423999983</v>
      </c>
      <c r="F43" vm="3131">
        <f>CUBEVALUE("ThisWorkbookDataModel",$B$1,$C43,F$4)</f>
        <v>91330.212847999981</v>
      </c>
      <c r="G43" vm="3128">
        <f>CUBEVALUE("ThisWorkbookDataModel",$B$1,$C43,G$4)</f>
        <v>88707.819271999979</v>
      </c>
      <c r="H43" vm="3133">
        <f>CUBEVALUE("ThisWorkbookDataModel",$B$1,$C43,H$4)</f>
        <v>86085.425695999977</v>
      </c>
      <c r="I43" vm="3135">
        <f>CUBEVALUE("ThisWorkbookDataModel",$B$1,$C43,I$4)</f>
        <v>83463.032119999974</v>
      </c>
      <c r="J43" vm="3137">
        <f>CUBEVALUE("ThisWorkbookDataModel",$B$1,$C43,J$4)</f>
        <v>80840.638543999972</v>
      </c>
      <c r="K43" vm="3138">
        <f>CUBEVALUE("ThisWorkbookDataModel",$B$1,$C43,K$4)</f>
        <v>78218.24496799997</v>
      </c>
      <c r="L43" vm="3140">
        <f>CUBEVALUE("ThisWorkbookDataModel",$B$1,$C43,L$4)</f>
        <v>75595.851391999968</v>
      </c>
      <c r="M43" vm="3129">
        <f>CUBEVALUE("ThisWorkbookDataModel",$B$1,$C43,M$4)</f>
        <v>72973.457815999966</v>
      </c>
      <c r="N43" vm="3132">
        <f>CUBEVALUE("ThisWorkbookDataModel",$B$1,$C43,N$4)</f>
        <v>70351.064239999963</v>
      </c>
      <c r="O43" vm="3130">
        <f>CUBEVALUE("ThisWorkbookDataModel",$B$1,$C43,O$4)</f>
        <v>67728.670663999961</v>
      </c>
      <c r="P43" vm="3134">
        <f>CUBEVALUE("ThisWorkbookDataModel",$B$1,$C43,P$4)</f>
        <v>65106.277087999966</v>
      </c>
      <c r="Q43" vm="3136">
        <f>CUBEVALUE("ThisWorkbookDataModel",$B$1,$C43,Q$4)</f>
        <v>62483.883511999964</v>
      </c>
    </row>
    <row r="44" spans="1:17" x14ac:dyDescent="0.25">
      <c r="C44" t="str" vm="151">
        <f>CUBEMEMBER("ThisWorkbookDataModel",{"[EndingInventory].[ProductCode].&amp;[4313]","[EndingInventory].[ProductDesc].&amp;[KENDEX 0842]","[Measures].[Sum of Receipts]"})</f>
        <v>Sum of Receipts</v>
      </c>
      <c r="D44" vm="1814">
        <f>CUBEVALUE("ThisWorkbookDataModel",$B$1,$C44,D$4)</f>
        <v>0</v>
      </c>
      <c r="E44" vm="1816">
        <f>CUBEVALUE("ThisWorkbookDataModel",$B$1,$C44,E$4)</f>
        <v>0</v>
      </c>
      <c r="F44" vm="1818">
        <f>CUBEVALUE("ThisWorkbookDataModel",$B$1,$C44,F$4)</f>
        <v>0</v>
      </c>
      <c r="G44" vm="314">
        <f>CUBEVALUE("ThisWorkbookDataModel",$B$1,$C44,G$4)</f>
        <v>0</v>
      </c>
      <c r="H44" vm="1810">
        <f>CUBEVALUE("ThisWorkbookDataModel",$B$1,$C44,H$4)</f>
        <v>0</v>
      </c>
      <c r="I44" vm="1807">
        <f>CUBEVALUE("ThisWorkbookDataModel",$B$1,$C44,I$4)</f>
        <v>0</v>
      </c>
      <c r="J44" vm="1812">
        <f>CUBEVALUE("ThisWorkbookDataModel",$B$1,$C44,J$4)</f>
        <v>0</v>
      </c>
      <c r="K44" vm="1813">
        <f>CUBEVALUE("ThisWorkbookDataModel",$B$1,$C44,K$4)</f>
        <v>0</v>
      </c>
      <c r="L44" vm="1815">
        <f>CUBEVALUE("ThisWorkbookDataModel",$B$1,$C44,L$4)</f>
        <v>0</v>
      </c>
      <c r="M44" vm="1817">
        <f>CUBEVALUE("ThisWorkbookDataModel",$B$1,$C44,M$4)</f>
        <v>0</v>
      </c>
      <c r="N44" vm="1819">
        <f>CUBEVALUE("ThisWorkbookDataModel",$B$1,$C44,N$4)</f>
        <v>0</v>
      </c>
      <c r="O44" vm="1808">
        <f>CUBEVALUE("ThisWorkbookDataModel",$B$1,$C44,O$4)</f>
        <v>0</v>
      </c>
      <c r="P44" vm="1811">
        <f>CUBEVALUE("ThisWorkbookDataModel",$B$1,$C44,P$4)</f>
        <v>0</v>
      </c>
      <c r="Q44" vm="1809">
        <f>CUBEVALUE("ThisWorkbookDataModel",$B$1,$C44,Q$4)</f>
        <v>0</v>
      </c>
    </row>
    <row r="45" spans="1:17" x14ac:dyDescent="0.25">
      <c r="C45" t="str" vm="223">
        <f>CUBEMEMBER("ThisWorkbookDataModel",{"[EndingInventory].[ProductCode].&amp;[4313]","[EndingInventory].[ProductDesc].&amp;[KENDEX 0842]","[Measures].[Sum of ProductionIn]"})</f>
        <v>Sum of ProductionIn</v>
      </c>
      <c r="D45" vm="2576">
        <f>CUBEVALUE("ThisWorkbookDataModel",$B$1,$C45,D$4)</f>
        <v>40231.799999999996</v>
      </c>
      <c r="E45" vm="2578">
        <f>CUBEVALUE("ThisWorkbookDataModel",$B$1,$C45,E$4)</f>
        <v>40231.799999999996</v>
      </c>
      <c r="F45" vm="2580">
        <f>CUBEVALUE("ThisWorkbookDataModel",$B$1,$C45,F$4)</f>
        <v>40231.799999999996</v>
      </c>
      <c r="G45" vm="2582">
        <f>CUBEVALUE("ThisWorkbookDataModel",$B$1,$C45,G$4)</f>
        <v>40231.799999999996</v>
      </c>
      <c r="H45" vm="2584">
        <f>CUBEVALUE("ThisWorkbookDataModel",$B$1,$C45,H$4)</f>
        <v>40231.799999999996</v>
      </c>
      <c r="I45" vm="399">
        <f>CUBEVALUE("ThisWorkbookDataModel",$B$1,$C45,I$4)</f>
        <v>40231.799999999996</v>
      </c>
      <c r="J45" vm="2575">
        <f>CUBEVALUE("ThisWorkbookDataModel",$B$1,$C45,J$4)</f>
        <v>40231.799999999996</v>
      </c>
      <c r="K45" vm="365">
        <f>CUBEVALUE("ThisWorkbookDataModel",$B$1,$C45,K$4)</f>
        <v>40231.799999999996</v>
      </c>
      <c r="L45" vm="2577">
        <f>CUBEVALUE("ThisWorkbookDataModel",$B$1,$C45,L$4)</f>
        <v>40231.799999999996</v>
      </c>
      <c r="M45" vm="2579">
        <f>CUBEVALUE("ThisWorkbookDataModel",$B$1,$C45,M$4)</f>
        <v>40231.799999999996</v>
      </c>
      <c r="N45" vm="2581">
        <f>CUBEVALUE("ThisWorkbookDataModel",$B$1,$C45,N$4)</f>
        <v>40231.799999999996</v>
      </c>
      <c r="O45" vm="2583">
        <f>CUBEVALUE("ThisWorkbookDataModel",$B$1,$C45,O$4)</f>
        <v>40231.799999999996</v>
      </c>
      <c r="P45" vm="2585">
        <f>CUBEVALUE("ThisWorkbookDataModel",$B$1,$C45,P$4)</f>
        <v>40231.799999999996</v>
      </c>
      <c r="Q45" vm="2574">
        <f>CUBEVALUE("ThisWorkbookDataModel",$B$1,$C45,Q$4)</f>
        <v>40231.799999999996</v>
      </c>
    </row>
    <row r="46" spans="1:17" x14ac:dyDescent="0.25">
      <c r="C46" t="str" vm="187">
        <f>CUBEMEMBER("ThisWorkbookDataModel",{"[EndingInventory].[ProductCode].&amp;[4313]","[EndingInventory].[ProductDesc].&amp;[KENDEX 0842]","[Measures].[Sum of ProductionOut]"})</f>
        <v>Sum of ProductionOut</v>
      </c>
      <c r="D46" vm="2207">
        <f>CUBEVALUE("ThisWorkbookDataModel",$B$1,$C46,D$4)</f>
        <v>42000</v>
      </c>
      <c r="E46" vm="331">
        <f>CUBEVALUE("ThisWorkbookDataModel",$B$1,$C46,E$4)</f>
        <v>42000</v>
      </c>
      <c r="F46" vm="2209">
        <f>CUBEVALUE("ThisWorkbookDataModel",$B$1,$C46,F$4)</f>
        <v>42000</v>
      </c>
      <c r="G46" vm="2211">
        <f>CUBEVALUE("ThisWorkbookDataModel",$B$1,$C46,G$4)</f>
        <v>42000</v>
      </c>
      <c r="H46" vm="2213">
        <f>CUBEVALUE("ThisWorkbookDataModel",$B$1,$C46,H$4)</f>
        <v>42000</v>
      </c>
      <c r="I46" vm="2215">
        <f>CUBEVALUE("ThisWorkbookDataModel",$B$1,$C46,I$4)</f>
        <v>42000</v>
      </c>
      <c r="J46" vm="2217">
        <f>CUBEVALUE("ThisWorkbookDataModel",$B$1,$C46,J$4)</f>
        <v>42000</v>
      </c>
      <c r="K46" vm="2205">
        <f>CUBEVALUE("ThisWorkbookDataModel",$B$1,$C46,K$4)</f>
        <v>42000</v>
      </c>
      <c r="L46" vm="2208">
        <f>CUBEVALUE("ThisWorkbookDataModel",$B$1,$C46,L$4)</f>
        <v>42000</v>
      </c>
      <c r="M46" vm="2206">
        <f>CUBEVALUE("ThisWorkbookDataModel",$B$1,$C46,M$4)</f>
        <v>42000</v>
      </c>
      <c r="N46" vm="2210">
        <f>CUBEVALUE("ThisWorkbookDataModel",$B$1,$C46,N$4)</f>
        <v>42000</v>
      </c>
      <c r="O46" vm="2212">
        <f>CUBEVALUE("ThisWorkbookDataModel",$B$1,$C46,O$4)</f>
        <v>42000</v>
      </c>
      <c r="P46" vm="2214">
        <f>CUBEVALUE("ThisWorkbookDataModel",$B$1,$C46,P$4)</f>
        <v>42000</v>
      </c>
      <c r="Q46" vm="2216">
        <f>CUBEVALUE("ThisWorkbookDataModel",$B$1,$C46,Q$4)</f>
        <v>42000</v>
      </c>
    </row>
    <row r="47" spans="1:17" x14ac:dyDescent="0.25">
      <c r="C47" t="str" vm="137">
        <f>CUBEMEMBER("ThisWorkbookDataModel",{"[EndingInventory].[ProductCode].&amp;[4313]","[EndingInventory].[ProductDesc].&amp;[KENDEX 0842]","[Measures].[Sum of Demand]"})</f>
        <v>Sum of Demand</v>
      </c>
      <c r="D47" vm="1688">
        <f>CUBEVALUE("ThisWorkbookDataModel",$B$1,$C47,D$4)</f>
        <v>838.7097</v>
      </c>
      <c r="E47" vm="1678">
        <f>CUBEVALUE("ThisWorkbookDataModel",$B$1,$C47,E$4)</f>
        <v>838.7097</v>
      </c>
      <c r="F47" vm="1680">
        <f>CUBEVALUE("ThisWorkbookDataModel",$B$1,$C47,F$4)</f>
        <v>838.7097</v>
      </c>
      <c r="G47" vm="1679">
        <f>CUBEVALUE("ThisWorkbookDataModel",$B$1,$C47,G$4)</f>
        <v>838.7097</v>
      </c>
      <c r="H47" vm="1682">
        <f>CUBEVALUE("ThisWorkbookDataModel",$B$1,$C47,H$4)</f>
        <v>838.7097</v>
      </c>
      <c r="I47" vm="1684">
        <f>CUBEVALUE("ThisWorkbookDataModel",$B$1,$C47,I$4)</f>
        <v>838.7097</v>
      </c>
      <c r="J47" vm="1686">
        <f>CUBEVALUE("ThisWorkbookDataModel",$B$1,$C47,J$4)</f>
        <v>838.7097</v>
      </c>
      <c r="K47" vm="1687">
        <f>CUBEVALUE("ThisWorkbookDataModel",$B$1,$C47,K$4)</f>
        <v>838.7097</v>
      </c>
      <c r="L47" vm="1689">
        <f>CUBEVALUE("ThisWorkbookDataModel",$B$1,$C47,L$4)</f>
        <v>838.7097</v>
      </c>
      <c r="M47" vm="398">
        <f>CUBEVALUE("ThisWorkbookDataModel",$B$1,$C47,M$4)</f>
        <v>838.7097</v>
      </c>
      <c r="N47" vm="1681">
        <f>CUBEVALUE("ThisWorkbookDataModel",$B$1,$C47,N$4)</f>
        <v>838.7097</v>
      </c>
      <c r="O47" vm="3307">
        <f>CUBEVALUE("ThisWorkbookDataModel",$B$1,$C47,O$4)</f>
        <v>838.7097</v>
      </c>
      <c r="P47" vm="1683">
        <f>CUBEVALUE("ThisWorkbookDataModel",$B$1,$C47,P$4)</f>
        <v>838.7097</v>
      </c>
      <c r="Q47" vm="1685">
        <f>CUBEVALUE("ThisWorkbookDataModel",$B$1,$C47,Q$4)</f>
        <v>838.7097</v>
      </c>
    </row>
    <row r="48" spans="1:17" x14ac:dyDescent="0.25">
      <c r="C48" t="str" vm="83">
        <f>CUBEMEMBER("ThisWorkbookDataModel",{"[EndingInventory].[ProductCode].&amp;[4313]","[EndingInventory].[ProductDesc].&amp;[KENDEX 0842]","[Measures].[Sum of BlendedOut]"})</f>
        <v>Sum of BlendedOut</v>
      </c>
      <c r="D48" vm="1198">
        <f>CUBEVALUE("ThisWorkbookDataModel",$B$1,$C48,D$4)</f>
        <v>15.483875999999999</v>
      </c>
      <c r="E48" vm="1200">
        <f>CUBEVALUE("ThisWorkbookDataModel",$B$1,$C48,E$4)</f>
        <v>15.483875999999999</v>
      </c>
      <c r="F48" vm="1202">
        <f>CUBEVALUE("ThisWorkbookDataModel",$B$1,$C48,F$4)</f>
        <v>15.483875999999999</v>
      </c>
      <c r="G48" vm="349">
        <f>CUBEVALUE("ThisWorkbookDataModel",$B$1,$C48,G$4)</f>
        <v>15.483875999999999</v>
      </c>
      <c r="H48" vm="1194">
        <f>CUBEVALUE("ThisWorkbookDataModel",$B$1,$C48,H$4)</f>
        <v>15.483875999999999</v>
      </c>
      <c r="I48" vm="330">
        <f>CUBEVALUE("ThisWorkbookDataModel",$B$1,$C48,I$4)</f>
        <v>15.483875999999999</v>
      </c>
      <c r="J48" vm="1196">
        <f>CUBEVALUE("ThisWorkbookDataModel",$B$1,$C48,J$4)</f>
        <v>15.483875999999999</v>
      </c>
      <c r="K48" vm="1197">
        <f>CUBEVALUE("ThisWorkbookDataModel",$B$1,$C48,K$4)</f>
        <v>15.483875999999999</v>
      </c>
      <c r="L48" vm="1199">
        <f>CUBEVALUE("ThisWorkbookDataModel",$B$1,$C48,L$4)</f>
        <v>15.483875999999999</v>
      </c>
      <c r="M48" vm="1201">
        <f>CUBEVALUE("ThisWorkbookDataModel",$B$1,$C48,M$4)</f>
        <v>15.483875999999999</v>
      </c>
      <c r="N48" vm="1203">
        <f>CUBEVALUE("ThisWorkbookDataModel",$B$1,$C48,N$4)</f>
        <v>15.483875999999999</v>
      </c>
      <c r="O48" vm="3314">
        <f>CUBEVALUE("ThisWorkbookDataModel",$B$1,$C48,O$4)</f>
        <v>15.483875999999999</v>
      </c>
      <c r="P48" vm="1195">
        <f>CUBEVALUE("ThisWorkbookDataModel",$B$1,$C48,P$4)</f>
        <v>15.483875999999999</v>
      </c>
      <c r="Q48" vm="298">
        <f>CUBEVALUE("ThisWorkbookDataModel",$B$1,$C48,Q$4)</f>
        <v>15.483875999999999</v>
      </c>
    </row>
    <row r="49" spans="1:17" x14ac:dyDescent="0.25">
      <c r="C49" t="str" vm="31">
        <f>CUBEMEMBER("ThisWorkbookDataModel",{"[EndingInventory].[ProductCode].&amp;[4313]","[EndingInventory].[ProductDesc].&amp;[KENDEX 0842]","[Measures].[Sum of EndingInventory]"})</f>
        <v>Sum of EndingInventory</v>
      </c>
      <c r="D49" vm="723">
        <f>CUBEVALUE("ThisWorkbookDataModel",$B$1,$C49,D$4)</f>
        <v>93952.606423999983</v>
      </c>
      <c r="E49" vm="725">
        <f>CUBEVALUE("ThisWorkbookDataModel",$B$1,$C49,E$4)</f>
        <v>91330.212847999981</v>
      </c>
      <c r="F49" vm="727">
        <f>CUBEVALUE("ThisWorkbookDataModel",$B$1,$C49,F$4)</f>
        <v>88707.819271999979</v>
      </c>
      <c r="G49" vm="729">
        <f>CUBEVALUE("ThisWorkbookDataModel",$B$1,$C49,G$4)</f>
        <v>86085.425695999977</v>
      </c>
      <c r="H49" vm="731">
        <f>CUBEVALUE("ThisWorkbookDataModel",$B$1,$C49,H$4)</f>
        <v>83463.032119999974</v>
      </c>
      <c r="I49" vm="294">
        <f>CUBEVALUE("ThisWorkbookDataModel",$B$1,$C49,I$4)</f>
        <v>80840.638543999972</v>
      </c>
      <c r="J49" vm="722">
        <f>CUBEVALUE("ThisWorkbookDataModel",$B$1,$C49,J$4)</f>
        <v>78218.24496799997</v>
      </c>
      <c r="K49" vm="721">
        <f>CUBEVALUE("ThisWorkbookDataModel",$B$1,$C49,K$4)</f>
        <v>75595.851391999968</v>
      </c>
      <c r="L49" vm="724">
        <f>CUBEVALUE("ThisWorkbookDataModel",$B$1,$C49,L$4)</f>
        <v>72973.457815999966</v>
      </c>
      <c r="M49" vm="726">
        <f>CUBEVALUE("ThisWorkbookDataModel",$B$1,$C49,M$4)</f>
        <v>70351.064239999963</v>
      </c>
      <c r="N49" vm="728">
        <f>CUBEVALUE("ThisWorkbookDataModel",$B$1,$C49,N$4)</f>
        <v>67728.670663999961</v>
      </c>
      <c r="O49" vm="730">
        <f>CUBEVALUE("ThisWorkbookDataModel",$B$1,$C49,O$4)</f>
        <v>65106.277087999966</v>
      </c>
      <c r="P49" vm="732">
        <f>CUBEVALUE("ThisWorkbookDataModel",$B$1,$C49,P$4)</f>
        <v>62483.883511999964</v>
      </c>
      <c r="Q49" vm="397">
        <f>CUBEVALUE("ThisWorkbookDataModel",$B$1,$C49,Q$4)</f>
        <v>59861.489935999962</v>
      </c>
    </row>
    <row r="50" spans="1:17" x14ac:dyDescent="0.25">
      <c r="A50" t="str" vm="52">
        <f>CUBEMEMBER("ThisWorkbookDataModel","[EndingInventory].[ProductCode].&amp;[4315]")</f>
        <v>4315</v>
      </c>
    </row>
    <row r="51" spans="1:17" x14ac:dyDescent="0.25">
      <c r="B51" t="str" vm="274">
        <f>CUBEMEMBER("ThisWorkbookDataModel",{"[EndingInventory].[ProductCode].&amp;[4315]","[EndingInventory].[ProductDesc].&amp;[KENDEX 0150H]"})</f>
        <v>KENDEX 0150H</v>
      </c>
    </row>
    <row r="52" spans="1:17" x14ac:dyDescent="0.25">
      <c r="C52" t="str" vm="236">
        <f>CUBEMEMBER("ThisWorkbookDataModel",{"[EndingInventory].[ProductCode].&amp;[4315]","[EndingInventory].[ProductDesc].&amp;[KENDEX 0150H]","[Measures].[Sum of BeginInventory]"})</f>
        <v>Sum of BeginInventory</v>
      </c>
      <c r="D52" vm="2715">
        <f>CUBEVALUE("ThisWorkbookDataModel",$B$1,$C52,D$4)</f>
        <v>436257</v>
      </c>
      <c r="E52" vm="364">
        <f>CUBEVALUE("ThisWorkbookDataModel",$B$1,$C52,E$4)</f>
        <v>422217.88713125</v>
      </c>
      <c r="F52" vm="2717">
        <f>CUBEVALUE("ThisWorkbookDataModel",$B$1,$C52,F$4)</f>
        <v>408178.7742625</v>
      </c>
      <c r="G52" vm="2719">
        <f>CUBEVALUE("ThisWorkbookDataModel",$B$1,$C52,G$4)</f>
        <v>394139.66139374999</v>
      </c>
      <c r="H52" vm="2721">
        <f>CUBEVALUE("ThisWorkbookDataModel",$B$1,$C52,H$4)</f>
        <v>380100.54852499999</v>
      </c>
      <c r="I52" vm="2723">
        <f>CUBEVALUE("ThisWorkbookDataModel",$B$1,$C52,I$4)</f>
        <v>366061.43565624999</v>
      </c>
      <c r="J52" vm="2725">
        <f>CUBEVALUE("ThisWorkbookDataModel",$B$1,$C52,J$4)</f>
        <v>352022.32278749999</v>
      </c>
      <c r="K52" vm="2714">
        <f>CUBEVALUE("ThisWorkbookDataModel",$B$1,$C52,K$4)</f>
        <v>531183.20991874998</v>
      </c>
      <c r="L52" vm="2716">
        <f>CUBEVALUE("ThisWorkbookDataModel",$B$1,$C52,L$4)</f>
        <v>710344.09704999998</v>
      </c>
      <c r="M52" vm="2713">
        <f>CUBEVALUE("ThisWorkbookDataModel",$B$1,$C52,M$4)</f>
        <v>889504.98418124998</v>
      </c>
      <c r="N52" vm="2718">
        <f>CUBEVALUE("ThisWorkbookDataModel",$B$1,$C52,N$4)</f>
        <v>875465.87131249998</v>
      </c>
      <c r="O52" vm="2720">
        <f>CUBEVALUE("ThisWorkbookDataModel",$B$1,$C52,O$4)</f>
        <v>861426.75844374998</v>
      </c>
      <c r="P52" vm="2722">
        <f>CUBEVALUE("ThisWorkbookDataModel",$B$1,$C52,P$4)</f>
        <v>847387.64557499997</v>
      </c>
      <c r="Q52" vm="2724">
        <f>CUBEVALUE("ThisWorkbookDataModel",$B$1,$C52,Q$4)</f>
        <v>833348.53270624997</v>
      </c>
    </row>
    <row r="53" spans="1:17" x14ac:dyDescent="0.25">
      <c r="C53" t="str" vm="222">
        <f>CUBEMEMBER("ThisWorkbookDataModel",{"[EndingInventory].[ProductCode].&amp;[4315]","[EndingInventory].[ProductDesc].&amp;[KENDEX 0150H]","[Measures].[Sum of Receipts]"})</f>
        <v>Sum of Receipts</v>
      </c>
      <c r="D53" vm="2572">
        <f>CUBEVALUE("ThisWorkbookDataModel",$B$1,$C53,D$4)</f>
        <v>0</v>
      </c>
      <c r="E53" vm="2560">
        <f>CUBEVALUE("ThisWorkbookDataModel",$B$1,$C53,E$4)</f>
        <v>0</v>
      </c>
      <c r="F53" vm="2564">
        <f>CUBEVALUE("ThisWorkbookDataModel",$B$1,$C53,F$4)</f>
        <v>0</v>
      </c>
      <c r="G53" vm="2561">
        <f>CUBEVALUE("ThisWorkbookDataModel",$B$1,$C53,G$4)</f>
        <v>0</v>
      </c>
      <c r="H53" vm="2566">
        <f>CUBEVALUE("ThisWorkbookDataModel",$B$1,$C53,H$4)</f>
        <v>0</v>
      </c>
      <c r="I53" vm="2568">
        <f>CUBEVALUE("ThisWorkbookDataModel",$B$1,$C53,I$4)</f>
        <v>0</v>
      </c>
      <c r="J53" vm="2570">
        <f>CUBEVALUE("ThisWorkbookDataModel",$B$1,$C53,J$4)</f>
        <v>0</v>
      </c>
      <c r="K53" vm="2571">
        <f>CUBEVALUE("ThisWorkbookDataModel",$B$1,$C53,K$4)</f>
        <v>0</v>
      </c>
      <c r="L53" vm="2573">
        <f>CUBEVALUE("ThisWorkbookDataModel",$B$1,$C53,L$4)</f>
        <v>0</v>
      </c>
      <c r="M53" vm="2562">
        <f>CUBEVALUE("ThisWorkbookDataModel",$B$1,$C53,M$4)</f>
        <v>0</v>
      </c>
      <c r="N53" vm="2565">
        <f>CUBEVALUE("ThisWorkbookDataModel",$B$1,$C53,N$4)</f>
        <v>0</v>
      </c>
      <c r="O53" vm="2563">
        <f>CUBEVALUE("ThisWorkbookDataModel",$B$1,$C53,O$4)</f>
        <v>0</v>
      </c>
      <c r="P53" vm="2567">
        <f>CUBEVALUE("ThisWorkbookDataModel",$B$1,$C53,P$4)</f>
        <v>0</v>
      </c>
      <c r="Q53" vm="2569">
        <f>CUBEVALUE("ThisWorkbookDataModel",$B$1,$C53,Q$4)</f>
        <v>0</v>
      </c>
    </row>
    <row r="54" spans="1:17" x14ac:dyDescent="0.25">
      <c r="C54" t="str" vm="186">
        <f>CUBEMEMBER("ThisWorkbookDataModel",{"[EndingInventory].[ProductCode].&amp;[4315]","[EndingInventory].[ProductDesc].&amp;[KENDEX 0150H]","[Measures].[Sum of ProductionIn]"})</f>
        <v>Sum of ProductionIn</v>
      </c>
      <c r="D54" vm="2199">
        <f>CUBEVALUE("ThisWorkbookDataModel",$B$1,$C54,D$4)</f>
        <v>0</v>
      </c>
      <c r="E54" vm="2201">
        <f>CUBEVALUE("ThisWorkbookDataModel",$B$1,$C54,E$4)</f>
        <v>0</v>
      </c>
      <c r="F54" vm="2203">
        <f>CUBEVALUE("ThisWorkbookDataModel",$B$1,$C54,F$4)</f>
        <v>0</v>
      </c>
      <c r="G54" vm="396">
        <f>CUBEVALUE("ThisWorkbookDataModel",$B$1,$C54,G$4)</f>
        <v>0</v>
      </c>
      <c r="H54" vm="2195">
        <f>CUBEVALUE("ThisWorkbookDataModel",$B$1,$C54,H$4)</f>
        <v>0</v>
      </c>
      <c r="I54" vm="363">
        <f>CUBEVALUE("ThisWorkbookDataModel",$B$1,$C54,I$4)</f>
        <v>0</v>
      </c>
      <c r="J54" vm="2197">
        <f>CUBEVALUE("ThisWorkbookDataModel",$B$1,$C54,J$4)</f>
        <v>193200</v>
      </c>
      <c r="K54" vm="2198">
        <f>CUBEVALUE("ThisWorkbookDataModel",$B$1,$C54,K$4)</f>
        <v>193200</v>
      </c>
      <c r="L54" vm="2200">
        <f>CUBEVALUE("ThisWorkbookDataModel",$B$1,$C54,L$4)</f>
        <v>193200</v>
      </c>
      <c r="M54" vm="2202">
        <f>CUBEVALUE("ThisWorkbookDataModel",$B$1,$C54,M$4)</f>
        <v>0</v>
      </c>
      <c r="N54" vm="2204">
        <f>CUBEVALUE("ThisWorkbookDataModel",$B$1,$C54,N$4)</f>
        <v>0</v>
      </c>
      <c r="O54" vm="3311">
        <f>CUBEVALUE("ThisWorkbookDataModel",$B$1,$C54,O$4)</f>
        <v>0</v>
      </c>
      <c r="P54" vm="2196">
        <f>CUBEVALUE("ThisWorkbookDataModel",$B$1,$C54,P$4)</f>
        <v>0</v>
      </c>
      <c r="Q54" vm="329">
        <f>CUBEVALUE("ThisWorkbookDataModel",$B$1,$C54,Q$4)</f>
        <v>0</v>
      </c>
    </row>
    <row r="55" spans="1:17" x14ac:dyDescent="0.25">
      <c r="C55" t="str" vm="136">
        <f>CUBEMEMBER("ThisWorkbookDataModel",{"[EndingInventory].[ProductCode].&amp;[4315]","[EndingInventory].[ProductDesc].&amp;[KENDEX 0150H]","[Measures].[Sum of ProductionOut]"})</f>
        <v>Sum of ProductionOut</v>
      </c>
      <c r="D55" vm="1668">
        <f>CUBEVALUE("ThisWorkbookDataModel",$B$1,$C55,D$4)</f>
        <v>0</v>
      </c>
      <c r="E55" vm="1670">
        <f>CUBEVALUE("ThisWorkbookDataModel",$B$1,$C55,E$4)</f>
        <v>0</v>
      </c>
      <c r="F55" vm="1672">
        <f>CUBEVALUE("ThisWorkbookDataModel",$B$1,$C55,F$4)</f>
        <v>0</v>
      </c>
      <c r="G55" vm="1674">
        <f>CUBEVALUE("ThisWorkbookDataModel",$B$1,$C55,G$4)</f>
        <v>0</v>
      </c>
      <c r="H55" vm="1676">
        <f>CUBEVALUE("ThisWorkbookDataModel",$B$1,$C55,H$4)</f>
        <v>0</v>
      </c>
      <c r="I55" vm="313">
        <f>CUBEVALUE("ThisWorkbookDataModel",$B$1,$C55,I$4)</f>
        <v>0</v>
      </c>
      <c r="J55" vm="1667">
        <f>CUBEVALUE("ThisWorkbookDataModel",$B$1,$C55,J$4)</f>
        <v>0</v>
      </c>
      <c r="K55" vm="1665">
        <f>CUBEVALUE("ThisWorkbookDataModel",$B$1,$C55,K$4)</f>
        <v>0</v>
      </c>
      <c r="L55" vm="1669">
        <f>CUBEVALUE("ThisWorkbookDataModel",$B$1,$C55,L$4)</f>
        <v>0</v>
      </c>
      <c r="M55" vm="1671">
        <f>CUBEVALUE("ThisWorkbookDataModel",$B$1,$C55,M$4)</f>
        <v>0</v>
      </c>
      <c r="N55" vm="1673">
        <f>CUBEVALUE("ThisWorkbookDataModel",$B$1,$C55,N$4)</f>
        <v>0</v>
      </c>
      <c r="O55" vm="1675">
        <f>CUBEVALUE("ThisWorkbookDataModel",$B$1,$C55,O$4)</f>
        <v>0</v>
      </c>
      <c r="P55" vm="1677">
        <f>CUBEVALUE("ThisWorkbookDataModel",$B$1,$C55,P$4)</f>
        <v>0</v>
      </c>
      <c r="Q55" vm="1666">
        <f>CUBEVALUE("ThisWorkbookDataModel",$B$1,$C55,Q$4)</f>
        <v>0</v>
      </c>
    </row>
    <row r="56" spans="1:17" x14ac:dyDescent="0.25">
      <c r="C56" t="str" vm="82">
        <f>CUBEMEMBER("ThisWorkbookDataModel",{"[EndingInventory].[ProductCode].&amp;[4315]","[EndingInventory].[ProductDesc].&amp;[KENDEX 0150H]","[Measures].[Sum of Demand]"})</f>
        <v>Sum of Demand</v>
      </c>
      <c r="D56" vm="1183">
        <f>CUBEVALUE("ThisWorkbookDataModel",$B$1,$C56,D$4)</f>
        <v>10967.741900000001</v>
      </c>
      <c r="E56" vm="1182">
        <f>CUBEVALUE("ThisWorkbookDataModel",$B$1,$C56,E$4)</f>
        <v>10967.741900000001</v>
      </c>
      <c r="F56" vm="1185">
        <f>CUBEVALUE("ThisWorkbookDataModel",$B$1,$C56,F$4)</f>
        <v>10967.741900000001</v>
      </c>
      <c r="G56" vm="1187">
        <f>CUBEVALUE("ThisWorkbookDataModel",$B$1,$C56,G$4)</f>
        <v>10967.741900000001</v>
      </c>
      <c r="H56" vm="1189">
        <f>CUBEVALUE("ThisWorkbookDataModel",$B$1,$C56,H$4)</f>
        <v>10967.741900000001</v>
      </c>
      <c r="I56" vm="1191">
        <f>CUBEVALUE("ThisWorkbookDataModel",$B$1,$C56,I$4)</f>
        <v>10967.741900000001</v>
      </c>
      <c r="J56" vm="1193">
        <f>CUBEVALUE("ThisWorkbookDataModel",$B$1,$C56,J$4)</f>
        <v>10967.741900000001</v>
      </c>
      <c r="K56" vm="395">
        <f>CUBEVALUE("ThisWorkbookDataModel",$B$1,$C56,K$4)</f>
        <v>10967.741900000001</v>
      </c>
      <c r="L56" vm="1184">
        <f>CUBEVALUE("ThisWorkbookDataModel",$B$1,$C56,L$4)</f>
        <v>10967.741900000001</v>
      </c>
      <c r="M56" vm="362">
        <f>CUBEVALUE("ThisWorkbookDataModel",$B$1,$C56,M$4)</f>
        <v>10967.741900000001</v>
      </c>
      <c r="N56" vm="1186">
        <f>CUBEVALUE("ThisWorkbookDataModel",$B$1,$C56,N$4)</f>
        <v>10967.741900000001</v>
      </c>
      <c r="O56" vm="1188">
        <f>CUBEVALUE("ThisWorkbookDataModel",$B$1,$C56,O$4)</f>
        <v>10967.741900000001</v>
      </c>
      <c r="P56" vm="1190">
        <f>CUBEVALUE("ThisWorkbookDataModel",$B$1,$C56,P$4)</f>
        <v>10967.741900000001</v>
      </c>
      <c r="Q56" vm="1192">
        <f>CUBEVALUE("ThisWorkbookDataModel",$B$1,$C56,Q$4)</f>
        <v>10967.741900000001</v>
      </c>
    </row>
    <row r="57" spans="1:17" x14ac:dyDescent="0.25">
      <c r="C57" t="str" vm="30">
        <f>CUBEMEMBER("ThisWorkbookDataModel",{"[EndingInventory].[ProductCode].&amp;[4315]","[EndingInventory].[ProductDesc].&amp;[KENDEX 0150H]","[Measures].[Sum of BlendedOut]"})</f>
        <v>Sum of BlendedOut</v>
      </c>
      <c r="D57" vm="719">
        <f>CUBEVALUE("ThisWorkbookDataModel",$B$1,$C57,D$4)</f>
        <v>3071.3709687499995</v>
      </c>
      <c r="E57" vm="1234">
        <f>CUBEVALUE("ThisWorkbookDataModel",$B$1,$C57,E$4)</f>
        <v>3071.3709687499995</v>
      </c>
      <c r="F57" vm="711">
        <f>CUBEVALUE("ThisWorkbookDataModel",$B$1,$C57,F$4)</f>
        <v>3071.3709687499995</v>
      </c>
      <c r="G57" vm="328">
        <f>CUBEVALUE("ThisWorkbookDataModel",$B$1,$C57,G$4)</f>
        <v>3071.3709687499995</v>
      </c>
      <c r="H57" vm="713">
        <f>CUBEVALUE("ThisWorkbookDataModel",$B$1,$C57,H$4)</f>
        <v>3071.3709687499995</v>
      </c>
      <c r="I57" vm="715">
        <f>CUBEVALUE("ThisWorkbookDataModel",$B$1,$C57,I$4)</f>
        <v>3071.3709687499995</v>
      </c>
      <c r="J57" vm="717">
        <f>CUBEVALUE("ThisWorkbookDataModel",$B$1,$C57,J$4)</f>
        <v>3071.3709687499995</v>
      </c>
      <c r="K57" vm="718">
        <f>CUBEVALUE("ThisWorkbookDataModel",$B$1,$C57,K$4)</f>
        <v>3071.3709687499995</v>
      </c>
      <c r="L57" vm="720">
        <f>CUBEVALUE("ThisWorkbookDataModel",$B$1,$C57,L$4)</f>
        <v>3071.3709687499995</v>
      </c>
      <c r="M57" vm="312">
        <f>CUBEVALUE("ThisWorkbookDataModel",$B$1,$C57,M$4)</f>
        <v>3071.3709687499995</v>
      </c>
      <c r="N57" vm="712">
        <f>CUBEVALUE("ThisWorkbookDataModel",$B$1,$C57,N$4)</f>
        <v>3071.3709687499995</v>
      </c>
      <c r="O57" vm="3316">
        <f>CUBEVALUE("ThisWorkbookDataModel",$B$1,$C57,O$4)</f>
        <v>3071.3709687499995</v>
      </c>
      <c r="P57" vm="714">
        <f>CUBEVALUE("ThisWorkbookDataModel",$B$1,$C57,P$4)</f>
        <v>3071.3709687499995</v>
      </c>
      <c r="Q57" vm="716">
        <f>CUBEVALUE("ThisWorkbookDataModel",$B$1,$C57,Q$4)</f>
        <v>3071.3709687499995</v>
      </c>
    </row>
    <row r="58" spans="1:17" x14ac:dyDescent="0.25">
      <c r="C58" t="str" vm="156">
        <f>CUBEMEMBER("ThisWorkbookDataModel",{"[EndingInventory].[ProductCode].&amp;[4315]","[EndingInventory].[ProductDesc].&amp;[KENDEX 0150H]","[Measures].[Sum of EndingInventory]"})</f>
        <v>Sum of EndingInventory</v>
      </c>
      <c r="D58" vm="1878">
        <f>CUBEVALUE("ThisWorkbookDataModel",$B$1,$C58,D$4)</f>
        <v>422217.88713125</v>
      </c>
      <c r="E58" vm="1880">
        <f>CUBEVALUE("ThisWorkbookDataModel",$B$1,$C58,E$4)</f>
        <v>408178.7742625</v>
      </c>
      <c r="F58" vm="1882">
        <f>CUBEVALUE("ThisWorkbookDataModel",$B$1,$C58,F$4)</f>
        <v>394139.66139374999</v>
      </c>
      <c r="G58" vm="1872">
        <f>CUBEVALUE("ThisWorkbookDataModel",$B$1,$C58,G$4)</f>
        <v>380100.54852499999</v>
      </c>
      <c r="H58" vm="1874">
        <f>CUBEVALUE("ThisWorkbookDataModel",$B$1,$C58,H$4)</f>
        <v>366061.43565624999</v>
      </c>
      <c r="I58" vm="1873">
        <f>CUBEVALUE("ThisWorkbookDataModel",$B$1,$C58,I$4)</f>
        <v>352022.32278749999</v>
      </c>
      <c r="J58" vm="1876">
        <f>CUBEVALUE("ThisWorkbookDataModel",$B$1,$C58,J$4)</f>
        <v>531183.20991874998</v>
      </c>
      <c r="K58" vm="1877">
        <f>CUBEVALUE("ThisWorkbookDataModel",$B$1,$C58,K$4)</f>
        <v>710344.09704999998</v>
      </c>
      <c r="L58" vm="1879">
        <f>CUBEVALUE("ThisWorkbookDataModel",$B$1,$C58,L$4)</f>
        <v>889504.98418124998</v>
      </c>
      <c r="M58" vm="1881">
        <f>CUBEVALUE("ThisWorkbookDataModel",$B$1,$C58,M$4)</f>
        <v>875465.87131249998</v>
      </c>
      <c r="N58" vm="1883">
        <f>CUBEVALUE("ThisWorkbookDataModel",$B$1,$C58,N$4)</f>
        <v>861426.75844374998</v>
      </c>
      <c r="O58" vm="3306">
        <f>CUBEVALUE("ThisWorkbookDataModel",$B$1,$C58,O$4)</f>
        <v>847387.64557499997</v>
      </c>
      <c r="P58" vm="1875">
        <f>CUBEVALUE("ThisWorkbookDataModel",$B$1,$C58,P$4)</f>
        <v>833348.53270624997</v>
      </c>
      <c r="Q58" vm="361">
        <f>CUBEVALUE("ThisWorkbookDataModel",$B$1,$C58,Q$4)</f>
        <v>819309.41983749997</v>
      </c>
    </row>
    <row r="59" spans="1:17" x14ac:dyDescent="0.25">
      <c r="A59" t="str" vm="273">
        <f>CUBEMEMBER("ThisWorkbookDataModel","[EndingInventory].[ProductCode].&amp;[4317]")</f>
        <v>4317</v>
      </c>
    </row>
    <row r="60" spans="1:17" x14ac:dyDescent="0.25">
      <c r="B60" t="str" vm="98">
        <f>CUBEMEMBER("ThisWorkbookDataModel",{"[EndingInventory].[ProductCode].&amp;[4317]","[EndingInventory].[ProductDesc].&amp;[KENDEX 0846]"})</f>
        <v>KENDEX 0846</v>
      </c>
    </row>
    <row r="61" spans="1:17" x14ac:dyDescent="0.25">
      <c r="C61" t="str" vm="221">
        <f>CUBEMEMBER("ThisWorkbookDataModel",{"[EndingInventory].[ProductCode].&amp;[4317]","[EndingInventory].[ProductDesc].&amp;[KENDEX 0846]","[Measures].[Sum of BeginInventory]"})</f>
        <v>Sum of BeginInventory</v>
      </c>
      <c r="D61" vm="2550">
        <f>CUBEVALUE("ThisWorkbookDataModel",$B$1,$C61,D$4)</f>
        <v>326221</v>
      </c>
      <c r="E61" vm="2552">
        <f>CUBEVALUE("ThisWorkbookDataModel",$B$1,$C61,E$4)</f>
        <v>259551.32260000001</v>
      </c>
      <c r="F61" vm="2554">
        <f>CUBEVALUE("ThisWorkbookDataModel",$B$1,$C61,F$4)</f>
        <v>192881.64520000003</v>
      </c>
      <c r="G61" vm="2556">
        <f>CUBEVALUE("ThisWorkbookDataModel",$B$1,$C61,G$4)</f>
        <v>214411.96780000004</v>
      </c>
      <c r="H61" vm="2558">
        <f>CUBEVALUE("ThisWorkbookDataModel",$B$1,$C61,H$4)</f>
        <v>235942.29040000006</v>
      </c>
      <c r="I61" vm="348">
        <f>CUBEVALUE("ThisWorkbookDataModel",$B$1,$C61,I$4)</f>
        <v>257472.61300000007</v>
      </c>
      <c r="J61" vm="2549">
        <f>CUBEVALUE("ThisWorkbookDataModel",$B$1,$C61,J$4)</f>
        <v>279002.93560000008</v>
      </c>
      <c r="K61" vm="2547">
        <f>CUBEVALUE("ThisWorkbookDataModel",$B$1,$C61,K$4)</f>
        <v>300533.2582000001</v>
      </c>
      <c r="L61" vm="2551">
        <f>CUBEVALUE("ThisWorkbookDataModel",$B$1,$C61,L$4)</f>
        <v>322063.58080000011</v>
      </c>
      <c r="M61" vm="2553">
        <f>CUBEVALUE("ThisWorkbookDataModel",$B$1,$C61,M$4)</f>
        <v>343593.90340000013</v>
      </c>
      <c r="N61" vm="2555">
        <f>CUBEVALUE("ThisWorkbookDataModel",$B$1,$C61,N$4)</f>
        <v>365124.22600000014</v>
      </c>
      <c r="O61" vm="2557">
        <f>CUBEVALUE("ThisWorkbookDataModel",$B$1,$C61,O$4)</f>
        <v>386654.54860000015</v>
      </c>
      <c r="P61" vm="2559">
        <f>CUBEVALUE("ThisWorkbookDataModel",$B$1,$C61,P$4)</f>
        <v>408184.87120000017</v>
      </c>
      <c r="Q61" vm="2548">
        <f>CUBEVALUE("ThisWorkbookDataModel",$B$1,$C61,Q$4)</f>
        <v>429715.19380000018</v>
      </c>
    </row>
    <row r="62" spans="1:17" x14ac:dyDescent="0.25">
      <c r="C62" t="str" vm="185">
        <f>CUBEMEMBER("ThisWorkbookDataModel",{"[EndingInventory].[ProductCode].&amp;[4317]","[EndingInventory].[ProductDesc].&amp;[KENDEX 0846]","[Measures].[Sum of Receipts]"})</f>
        <v>Sum of Receipts</v>
      </c>
      <c r="D62" vm="2184">
        <f>CUBEVALUE("ThisWorkbookDataModel",$B$1,$C62,D$4)</f>
        <v>0</v>
      </c>
      <c r="E62" vm="2181">
        <f>CUBEVALUE("ThisWorkbookDataModel",$B$1,$C62,E$4)</f>
        <v>0</v>
      </c>
      <c r="F62" vm="2186">
        <f>CUBEVALUE("ThisWorkbookDataModel",$B$1,$C62,F$4)</f>
        <v>0</v>
      </c>
      <c r="G62" vm="2188">
        <f>CUBEVALUE("ThisWorkbookDataModel",$B$1,$C62,G$4)</f>
        <v>0</v>
      </c>
      <c r="H62" vm="2190">
        <f>CUBEVALUE("ThisWorkbookDataModel",$B$1,$C62,H$4)</f>
        <v>0</v>
      </c>
      <c r="I62" vm="2192">
        <f>CUBEVALUE("ThisWorkbookDataModel",$B$1,$C62,I$4)</f>
        <v>0</v>
      </c>
      <c r="J62" vm="2194">
        <f>CUBEVALUE("ThisWorkbookDataModel",$B$1,$C62,J$4)</f>
        <v>0</v>
      </c>
      <c r="K62" vm="2182">
        <f>CUBEVALUE("ThisWorkbookDataModel",$B$1,$C62,K$4)</f>
        <v>0</v>
      </c>
      <c r="L62" vm="2185">
        <f>CUBEVALUE("ThisWorkbookDataModel",$B$1,$C62,L$4)</f>
        <v>0</v>
      </c>
      <c r="M62" vm="2183">
        <f>CUBEVALUE("ThisWorkbookDataModel",$B$1,$C62,M$4)</f>
        <v>0</v>
      </c>
      <c r="N62" vm="2187">
        <f>CUBEVALUE("ThisWorkbookDataModel",$B$1,$C62,N$4)</f>
        <v>0</v>
      </c>
      <c r="O62" vm="2189">
        <f>CUBEVALUE("ThisWorkbookDataModel",$B$1,$C62,O$4)</f>
        <v>0</v>
      </c>
      <c r="P62" vm="2191">
        <f>CUBEVALUE("ThisWorkbookDataModel",$B$1,$C62,P$4)</f>
        <v>0</v>
      </c>
      <c r="Q62" vm="2193">
        <f>CUBEVALUE("ThisWorkbookDataModel",$B$1,$C62,Q$4)</f>
        <v>0</v>
      </c>
    </row>
    <row r="63" spans="1:17" x14ac:dyDescent="0.25">
      <c r="C63" t="str" vm="135">
        <f>CUBEMEMBER("ThisWorkbookDataModel",{"[EndingInventory].[ProductCode].&amp;[4317]","[EndingInventory].[ProductDesc].&amp;[KENDEX 0846]","[Measures].[Sum of ProductionIn]"})</f>
        <v>Sum of ProductionIn</v>
      </c>
      <c r="D63" vm="1663">
        <f>CUBEVALUE("ThisWorkbookDataModel",$B$1,$C63,D$4)</f>
        <v>30240</v>
      </c>
      <c r="E63" vm="394">
        <f>CUBEVALUE("ThisWorkbookDataModel",$B$1,$C63,E$4)</f>
        <v>30240</v>
      </c>
      <c r="F63" vm="1655">
        <f>CUBEVALUE("ThisWorkbookDataModel",$B$1,$C63,F$4)</f>
        <v>30240</v>
      </c>
      <c r="G63" vm="360">
        <f>CUBEVALUE("ThisWorkbookDataModel",$B$1,$C63,G$4)</f>
        <v>30240</v>
      </c>
      <c r="H63" vm="1657">
        <f>CUBEVALUE("ThisWorkbookDataModel",$B$1,$C63,H$4)</f>
        <v>30240</v>
      </c>
      <c r="I63" vm="1659">
        <f>CUBEVALUE("ThisWorkbookDataModel",$B$1,$C63,I$4)</f>
        <v>30240</v>
      </c>
      <c r="J63" vm="1661">
        <f>CUBEVALUE("ThisWorkbookDataModel",$B$1,$C63,J$4)</f>
        <v>30240</v>
      </c>
      <c r="K63" vm="1662">
        <f>CUBEVALUE("ThisWorkbookDataModel",$B$1,$C63,K$4)</f>
        <v>30240</v>
      </c>
      <c r="L63" vm="1664">
        <f>CUBEVALUE("ThisWorkbookDataModel",$B$1,$C63,L$4)</f>
        <v>30240</v>
      </c>
      <c r="M63" vm="347">
        <f>CUBEVALUE("ThisWorkbookDataModel",$B$1,$C63,M$4)</f>
        <v>30240</v>
      </c>
      <c r="N63" vm="1656">
        <f>CUBEVALUE("ThisWorkbookDataModel",$B$1,$C63,N$4)</f>
        <v>30240</v>
      </c>
      <c r="O63" vm="3312">
        <f>CUBEVALUE("ThisWorkbookDataModel",$B$1,$C63,O$4)</f>
        <v>30240</v>
      </c>
      <c r="P63" vm="1658">
        <f>CUBEVALUE("ThisWorkbookDataModel",$B$1,$C63,P$4)</f>
        <v>30240</v>
      </c>
      <c r="Q63" vm="1660">
        <f>CUBEVALUE("ThisWorkbookDataModel",$B$1,$C63,Q$4)</f>
        <v>30240</v>
      </c>
    </row>
    <row r="64" spans="1:17" x14ac:dyDescent="0.25">
      <c r="C64" t="str" vm="81">
        <f>CUBEMEMBER("ThisWorkbookDataModel",{"[EndingInventory].[ProductCode].&amp;[4317]","[EndingInventory].[ProductDesc].&amp;[KENDEX 0846]","[Measures].[Sum of ProductionOut]"})</f>
        <v>Sum of ProductionOut</v>
      </c>
      <c r="D64" vm="1176">
        <f>CUBEVALUE("ThisWorkbookDataModel",$B$1,$C64,D$4)</f>
        <v>88200</v>
      </c>
      <c r="E64" vm="1178">
        <f>CUBEVALUE("ThisWorkbookDataModel",$B$1,$C64,E$4)</f>
        <v>88200</v>
      </c>
      <c r="F64" vm="1180">
        <f>CUBEVALUE("ThisWorkbookDataModel",$B$1,$C64,F$4)</f>
        <v>0</v>
      </c>
      <c r="G64" vm="311">
        <f>CUBEVALUE("ThisWorkbookDataModel",$B$1,$C64,G$4)</f>
        <v>0</v>
      </c>
      <c r="H64" vm="1172">
        <f>CUBEVALUE("ThisWorkbookDataModel",$B$1,$C64,H$4)</f>
        <v>0</v>
      </c>
      <c r="I64" vm="297">
        <f>CUBEVALUE("ThisWorkbookDataModel",$B$1,$C64,I$4)</f>
        <v>0</v>
      </c>
      <c r="J64" vm="1174">
        <f>CUBEVALUE("ThisWorkbookDataModel",$B$1,$C64,J$4)</f>
        <v>0</v>
      </c>
      <c r="K64" vm="1175">
        <f>CUBEVALUE("ThisWorkbookDataModel",$B$1,$C64,K$4)</f>
        <v>0</v>
      </c>
      <c r="L64" vm="1177">
        <f>CUBEVALUE("ThisWorkbookDataModel",$B$1,$C64,L$4)</f>
        <v>0</v>
      </c>
      <c r="M64" vm="1179">
        <f>CUBEVALUE("ThisWorkbookDataModel",$B$1,$C64,M$4)</f>
        <v>0</v>
      </c>
      <c r="N64" vm="1181">
        <f>CUBEVALUE("ThisWorkbookDataModel",$B$1,$C64,N$4)</f>
        <v>0</v>
      </c>
      <c r="O64" vm="1170">
        <f>CUBEVALUE("ThisWorkbookDataModel",$B$1,$C64,O$4)</f>
        <v>0</v>
      </c>
      <c r="P64" vm="1173">
        <f>CUBEVALUE("ThisWorkbookDataModel",$B$1,$C64,P$4)</f>
        <v>0</v>
      </c>
      <c r="Q64" vm="1171">
        <f>CUBEVALUE("ThisWorkbookDataModel",$B$1,$C64,Q$4)</f>
        <v>0</v>
      </c>
    </row>
    <row r="65" spans="1:17" x14ac:dyDescent="0.25">
      <c r="C65" t="str" vm="29">
        <f>CUBEMEMBER("ThisWorkbookDataModel",{"[EndingInventory].[ProductCode].&amp;[4317]","[EndingInventory].[ProductDesc].&amp;[KENDEX 0846]","[Measures].[Sum of Demand]"})</f>
        <v>Sum of Demand</v>
      </c>
      <c r="D65" vm="701">
        <f>CUBEVALUE("ThisWorkbookDataModel",$B$1,$C65,D$4)</f>
        <v>8709.6774000000005</v>
      </c>
      <c r="E65" vm="703">
        <f>CUBEVALUE("ThisWorkbookDataModel",$B$1,$C65,E$4)</f>
        <v>8709.6774000000005</v>
      </c>
      <c r="F65" vm="705">
        <f>CUBEVALUE("ThisWorkbookDataModel",$B$1,$C65,F$4)</f>
        <v>8709.6774000000005</v>
      </c>
      <c r="G65" vm="707">
        <f>CUBEVALUE("ThisWorkbookDataModel",$B$1,$C65,G$4)</f>
        <v>8709.6774000000005</v>
      </c>
      <c r="H65" vm="709">
        <f>CUBEVALUE("ThisWorkbookDataModel",$B$1,$C65,H$4)</f>
        <v>8709.6774000000005</v>
      </c>
      <c r="I65" vm="393">
        <f>CUBEVALUE("ThisWorkbookDataModel",$B$1,$C65,I$4)</f>
        <v>8709.6774000000005</v>
      </c>
      <c r="J65" vm="700">
        <f>CUBEVALUE("ThisWorkbookDataModel",$B$1,$C65,J$4)</f>
        <v>8709.6774000000005</v>
      </c>
      <c r="K65" vm="359">
        <f>CUBEVALUE("ThisWorkbookDataModel",$B$1,$C65,K$4)</f>
        <v>8709.6774000000005</v>
      </c>
      <c r="L65" vm="702">
        <f>CUBEVALUE("ThisWorkbookDataModel",$B$1,$C65,L$4)</f>
        <v>8709.6774000000005</v>
      </c>
      <c r="M65" vm="704">
        <f>CUBEVALUE("ThisWorkbookDataModel",$B$1,$C65,M$4)</f>
        <v>8709.6774000000005</v>
      </c>
      <c r="N65" vm="706">
        <f>CUBEVALUE("ThisWorkbookDataModel",$B$1,$C65,N$4)</f>
        <v>8709.6774000000005</v>
      </c>
      <c r="O65" vm="708">
        <f>CUBEVALUE("ThisWorkbookDataModel",$B$1,$C65,O$4)</f>
        <v>8709.6774000000005</v>
      </c>
      <c r="P65" vm="710">
        <f>CUBEVALUE("ThisWorkbookDataModel",$B$1,$C65,P$4)</f>
        <v>8709.6774000000005</v>
      </c>
      <c r="Q65" vm="1314">
        <f>CUBEVALUE("ThisWorkbookDataModel",$B$1,$C65,Q$4)</f>
        <v>8709.6774000000005</v>
      </c>
    </row>
    <row r="66" spans="1:17" x14ac:dyDescent="0.25">
      <c r="C66" t="str" vm="243">
        <f>CUBEMEMBER("ThisWorkbookDataModel",{"[EndingInventory].[ProductCode].&amp;[4317]","[EndingInventory].[ProductDesc].&amp;[KENDEX 0846]","[Measures].[Sum of BlendedOut]"})</f>
        <v>Sum of BlendedOut</v>
      </c>
      <c r="D66" vm="2797">
        <f>CUBEVALUE("ThisWorkbookDataModel",$B$1,$C66,D$4)</f>
        <v>0</v>
      </c>
      <c r="E66" vm="2794">
        <f>CUBEVALUE("ThisWorkbookDataModel",$B$1,$C66,E$4)</f>
        <v>0</v>
      </c>
      <c r="F66" vm="2799">
        <f>CUBEVALUE("ThisWorkbookDataModel",$B$1,$C66,F$4)</f>
        <v>0</v>
      </c>
      <c r="G66" vm="2801">
        <f>CUBEVALUE("ThisWorkbookDataModel",$B$1,$C66,G$4)</f>
        <v>0</v>
      </c>
      <c r="H66" vm="2803">
        <f>CUBEVALUE("ThisWorkbookDataModel",$B$1,$C66,H$4)</f>
        <v>0</v>
      </c>
      <c r="I66" vm="2805">
        <f>CUBEVALUE("ThisWorkbookDataModel",$B$1,$C66,I$4)</f>
        <v>0</v>
      </c>
      <c r="J66" vm="2807">
        <f>CUBEVALUE("ThisWorkbookDataModel",$B$1,$C66,J$4)</f>
        <v>0</v>
      </c>
      <c r="K66" vm="2795">
        <f>CUBEVALUE("ThisWorkbookDataModel",$B$1,$C66,K$4)</f>
        <v>0</v>
      </c>
      <c r="L66" vm="2798">
        <f>CUBEVALUE("ThisWorkbookDataModel",$B$1,$C66,L$4)</f>
        <v>0</v>
      </c>
      <c r="M66" vm="2796">
        <f>CUBEVALUE("ThisWorkbookDataModel",$B$1,$C66,M$4)</f>
        <v>0</v>
      </c>
      <c r="N66" vm="2800">
        <f>CUBEVALUE("ThisWorkbookDataModel",$B$1,$C66,N$4)</f>
        <v>0</v>
      </c>
      <c r="O66" vm="2802">
        <f>CUBEVALUE("ThisWorkbookDataModel",$B$1,$C66,O$4)</f>
        <v>0</v>
      </c>
      <c r="P66" vm="2804">
        <f>CUBEVALUE("ThisWorkbookDataModel",$B$1,$C66,P$4)</f>
        <v>0</v>
      </c>
      <c r="Q66" vm="2806">
        <f>CUBEVALUE("ThisWorkbookDataModel",$B$1,$C66,Q$4)</f>
        <v>0</v>
      </c>
    </row>
    <row r="67" spans="1:17" x14ac:dyDescent="0.25">
      <c r="C67" t="str" vm="272">
        <f>CUBEMEMBER("ThisWorkbookDataModel",{"[EndingInventory].[ProductCode].&amp;[4317]","[EndingInventory].[ProductDesc].&amp;[KENDEX 0846]","[Measures].[Sum of EndingInventory]"})</f>
        <v>Sum of EndingInventory</v>
      </c>
      <c r="D67" vm="3126">
        <f>CUBEVALUE("ThisWorkbookDataModel",$B$1,$C67,D$4)</f>
        <v>259551.32260000001</v>
      </c>
      <c r="E67" vm="3116">
        <f>CUBEVALUE("ThisWorkbookDataModel",$B$1,$C67,E$4)</f>
        <v>192881.64520000003</v>
      </c>
      <c r="F67" vm="3118">
        <f>CUBEVALUE("ThisWorkbookDataModel",$B$1,$C67,F$4)</f>
        <v>214411.96780000004</v>
      </c>
      <c r="G67" vm="3117">
        <f>CUBEVALUE("ThisWorkbookDataModel",$B$1,$C67,G$4)</f>
        <v>235942.29040000006</v>
      </c>
      <c r="H67" vm="3120">
        <f>CUBEVALUE("ThisWorkbookDataModel",$B$1,$C67,H$4)</f>
        <v>257472.61300000007</v>
      </c>
      <c r="I67" vm="3122">
        <f>CUBEVALUE("ThisWorkbookDataModel",$B$1,$C67,I$4)</f>
        <v>279002.93560000008</v>
      </c>
      <c r="J67" vm="3124">
        <f>CUBEVALUE("ThisWorkbookDataModel",$B$1,$C67,J$4)</f>
        <v>300533.2582000001</v>
      </c>
      <c r="K67" vm="3125">
        <f>CUBEVALUE("ThisWorkbookDataModel",$B$1,$C67,K$4)</f>
        <v>322063.58080000011</v>
      </c>
      <c r="L67" vm="3127">
        <f>CUBEVALUE("ThisWorkbookDataModel",$B$1,$C67,L$4)</f>
        <v>343593.90340000013</v>
      </c>
      <c r="M67" vm="392">
        <f>CUBEVALUE("ThisWorkbookDataModel",$B$1,$C67,M$4)</f>
        <v>365124.22600000014</v>
      </c>
      <c r="N67" vm="3119">
        <f>CUBEVALUE("ThisWorkbookDataModel",$B$1,$C67,N$4)</f>
        <v>386654.54860000015</v>
      </c>
      <c r="O67" vm="3115">
        <f>CUBEVALUE("ThisWorkbookDataModel",$B$1,$C67,O$4)</f>
        <v>408184.87120000017</v>
      </c>
      <c r="P67" vm="3121">
        <f>CUBEVALUE("ThisWorkbookDataModel",$B$1,$C67,P$4)</f>
        <v>429715.19380000018</v>
      </c>
      <c r="Q67" vm="3123">
        <f>CUBEVALUE("ThisWorkbookDataModel",$B$1,$C67,Q$4)</f>
        <v>451245.5164000002</v>
      </c>
    </row>
    <row r="68" spans="1:17" x14ac:dyDescent="0.25">
      <c r="A68" t="str" vm="45">
        <f>CUBEMEMBER("ThisWorkbookDataModel","[EndingInventory].[ProductCode].&amp;[4318]")</f>
        <v>4318</v>
      </c>
    </row>
    <row r="69" spans="1:17" x14ac:dyDescent="0.25">
      <c r="B69" t="str" vm="220">
        <f>CUBEMEMBER("ThisWorkbookDataModel",{"[EndingInventory].[ProductCode].&amp;[4318]","[EndingInventory].[ProductDesc].&amp;[ARGOLD LEGACY]"})</f>
        <v>ARGOLD LEGACY</v>
      </c>
    </row>
    <row r="70" spans="1:17" x14ac:dyDescent="0.25">
      <c r="C70" t="str" vm="184">
        <f>CUBEMEMBER("ThisWorkbookDataModel",{"[EndingInventory].[ProductCode].&amp;[4318]","[EndingInventory].[ProductDesc].&amp;[ARGOLD LEGACY]","[Measures].[Sum of BeginInventory]"})</f>
        <v>Sum of BeginInventory</v>
      </c>
      <c r="D70" vm="2171">
        <f>CUBEVALUE("ThisWorkbookDataModel",$B$1,$C70,D$4)</f>
        <v>683128</v>
      </c>
      <c r="E70" vm="2172">
        <f>CUBEVALUE("ThisWorkbookDataModel",$B$1,$C70,E$4)</f>
        <v>754750.03223829996</v>
      </c>
      <c r="F70" vm="2175">
        <f>CUBEVALUE("ThisWorkbookDataModel",$B$1,$C70,F$4)</f>
        <v>826372.06447659992</v>
      </c>
      <c r="G70" vm="2177">
        <f>CUBEVALUE("ThisWorkbookDataModel",$B$1,$C70,G$4)</f>
        <v>897994.09671489988</v>
      </c>
      <c r="H70" vm="2173">
        <f>CUBEVALUE("ThisWorkbookDataModel",$B$1,$C70,H$4)</f>
        <v>889816.12895319983</v>
      </c>
      <c r="I70" vm="2179">
        <f>CUBEVALUE("ThisWorkbookDataModel",$B$1,$C70,I$4)</f>
        <v>881638.16119149979</v>
      </c>
      <c r="J70" vm="346">
        <f>CUBEVALUE("ThisWorkbookDataModel",$B$1,$C70,J$4)</f>
        <v>873460.19342979975</v>
      </c>
      <c r="K70" vm="2169">
        <f>CUBEVALUE("ThisWorkbookDataModel",$B$1,$C70,K$4)</f>
        <v>865282.22566809971</v>
      </c>
      <c r="L70" vm="327">
        <f>CUBEVALUE("ThisWorkbookDataModel",$B$1,$C70,L$4)</f>
        <v>857104.25790639967</v>
      </c>
      <c r="M70" vm="2174">
        <f>CUBEVALUE("ThisWorkbookDataModel",$B$1,$C70,M$4)</f>
        <v>848926.29014469963</v>
      </c>
      <c r="N70" vm="2176">
        <f>CUBEVALUE("ThisWorkbookDataModel",$B$1,$C70,N$4)</f>
        <v>840748.32238299958</v>
      </c>
      <c r="O70" vm="2178">
        <f>CUBEVALUE("ThisWorkbookDataModel",$B$1,$C70,O$4)</f>
        <v>832570.35462129954</v>
      </c>
      <c r="P70" vm="2170">
        <f>CUBEVALUE("ThisWorkbookDataModel",$B$1,$C70,P$4)</f>
        <v>824392.3868595995</v>
      </c>
      <c r="Q70" vm="2180">
        <f>CUBEVALUE("ThisWorkbookDataModel",$B$1,$C70,Q$4)</f>
        <v>816214.41909789946</v>
      </c>
    </row>
    <row r="71" spans="1:17" x14ac:dyDescent="0.25">
      <c r="C71" t="str" vm="134">
        <f>CUBEMEMBER("ThisWorkbookDataModel",{"[EndingInventory].[ProductCode].&amp;[4318]","[EndingInventory].[ProductDesc].&amp;[ARGOLD LEGACY]","[Measures].[Sum of Receipts]"})</f>
        <v>Sum of Receipts</v>
      </c>
      <c r="D71" vm="1644">
        <f>CUBEVALUE("ThisWorkbookDataModel",$B$1,$C71,D$4)</f>
        <v>0</v>
      </c>
      <c r="E71" vm="1645">
        <f>CUBEVALUE("ThisWorkbookDataModel",$B$1,$C71,E$4)</f>
        <v>0</v>
      </c>
      <c r="F71" vm="1646">
        <f>CUBEVALUE("ThisWorkbookDataModel",$B$1,$C71,F$4)</f>
        <v>0</v>
      </c>
      <c r="G71" vm="1648">
        <f>CUBEVALUE("ThisWorkbookDataModel",$B$1,$C71,G$4)</f>
        <v>0</v>
      </c>
      <c r="H71" vm="1650">
        <f>CUBEVALUE("ThisWorkbookDataModel",$B$1,$C71,H$4)</f>
        <v>0</v>
      </c>
      <c r="I71" vm="1652">
        <f>CUBEVALUE("ThisWorkbookDataModel",$B$1,$C71,I$4)</f>
        <v>0</v>
      </c>
      <c r="J71" vm="1647">
        <f>CUBEVALUE("ThisWorkbookDataModel",$B$1,$C71,J$4)</f>
        <v>0</v>
      </c>
      <c r="K71" vm="1654">
        <f>CUBEVALUE("ThisWorkbookDataModel",$B$1,$C71,K$4)</f>
        <v>0</v>
      </c>
      <c r="L71" vm="310">
        <f>CUBEVALUE("ThisWorkbookDataModel",$B$1,$C71,L$4)</f>
        <v>0</v>
      </c>
      <c r="M71" vm="1643">
        <f>CUBEVALUE("ThisWorkbookDataModel",$B$1,$C71,M$4)</f>
        <v>0</v>
      </c>
      <c r="N71" vm="1642">
        <f>CUBEVALUE("ThisWorkbookDataModel",$B$1,$C71,N$4)</f>
        <v>0</v>
      </c>
      <c r="O71" vm="1649">
        <f>CUBEVALUE("ThisWorkbookDataModel",$B$1,$C71,O$4)</f>
        <v>0</v>
      </c>
      <c r="P71" vm="1651">
        <f>CUBEVALUE("ThisWorkbookDataModel",$B$1,$C71,P$4)</f>
        <v>0</v>
      </c>
      <c r="Q71" vm="1653">
        <f>CUBEVALUE("ThisWorkbookDataModel",$B$1,$C71,Q$4)</f>
        <v>0</v>
      </c>
    </row>
    <row r="72" spans="1:17" x14ac:dyDescent="0.25">
      <c r="C72" t="str" vm="80">
        <f>CUBEMEMBER("ThisWorkbookDataModel",{"[EndingInventory].[ProductCode].&amp;[4318]","[EndingInventory].[ProductDesc].&amp;[ARGOLD LEGACY]","[Measures].[Sum of ProductionIn]"})</f>
        <v>Sum of ProductionIn</v>
      </c>
      <c r="D72" vm="1159">
        <f>CUBEVALUE("ThisWorkbookDataModel",$B$1,$C72,D$4)</f>
        <v>79800</v>
      </c>
      <c r="E72" vm="1168">
        <f>CUBEVALUE("ThisWorkbookDataModel",$B$1,$C72,E$4)</f>
        <v>79800</v>
      </c>
      <c r="F72" vm="1160">
        <f>CUBEVALUE("ThisWorkbookDataModel",$B$1,$C72,F$4)</f>
        <v>79800</v>
      </c>
      <c r="G72" vm="1161">
        <f>CUBEVALUE("ThisWorkbookDataModel",$B$1,$C72,G$4)</f>
        <v>0</v>
      </c>
      <c r="H72" vm="1162">
        <f>CUBEVALUE("ThisWorkbookDataModel",$B$1,$C72,H$4)</f>
        <v>0</v>
      </c>
      <c r="I72" vm="1164">
        <f>CUBEVALUE("ThisWorkbookDataModel",$B$1,$C72,I$4)</f>
        <v>0</v>
      </c>
      <c r="J72" vm="1166">
        <f>CUBEVALUE("ThisWorkbookDataModel",$B$1,$C72,J$4)</f>
        <v>0</v>
      </c>
      <c r="K72" vm="1167">
        <f>CUBEVALUE("ThisWorkbookDataModel",$B$1,$C72,K$4)</f>
        <v>0</v>
      </c>
      <c r="L72" vm="1163">
        <f>CUBEVALUE("ThisWorkbookDataModel",$B$1,$C72,L$4)</f>
        <v>0</v>
      </c>
      <c r="M72" vm="1169">
        <f>CUBEVALUE("ThisWorkbookDataModel",$B$1,$C72,M$4)</f>
        <v>0</v>
      </c>
      <c r="N72" vm="1156">
        <f>CUBEVALUE("ThisWorkbookDataModel",$B$1,$C72,N$4)</f>
        <v>0</v>
      </c>
      <c r="O72" vm="1158">
        <f>CUBEVALUE("ThisWorkbookDataModel",$B$1,$C72,O$4)</f>
        <v>0</v>
      </c>
      <c r="P72" vm="1157">
        <f>CUBEVALUE("ThisWorkbookDataModel",$B$1,$C72,P$4)</f>
        <v>0</v>
      </c>
      <c r="Q72" vm="1165">
        <f>CUBEVALUE("ThisWorkbookDataModel",$B$1,$C72,Q$4)</f>
        <v>0</v>
      </c>
    </row>
    <row r="73" spans="1:17" x14ac:dyDescent="0.25">
      <c r="C73" t="str" vm="28">
        <f>CUBEMEMBER("ThisWorkbookDataModel",{"[EndingInventory].[ProductCode].&amp;[4318]","[EndingInventory].[ProductDesc].&amp;[ARGOLD LEGACY]","[Measures].[Sum of ProductionOut]"})</f>
        <v>Sum of ProductionOut</v>
      </c>
      <c r="D73" vm="694">
        <f>CUBEVALUE("ThisWorkbookDataModel",$B$1,$C73,D$4)</f>
        <v>0</v>
      </c>
      <c r="E73" vm="696">
        <f>CUBEVALUE("ThisWorkbookDataModel",$B$1,$C73,E$4)</f>
        <v>0</v>
      </c>
      <c r="F73" vm="688">
        <f>CUBEVALUE("ThisWorkbookDataModel",$B$1,$C73,F$4)</f>
        <v>0</v>
      </c>
      <c r="G73" vm="698">
        <f>CUBEVALUE("ThisWorkbookDataModel",$B$1,$C73,G$4)</f>
        <v>0</v>
      </c>
      <c r="H73" vm="689">
        <f>CUBEVALUE("ThisWorkbookDataModel",$B$1,$C73,H$4)</f>
        <v>0</v>
      </c>
      <c r="I73" vm="690">
        <f>CUBEVALUE("ThisWorkbookDataModel",$B$1,$C73,I$4)</f>
        <v>0</v>
      </c>
      <c r="J73" vm="691">
        <f>CUBEVALUE("ThisWorkbookDataModel",$B$1,$C73,J$4)</f>
        <v>0</v>
      </c>
      <c r="K73" vm="693">
        <f>CUBEVALUE("ThisWorkbookDataModel",$B$1,$C73,K$4)</f>
        <v>0</v>
      </c>
      <c r="L73" vm="695">
        <f>CUBEVALUE("ThisWorkbookDataModel",$B$1,$C73,L$4)</f>
        <v>0</v>
      </c>
      <c r="M73" vm="697">
        <f>CUBEVALUE("ThisWorkbookDataModel",$B$1,$C73,M$4)</f>
        <v>0</v>
      </c>
      <c r="N73" vm="692">
        <f>CUBEVALUE("ThisWorkbookDataModel",$B$1,$C73,N$4)</f>
        <v>0</v>
      </c>
      <c r="O73" vm="699">
        <f>CUBEVALUE("ThisWorkbookDataModel",$B$1,$C73,O$4)</f>
        <v>0</v>
      </c>
      <c r="P73" vm="391">
        <f>CUBEVALUE("ThisWorkbookDataModel",$B$1,$C73,P$4)</f>
        <v>0</v>
      </c>
      <c r="Q73" vm="687">
        <f>CUBEVALUE("ThisWorkbookDataModel",$B$1,$C73,Q$4)</f>
        <v>0</v>
      </c>
    </row>
    <row r="74" spans="1:17" x14ac:dyDescent="0.25">
      <c r="C74" t="str" vm="291">
        <f>CUBEMEMBER("ThisWorkbookDataModel",{"[EndingInventory].[ProductCode].&amp;[4318]","[EndingInventory].[ProductDesc].&amp;[ARGOLD LEGACY]","[Measures].[Sum of Demand]"})</f>
        <v>Sum of Demand</v>
      </c>
      <c r="D74" vm="3290">
        <f>CUBEVALUE("ThisWorkbookDataModel",$B$1,$C74,D$4)</f>
        <v>8064.5160999999998</v>
      </c>
      <c r="E74" vm="3296">
        <f>CUBEVALUE("ThisWorkbookDataModel",$B$1,$C74,E$4)</f>
        <v>8064.5160999999998</v>
      </c>
      <c r="F74" vm="3298">
        <f>CUBEVALUE("ThisWorkbookDataModel",$B$1,$C74,F$4)</f>
        <v>8064.5160999999998</v>
      </c>
      <c r="G74" vm="3300">
        <f>CUBEVALUE("ThisWorkbookDataModel",$B$1,$C74,G$4)</f>
        <v>8064.5160999999998</v>
      </c>
      <c r="H74" vm="3291">
        <f>CUBEVALUE("ThisWorkbookDataModel",$B$1,$C74,H$4)</f>
        <v>8064.5160999999998</v>
      </c>
      <c r="I74" vm="3302">
        <f>CUBEVALUE("ThisWorkbookDataModel",$B$1,$C74,I$4)</f>
        <v>8064.5160999999998</v>
      </c>
      <c r="J74" vm="3292">
        <f>CUBEVALUE("ThisWorkbookDataModel",$B$1,$C74,J$4)</f>
        <v>8064.5160999999998</v>
      </c>
      <c r="K74" vm="3293">
        <f>CUBEVALUE("ThisWorkbookDataModel",$B$1,$C74,K$4)</f>
        <v>8064.5160999999998</v>
      </c>
      <c r="L74" vm="3294">
        <f>CUBEVALUE("ThisWorkbookDataModel",$B$1,$C74,L$4)</f>
        <v>8064.5160999999998</v>
      </c>
      <c r="M74" vm="3297">
        <f>CUBEVALUE("ThisWorkbookDataModel",$B$1,$C74,M$4)</f>
        <v>8064.5160999999998</v>
      </c>
      <c r="N74" vm="3299">
        <f>CUBEVALUE("ThisWorkbookDataModel",$B$1,$C74,N$4)</f>
        <v>8064.5160999999998</v>
      </c>
      <c r="O74" vm="3301">
        <f>CUBEVALUE("ThisWorkbookDataModel",$B$1,$C74,O$4)</f>
        <v>8064.5160999999998</v>
      </c>
      <c r="P74" vm="3295">
        <f>CUBEVALUE("ThisWorkbookDataModel",$B$1,$C74,P$4)</f>
        <v>8064.5160999999998</v>
      </c>
      <c r="Q74" vm="3303">
        <f>CUBEVALUE("ThisWorkbookDataModel",$B$1,$C74,Q$4)</f>
        <v>8064.5160999999998</v>
      </c>
    </row>
    <row r="75" spans="1:17" x14ac:dyDescent="0.25">
      <c r="C75" t="str" vm="271">
        <f>CUBEMEMBER("ThisWorkbookDataModel",{"[EndingInventory].[ProductCode].&amp;[4318]","[EndingInventory].[ProductDesc].&amp;[ARGOLD LEGACY]","[Measures].[Sum of BlendedOut]"})</f>
        <v>Sum of BlendedOut</v>
      </c>
      <c r="D75" vm="3102">
        <f>CUBEVALUE("ThisWorkbookDataModel",$B$1,$C75,D$4)</f>
        <v>113.4516617</v>
      </c>
      <c r="E75" vm="3103">
        <f>CUBEVALUE("ThisWorkbookDataModel",$B$1,$C75,E$4)</f>
        <v>113.4516617</v>
      </c>
      <c r="F75" vm="3101">
        <f>CUBEVALUE("ThisWorkbookDataModel",$B$1,$C75,F$4)</f>
        <v>113.4516617</v>
      </c>
      <c r="G75" vm="3108">
        <f>CUBEVALUE("ThisWorkbookDataModel",$B$1,$C75,G$4)</f>
        <v>113.4516617</v>
      </c>
      <c r="H75" vm="3110">
        <f>CUBEVALUE("ThisWorkbookDataModel",$B$1,$C75,H$4)</f>
        <v>113.4516617</v>
      </c>
      <c r="I75" vm="3112">
        <f>CUBEVALUE("ThisWorkbookDataModel",$B$1,$C75,I$4)</f>
        <v>113.4516617</v>
      </c>
      <c r="J75" vm="3104">
        <f>CUBEVALUE("ThisWorkbookDataModel",$B$1,$C75,J$4)</f>
        <v>113.4516617</v>
      </c>
      <c r="K75" vm="3114">
        <f>CUBEVALUE("ThisWorkbookDataModel",$B$1,$C75,K$4)</f>
        <v>113.4516617</v>
      </c>
      <c r="L75" vm="3105">
        <f>CUBEVALUE("ThisWorkbookDataModel",$B$1,$C75,L$4)</f>
        <v>113.4516617</v>
      </c>
      <c r="M75" vm="3106">
        <f>CUBEVALUE("ThisWorkbookDataModel",$B$1,$C75,M$4)</f>
        <v>113.4516617</v>
      </c>
      <c r="N75" vm="3107">
        <f>CUBEVALUE("ThisWorkbookDataModel",$B$1,$C75,N$4)</f>
        <v>113.4516617</v>
      </c>
      <c r="O75" vm="3109">
        <f>CUBEVALUE("ThisWorkbookDataModel",$B$1,$C75,O$4)</f>
        <v>113.4516617</v>
      </c>
      <c r="P75" vm="3111">
        <f>CUBEVALUE("ThisWorkbookDataModel",$B$1,$C75,P$4)</f>
        <v>113.4516617</v>
      </c>
      <c r="Q75" vm="3113">
        <f>CUBEVALUE("ThisWorkbookDataModel",$B$1,$C75,Q$4)</f>
        <v>113.4516617</v>
      </c>
    </row>
    <row r="76" spans="1:17" x14ac:dyDescent="0.25">
      <c r="C76" t="str" vm="150">
        <f>CUBEMEMBER("ThisWorkbookDataModel",{"[EndingInventory].[ProductCode].&amp;[4318]","[EndingInventory].[ProductDesc].&amp;[ARGOLD LEGACY]","[Measures].[Sum of EndingInventory]"})</f>
        <v>Sum of EndingInventory</v>
      </c>
      <c r="D76" vm="1800">
        <f>CUBEVALUE("ThisWorkbookDataModel",$B$1,$C76,D$4)</f>
        <v>754750.03223829996</v>
      </c>
      <c r="E76" vm="1805">
        <f>CUBEVALUE("ThisWorkbookDataModel",$B$1,$C76,E$4)</f>
        <v>826372.06447659992</v>
      </c>
      <c r="F76" vm="309">
        <f>CUBEVALUE("ThisWorkbookDataModel",$B$1,$C76,F$4)</f>
        <v>897994.09671489988</v>
      </c>
      <c r="G76" vm="1795">
        <f>CUBEVALUE("ThisWorkbookDataModel",$B$1,$C76,G$4)</f>
        <v>889816.12895319983</v>
      </c>
      <c r="H76" vm="1794">
        <f>CUBEVALUE("ThisWorkbookDataModel",$B$1,$C76,H$4)</f>
        <v>881638.16119149979</v>
      </c>
      <c r="I76" vm="1801">
        <f>CUBEVALUE("ThisWorkbookDataModel",$B$1,$C76,I$4)</f>
        <v>873460.19342979975</v>
      </c>
      <c r="J76" vm="1803">
        <f>CUBEVALUE("ThisWorkbookDataModel",$B$1,$C76,J$4)</f>
        <v>865282.22566809971</v>
      </c>
      <c r="K76" vm="1804">
        <f>CUBEVALUE("ThisWorkbookDataModel",$B$1,$C76,K$4)</f>
        <v>857104.25790639967</v>
      </c>
      <c r="L76" vm="1796">
        <f>CUBEVALUE("ThisWorkbookDataModel",$B$1,$C76,L$4)</f>
        <v>848926.29014469963</v>
      </c>
      <c r="M76" vm="1806">
        <f>CUBEVALUE("ThisWorkbookDataModel",$B$1,$C76,M$4)</f>
        <v>840748.32238299958</v>
      </c>
      <c r="N76" vm="1797">
        <f>CUBEVALUE("ThisWorkbookDataModel",$B$1,$C76,N$4)</f>
        <v>832570.35462129954</v>
      </c>
      <c r="O76" vm="1798">
        <f>CUBEVALUE("ThisWorkbookDataModel",$B$1,$C76,O$4)</f>
        <v>824392.3868595995</v>
      </c>
      <c r="P76" vm="1799">
        <f>CUBEVALUE("ThisWorkbookDataModel",$B$1,$C76,P$4)</f>
        <v>816214.41909789946</v>
      </c>
      <c r="Q76" vm="1802">
        <f>CUBEVALUE("ThisWorkbookDataModel",$B$1,$C76,Q$4)</f>
        <v>808036.45133619942</v>
      </c>
    </row>
    <row r="77" spans="1:17" x14ac:dyDescent="0.25">
      <c r="A77" t="str" vm="219">
        <f>CUBEMEMBER("ThisWorkbookDataModel","[EndingInventory].[ProductCode].&amp;[4329]")</f>
        <v>4329</v>
      </c>
    </row>
    <row r="78" spans="1:17" x14ac:dyDescent="0.25">
      <c r="B78" t="str" vm="183">
        <f>CUBEMEMBER("ThisWorkbookDataModel",{"[EndingInventory].[ProductCode].&amp;[4329]","[EndingInventory].[ProductDesc].&amp;[KENDEX 0060HT]"})</f>
        <v>KENDEX 0060HT</v>
      </c>
    </row>
    <row r="79" spans="1:17" x14ac:dyDescent="0.25">
      <c r="C79" t="str" vm="133">
        <f>CUBEMEMBER("ThisWorkbookDataModel",{"[EndingInventory].[ProductCode].&amp;[4329]","[EndingInventory].[ProductDesc].&amp;[KENDEX 0060HT]","[Measures].[Sum of BeginInventory]"})</f>
        <v>Sum of BeginInventory</v>
      </c>
      <c r="D79" vm="1636">
        <f>CUBEVALUE("ThisWorkbookDataModel",$B$1,$C79,D$4)</f>
        <v>244759</v>
      </c>
      <c r="E79" vm="1638">
        <f>CUBEVALUE("ThisWorkbookDataModel",$B$1,$C79,E$4)</f>
        <v>231892.95161425002</v>
      </c>
      <c r="F79" vm="1634">
        <f>CUBEVALUE("ThisWorkbookDataModel",$B$1,$C79,F$4)</f>
        <v>219026.90322850004</v>
      </c>
      <c r="G79" vm="1640">
        <f>CUBEVALUE("ThisWorkbookDataModel",$B$1,$C79,G$4)</f>
        <v>206160.85484275006</v>
      </c>
      <c r="H79" vm="1628">
        <f>CUBEVALUE("ThisWorkbookDataModel",$B$1,$C79,H$4)</f>
        <v>193294.80645700009</v>
      </c>
      <c r="I79" vm="1630">
        <f>CUBEVALUE("ThisWorkbookDataModel",$B$1,$C79,I$4)</f>
        <v>180428.75807125011</v>
      </c>
      <c r="J79" vm="1629">
        <f>CUBEVALUE("ThisWorkbookDataModel",$B$1,$C79,J$4)</f>
        <v>167562.70968550013</v>
      </c>
      <c r="K79" vm="1635">
        <f>CUBEVALUE("ThisWorkbookDataModel",$B$1,$C79,K$4)</f>
        <v>154696.66129975015</v>
      </c>
      <c r="L79" vm="1637">
        <f>CUBEVALUE("ThisWorkbookDataModel",$B$1,$C79,L$4)</f>
        <v>141830.61291400017</v>
      </c>
      <c r="M79" vm="1639">
        <f>CUBEVALUE("ThisWorkbookDataModel",$B$1,$C79,M$4)</f>
        <v>128964.56452825018</v>
      </c>
      <c r="N79" vm="1631">
        <f>CUBEVALUE("ThisWorkbookDataModel",$B$1,$C79,N$4)</f>
        <v>116098.51614250017</v>
      </c>
      <c r="O79" vm="1641">
        <f>CUBEVALUE("ThisWorkbookDataModel",$B$1,$C79,O$4)</f>
        <v>103232.46775675016</v>
      </c>
      <c r="P79" vm="1632">
        <f>CUBEVALUE("ThisWorkbookDataModel",$B$1,$C79,P$4)</f>
        <v>90366.419371000156</v>
      </c>
      <c r="Q79" vm="1633">
        <f>CUBEVALUE("ThisWorkbookDataModel",$B$1,$C79,Q$4)</f>
        <v>277000.37098525016</v>
      </c>
    </row>
    <row r="80" spans="1:17" x14ac:dyDescent="0.25">
      <c r="C80" t="str" vm="79">
        <f>CUBEMEMBER("ThisWorkbookDataModel",{"[EndingInventory].[ProductCode].&amp;[4329]","[EndingInventory].[ProductDesc].&amp;[KENDEX 0060HT]","[Measures].[Sum of Receipts]"})</f>
        <v>Sum of Receipts</v>
      </c>
      <c r="D80" vm="1146">
        <f>CUBEVALUE("ThisWorkbookDataModel",$B$1,$C80,D$4)</f>
        <v>0</v>
      </c>
      <c r="E80" vm="1148">
        <f>CUBEVALUE("ThisWorkbookDataModel",$B$1,$C80,E$4)</f>
        <v>0</v>
      </c>
      <c r="F80" vm="1150">
        <f>CUBEVALUE("ThisWorkbookDataModel",$B$1,$C80,F$4)</f>
        <v>0</v>
      </c>
      <c r="G80" vm="1152">
        <f>CUBEVALUE("ThisWorkbookDataModel",$B$1,$C80,G$4)</f>
        <v>0</v>
      </c>
      <c r="H80" vm="1147">
        <f>CUBEVALUE("ThisWorkbookDataModel",$B$1,$C80,H$4)</f>
        <v>0</v>
      </c>
      <c r="I80" vm="1154">
        <f>CUBEVALUE("ThisWorkbookDataModel",$B$1,$C80,I$4)</f>
        <v>0</v>
      </c>
      <c r="J80" vm="390">
        <f>CUBEVALUE("ThisWorkbookDataModel",$B$1,$C80,J$4)</f>
        <v>0</v>
      </c>
      <c r="K80" vm="1144">
        <f>CUBEVALUE("ThisWorkbookDataModel",$B$1,$C80,K$4)</f>
        <v>0</v>
      </c>
      <c r="L80" vm="358">
        <f>CUBEVALUE("ThisWorkbookDataModel",$B$1,$C80,L$4)</f>
        <v>0</v>
      </c>
      <c r="M80" vm="1149">
        <f>CUBEVALUE("ThisWorkbookDataModel",$B$1,$C80,M$4)</f>
        <v>0</v>
      </c>
      <c r="N80" vm="1151">
        <f>CUBEVALUE("ThisWorkbookDataModel",$B$1,$C80,N$4)</f>
        <v>0</v>
      </c>
      <c r="O80" vm="1153">
        <f>CUBEVALUE("ThisWorkbookDataModel",$B$1,$C80,O$4)</f>
        <v>0</v>
      </c>
      <c r="P80" vm="1145">
        <f>CUBEVALUE("ThisWorkbookDataModel",$B$1,$C80,P$4)</f>
        <v>0</v>
      </c>
      <c r="Q80" vm="1155">
        <f>CUBEVALUE("ThisWorkbookDataModel",$B$1,$C80,Q$4)</f>
        <v>0</v>
      </c>
    </row>
    <row r="81" spans="1:17" x14ac:dyDescent="0.25">
      <c r="C81" t="str" vm="27">
        <f>CUBEMEMBER("ThisWorkbookDataModel",{"[EndingInventory].[ProductCode].&amp;[4329]","[EndingInventory].[ProductDesc].&amp;[KENDEX 0060HT]","[Measures].[Sum of ProductionIn]"})</f>
        <v>Sum of ProductionIn</v>
      </c>
      <c r="D81" vm="676">
        <f>CUBEVALUE("ThisWorkbookDataModel",$B$1,$C81,D$4)</f>
        <v>0</v>
      </c>
      <c r="E81" vm="677">
        <f>CUBEVALUE("ThisWorkbookDataModel",$B$1,$C81,E$4)</f>
        <v>0</v>
      </c>
      <c r="F81" vm="678">
        <f>CUBEVALUE("ThisWorkbookDataModel",$B$1,$C81,F$4)</f>
        <v>0</v>
      </c>
      <c r="G81" vm="680">
        <f>CUBEVALUE("ThisWorkbookDataModel",$B$1,$C81,G$4)</f>
        <v>0</v>
      </c>
      <c r="H81" vm="682">
        <f>CUBEVALUE("ThisWorkbookDataModel",$B$1,$C81,H$4)</f>
        <v>0</v>
      </c>
      <c r="I81" vm="684">
        <f>CUBEVALUE("ThisWorkbookDataModel",$B$1,$C81,I$4)</f>
        <v>0</v>
      </c>
      <c r="J81" vm="679">
        <f>CUBEVALUE("ThisWorkbookDataModel",$B$1,$C81,J$4)</f>
        <v>0</v>
      </c>
      <c r="K81" vm="686">
        <f>CUBEVALUE("ThisWorkbookDataModel",$B$1,$C81,K$4)</f>
        <v>0</v>
      </c>
      <c r="L81" vm="345">
        <f>CUBEVALUE("ThisWorkbookDataModel",$B$1,$C81,L$4)</f>
        <v>0</v>
      </c>
      <c r="M81" vm="675">
        <f>CUBEVALUE("ThisWorkbookDataModel",$B$1,$C81,M$4)</f>
        <v>0</v>
      </c>
      <c r="N81" vm="326">
        <f>CUBEVALUE("ThisWorkbookDataModel",$B$1,$C81,N$4)</f>
        <v>0</v>
      </c>
      <c r="O81" vm="681">
        <f>CUBEVALUE("ThisWorkbookDataModel",$B$1,$C81,O$4)</f>
        <v>0</v>
      </c>
      <c r="P81" vm="683">
        <f>CUBEVALUE("ThisWorkbookDataModel",$B$1,$C81,P$4)</f>
        <v>199500</v>
      </c>
      <c r="Q81" vm="685">
        <f>CUBEVALUE("ThisWorkbookDataModel",$B$1,$C81,Q$4)</f>
        <v>199500</v>
      </c>
    </row>
    <row r="82" spans="1:17" x14ac:dyDescent="0.25">
      <c r="C82" t="str" vm="105">
        <f>CUBEMEMBER("ThisWorkbookDataModel",{"[EndingInventory].[ProductCode].&amp;[4329]","[EndingInventory].[ProductDesc].&amp;[KENDEX 0060HT]","[Measures].[Sum of ProductionOut]"})</f>
        <v>Sum of ProductionOut</v>
      </c>
      <c r="D82" vm="1344">
        <f>CUBEVALUE("ThisWorkbookDataModel",$B$1,$C82,D$4)</f>
        <v>0</v>
      </c>
      <c r="E82" vm="1353">
        <f>CUBEVALUE("ThisWorkbookDataModel",$B$1,$C82,E$4)</f>
        <v>0</v>
      </c>
      <c r="F82" vm="1345">
        <f>CUBEVALUE("ThisWorkbookDataModel",$B$1,$C82,F$4)</f>
        <v>0</v>
      </c>
      <c r="G82" vm="1346">
        <f>CUBEVALUE("ThisWorkbookDataModel",$B$1,$C82,G$4)</f>
        <v>0</v>
      </c>
      <c r="H82" vm="1347">
        <f>CUBEVALUE("ThisWorkbookDataModel",$B$1,$C82,H$4)</f>
        <v>0</v>
      </c>
      <c r="I82" vm="1349">
        <f>CUBEVALUE("ThisWorkbookDataModel",$B$1,$C82,I$4)</f>
        <v>0</v>
      </c>
      <c r="J82" vm="1351">
        <f>CUBEVALUE("ThisWorkbookDataModel",$B$1,$C82,J$4)</f>
        <v>0</v>
      </c>
      <c r="K82" vm="1352">
        <f>CUBEVALUE("ThisWorkbookDataModel",$B$1,$C82,K$4)</f>
        <v>0</v>
      </c>
      <c r="L82" vm="1348">
        <f>CUBEVALUE("ThisWorkbookDataModel",$B$1,$C82,L$4)</f>
        <v>0</v>
      </c>
      <c r="M82" vm="1354">
        <f>CUBEVALUE("ThisWorkbookDataModel",$B$1,$C82,M$4)</f>
        <v>0</v>
      </c>
      <c r="N82" vm="308">
        <f>CUBEVALUE("ThisWorkbookDataModel",$B$1,$C82,N$4)</f>
        <v>0</v>
      </c>
      <c r="O82" vm="1343">
        <f>CUBEVALUE("ThisWorkbookDataModel",$B$1,$C82,O$4)</f>
        <v>0</v>
      </c>
      <c r="P82" vm="3199">
        <f>CUBEVALUE("ThisWorkbookDataModel",$B$1,$C82,P$4)</f>
        <v>0</v>
      </c>
      <c r="Q82" vm="1350">
        <f>CUBEVALUE("ThisWorkbookDataModel",$B$1,$C82,Q$4)</f>
        <v>0</v>
      </c>
    </row>
    <row r="83" spans="1:17" x14ac:dyDescent="0.25">
      <c r="C83" t="str" vm="270">
        <f>CUBEMEMBER("ThisWorkbookDataModel",{"[EndingInventory].[ProductCode].&amp;[4329]","[EndingInventory].[ProductDesc].&amp;[KENDEX 0060HT]","[Measures].[Sum of Demand]"})</f>
        <v>Sum of Demand</v>
      </c>
      <c r="D83" vm="3095">
        <f>CUBEVALUE("ThisWorkbookDataModel",$B$1,$C83,D$4)</f>
        <v>10322.580599999999</v>
      </c>
      <c r="E83" vm="3097">
        <f>CUBEVALUE("ThisWorkbookDataModel",$B$1,$C83,E$4)</f>
        <v>10322.580599999999</v>
      </c>
      <c r="F83" vm="3089">
        <f>CUBEVALUE("ThisWorkbookDataModel",$B$1,$C83,F$4)</f>
        <v>10322.580599999999</v>
      </c>
      <c r="G83" vm="3099">
        <f>CUBEVALUE("ThisWorkbookDataModel",$B$1,$C83,G$4)</f>
        <v>10322.580599999999</v>
      </c>
      <c r="H83" vm="3090">
        <f>CUBEVALUE("ThisWorkbookDataModel",$B$1,$C83,H$4)</f>
        <v>10322.580599999999</v>
      </c>
      <c r="I83" vm="3091">
        <f>CUBEVALUE("ThisWorkbookDataModel",$B$1,$C83,I$4)</f>
        <v>10322.580599999999</v>
      </c>
      <c r="J83" vm="3092">
        <f>CUBEVALUE("ThisWorkbookDataModel",$B$1,$C83,J$4)</f>
        <v>10322.580599999999</v>
      </c>
      <c r="K83" vm="3094">
        <f>CUBEVALUE("ThisWorkbookDataModel",$B$1,$C83,K$4)</f>
        <v>10322.580599999999</v>
      </c>
      <c r="L83" vm="3096">
        <f>CUBEVALUE("ThisWorkbookDataModel",$B$1,$C83,L$4)</f>
        <v>10322.580599999999</v>
      </c>
      <c r="M83" vm="3098">
        <f>CUBEVALUE("ThisWorkbookDataModel",$B$1,$C83,M$4)</f>
        <v>10322.580599999999</v>
      </c>
      <c r="N83" vm="3093">
        <f>CUBEVALUE("ThisWorkbookDataModel",$B$1,$C83,N$4)</f>
        <v>10322.580599999999</v>
      </c>
      <c r="O83" vm="3100">
        <f>CUBEVALUE("ThisWorkbookDataModel",$B$1,$C83,O$4)</f>
        <v>10322.580599999999</v>
      </c>
      <c r="P83" vm="3087">
        <f>CUBEVALUE("ThisWorkbookDataModel",$B$1,$C83,P$4)</f>
        <v>10322.580599999999</v>
      </c>
      <c r="Q83" vm="3088">
        <f>CUBEVALUE("ThisWorkbookDataModel",$B$1,$C83,Q$4)</f>
        <v>10322.580599999999</v>
      </c>
    </row>
    <row r="84" spans="1:17" x14ac:dyDescent="0.25">
      <c r="C84" t="str" vm="97">
        <f>CUBEMEMBER("ThisWorkbookDataModel",{"[EndingInventory].[ProductCode].&amp;[4329]","[EndingInventory].[ProductDesc].&amp;[KENDEX 0060HT]","[Measures].[Sum of BlendedOut]"})</f>
        <v>Sum of BlendedOut</v>
      </c>
      <c r="D84" vm="1288">
        <f>CUBEVALUE("ThisWorkbookDataModel",$B$1,$C84,D$4)</f>
        <v>2543.4677857499996</v>
      </c>
      <c r="E84" vm="1294">
        <f>CUBEVALUE("ThisWorkbookDataModel",$B$1,$C84,E$4)</f>
        <v>2543.4677857499996</v>
      </c>
      <c r="F84" vm="1296">
        <f>CUBEVALUE("ThisWorkbookDataModel",$B$1,$C84,F$4)</f>
        <v>2543.4677857499996</v>
      </c>
      <c r="G84" vm="1298">
        <f>CUBEVALUE("ThisWorkbookDataModel",$B$1,$C84,G$4)</f>
        <v>2543.4677857499996</v>
      </c>
      <c r="H84" vm="1289">
        <f>CUBEVALUE("ThisWorkbookDataModel",$B$1,$C84,H$4)</f>
        <v>2543.4677857499996</v>
      </c>
      <c r="I84" vm="1300">
        <f>CUBEVALUE("ThisWorkbookDataModel",$B$1,$C84,I$4)</f>
        <v>2543.4677857499996</v>
      </c>
      <c r="J84" vm="1290">
        <f>CUBEVALUE("ThisWorkbookDataModel",$B$1,$C84,J$4)</f>
        <v>2543.4677857499996</v>
      </c>
      <c r="K84" vm="1291">
        <f>CUBEVALUE("ThisWorkbookDataModel",$B$1,$C84,K$4)</f>
        <v>2543.4677857499996</v>
      </c>
      <c r="L84" vm="1292">
        <f>CUBEVALUE("ThisWorkbookDataModel",$B$1,$C84,L$4)</f>
        <v>2543.4677857499996</v>
      </c>
      <c r="M84" vm="1295">
        <f>CUBEVALUE("ThisWorkbookDataModel",$B$1,$C84,M$4)</f>
        <v>2543.4677857499996</v>
      </c>
      <c r="N84" vm="1297">
        <f>CUBEVALUE("ThisWorkbookDataModel",$B$1,$C84,N$4)</f>
        <v>2543.4677857499996</v>
      </c>
      <c r="O84" vm="1299">
        <f>CUBEVALUE("ThisWorkbookDataModel",$B$1,$C84,O$4)</f>
        <v>2543.4677857499996</v>
      </c>
      <c r="P84" vm="1293">
        <f>CUBEVALUE("ThisWorkbookDataModel",$B$1,$C84,P$4)</f>
        <v>2543.4677857499996</v>
      </c>
      <c r="Q84" vm="1301">
        <f>CUBEVALUE("ThisWorkbookDataModel",$B$1,$C84,Q$4)</f>
        <v>2543.4677857499996</v>
      </c>
    </row>
    <row r="85" spans="1:17" x14ac:dyDescent="0.25">
      <c r="C85" t="str" vm="218">
        <f>CUBEMEMBER("ThisWorkbookDataModel",{"[EndingInventory].[ProductCode].&amp;[4329]","[EndingInventory].[ProductDesc].&amp;[KENDEX 0060HT]","[Measures].[Sum of EndingInventory]"})</f>
        <v>Sum of EndingInventory</v>
      </c>
      <c r="D85" vm="389">
        <f>CUBEVALUE("ThisWorkbookDataModel",$B$1,$C85,D$4)</f>
        <v>231892.95161425002</v>
      </c>
      <c r="E85" vm="2535">
        <f>CUBEVALUE("ThisWorkbookDataModel",$B$1,$C85,E$4)</f>
        <v>219026.90322850004</v>
      </c>
      <c r="F85" vm="357">
        <f>CUBEVALUE("ThisWorkbookDataModel",$B$1,$C85,F$4)</f>
        <v>206160.85484275006</v>
      </c>
      <c r="G85" vm="2540">
        <f>CUBEVALUE("ThisWorkbookDataModel",$B$1,$C85,G$4)</f>
        <v>193294.80645700009</v>
      </c>
      <c r="H85" vm="2542">
        <f>CUBEVALUE("ThisWorkbookDataModel",$B$1,$C85,H$4)</f>
        <v>180428.75807125011</v>
      </c>
      <c r="I85" vm="2544">
        <f>CUBEVALUE("ThisWorkbookDataModel",$B$1,$C85,I$4)</f>
        <v>167562.70968550013</v>
      </c>
      <c r="J85" vm="2536">
        <f>CUBEVALUE("ThisWorkbookDataModel",$B$1,$C85,J$4)</f>
        <v>154696.66129975015</v>
      </c>
      <c r="K85" vm="2546">
        <f>CUBEVALUE("ThisWorkbookDataModel",$B$1,$C85,K$4)</f>
        <v>141830.61291400017</v>
      </c>
      <c r="L85" vm="2537">
        <f>CUBEVALUE("ThisWorkbookDataModel",$B$1,$C85,L$4)</f>
        <v>128964.56452825018</v>
      </c>
      <c r="M85" vm="2538">
        <f>CUBEVALUE("ThisWorkbookDataModel",$B$1,$C85,M$4)</f>
        <v>116098.51614250017</v>
      </c>
      <c r="N85" vm="2539">
        <f>CUBEVALUE("ThisWorkbookDataModel",$B$1,$C85,N$4)</f>
        <v>103232.46775675016</v>
      </c>
      <c r="O85" vm="2541">
        <f>CUBEVALUE("ThisWorkbookDataModel",$B$1,$C85,O$4)</f>
        <v>90366.419371000156</v>
      </c>
      <c r="P85" vm="2543">
        <f>CUBEVALUE("ThisWorkbookDataModel",$B$1,$C85,P$4)</f>
        <v>277000.37098525016</v>
      </c>
      <c r="Q85" vm="2545">
        <f>CUBEVALUE("ThisWorkbookDataModel",$B$1,$C85,Q$4)</f>
        <v>463634.32259950018</v>
      </c>
    </row>
    <row r="86" spans="1:17" x14ac:dyDescent="0.25">
      <c r="A86" t="str" vm="182">
        <f>CUBEMEMBER("ThisWorkbookDataModel","[EndingInventory].[ProductCode].&amp;[4449]")</f>
        <v>4449</v>
      </c>
    </row>
    <row r="87" spans="1:17" x14ac:dyDescent="0.25">
      <c r="B87" t="str" vm="132">
        <f>CUBEMEMBER("ThisWorkbookDataModel",{"[EndingInventory].[ProductCode].&amp;[4449]","[EndingInventory].[ProductDesc].&amp;[KENWAX LIGHT NEUTRAL SLACK WAX]"})</f>
        <v>KENWAX LIGHT NEUTRAL SLACK WAX</v>
      </c>
    </row>
    <row r="88" spans="1:17" x14ac:dyDescent="0.25">
      <c r="C88" t="str" vm="78">
        <f>CUBEMEMBER("ThisWorkbookDataModel",{"[EndingInventory].[ProductCode].&amp;[4449]","[EndingInventory].[ProductDesc].&amp;[KENWAX LIGHT NEUTRAL SLACK WAX]","[Measures].[Sum of BeginInventory]"})</f>
        <v>Sum of BeginInventory</v>
      </c>
      <c r="D88" vm="1137">
        <f>CUBEVALUE("ThisWorkbookDataModel",$B$1,$C88,D$4)</f>
        <v>141548</v>
      </c>
      <c r="E88" vm="1142">
        <f>CUBEVALUE("ThisWorkbookDataModel",$B$1,$C88,E$4)</f>
        <v>138967.3548</v>
      </c>
      <c r="F88" vm="1131">
        <f>CUBEVALUE("ThisWorkbookDataModel",$B$1,$C88,F$4)</f>
        <v>136386.7096</v>
      </c>
      <c r="G88" vm="1132">
        <f>CUBEVALUE("ThisWorkbookDataModel",$B$1,$C88,G$4)</f>
        <v>133806.0644</v>
      </c>
      <c r="H88" vm="3201">
        <f>CUBEVALUE("ThisWorkbookDataModel",$B$1,$C88,H$4)</f>
        <v>131225.4192</v>
      </c>
      <c r="I88" vm="1138">
        <f>CUBEVALUE("ThisWorkbookDataModel",$B$1,$C88,I$4)</f>
        <v>128644.774</v>
      </c>
      <c r="J88" vm="1140">
        <f>CUBEVALUE("ThisWorkbookDataModel",$B$1,$C88,J$4)</f>
        <v>126064.12880000001</v>
      </c>
      <c r="K88" vm="1141">
        <f>CUBEVALUE("ThisWorkbookDataModel",$B$1,$C88,K$4)</f>
        <v>153723.48360000001</v>
      </c>
      <c r="L88" vm="1133">
        <f>CUBEVALUE("ThisWorkbookDataModel",$B$1,$C88,L$4)</f>
        <v>181382.83840000001</v>
      </c>
      <c r="M88" vm="1143">
        <f>CUBEVALUE("ThisWorkbookDataModel",$B$1,$C88,M$4)</f>
        <v>178802.19320000001</v>
      </c>
      <c r="N88" vm="1134">
        <f>CUBEVALUE("ThisWorkbookDataModel",$B$1,$C88,N$4)</f>
        <v>176221.54800000001</v>
      </c>
      <c r="O88" vm="1135">
        <f>CUBEVALUE("ThisWorkbookDataModel",$B$1,$C88,O$4)</f>
        <v>173640.90280000001</v>
      </c>
      <c r="P88" vm="1136">
        <f>CUBEVALUE("ThisWorkbookDataModel",$B$1,$C88,P$4)</f>
        <v>171060.25760000001</v>
      </c>
      <c r="Q88" vm="1139">
        <f>CUBEVALUE("ThisWorkbookDataModel",$B$1,$C88,Q$4)</f>
        <v>168479.61240000001</v>
      </c>
    </row>
    <row r="89" spans="1:17" x14ac:dyDescent="0.25">
      <c r="C89" t="str" vm="26">
        <f>CUBEMEMBER("ThisWorkbookDataModel",{"[EndingInventory].[ProductCode].&amp;[4449]","[EndingInventory].[ProductDesc].&amp;[KENWAX LIGHT NEUTRAL SLACK WAX]","[Measures].[Sum of Receipts]"})</f>
        <v>Sum of Receipts</v>
      </c>
      <c r="D89" vm="669">
        <f>CUBEVALUE("ThisWorkbookDataModel",$B$1,$C89,D$4)</f>
        <v>0</v>
      </c>
      <c r="E89" vm="671">
        <f>CUBEVALUE("ThisWorkbookDataModel",$B$1,$C89,E$4)</f>
        <v>0</v>
      </c>
      <c r="F89" vm="667">
        <f>CUBEVALUE("ThisWorkbookDataModel",$B$1,$C89,F$4)</f>
        <v>0</v>
      </c>
      <c r="G89" vm="673">
        <f>CUBEVALUE("ThisWorkbookDataModel",$B$1,$C89,G$4)</f>
        <v>0</v>
      </c>
      <c r="H89" vm="3204">
        <f>CUBEVALUE("ThisWorkbookDataModel",$B$1,$C89,H$4)</f>
        <v>0</v>
      </c>
      <c r="I89" vm="663">
        <f>CUBEVALUE("ThisWorkbookDataModel",$B$1,$C89,I$4)</f>
        <v>0</v>
      </c>
      <c r="J89" vm="2626">
        <f>CUBEVALUE("ThisWorkbookDataModel",$B$1,$C89,J$4)</f>
        <v>0</v>
      </c>
      <c r="K89" vm="668">
        <f>CUBEVALUE("ThisWorkbookDataModel",$B$1,$C89,K$4)</f>
        <v>0</v>
      </c>
      <c r="L89" vm="670">
        <f>CUBEVALUE("ThisWorkbookDataModel",$B$1,$C89,L$4)</f>
        <v>0</v>
      </c>
      <c r="M89" vm="672">
        <f>CUBEVALUE("ThisWorkbookDataModel",$B$1,$C89,M$4)</f>
        <v>0</v>
      </c>
      <c r="N89" vm="664">
        <f>CUBEVALUE("ThisWorkbookDataModel",$B$1,$C89,N$4)</f>
        <v>0</v>
      </c>
      <c r="O89" vm="674">
        <f>CUBEVALUE("ThisWorkbookDataModel",$B$1,$C89,O$4)</f>
        <v>0</v>
      </c>
      <c r="P89" vm="665">
        <f>CUBEVALUE("ThisWorkbookDataModel",$B$1,$C89,P$4)</f>
        <v>0</v>
      </c>
      <c r="Q89" vm="666">
        <f>CUBEVALUE("ThisWorkbookDataModel",$B$1,$C89,Q$4)</f>
        <v>0</v>
      </c>
    </row>
    <row r="90" spans="1:17" x14ac:dyDescent="0.25">
      <c r="C90" t="str" vm="51">
        <f>CUBEMEMBER("ThisWorkbookDataModel",{"[EndingInventory].[ProductCode].&amp;[4449]","[EndingInventory].[ProductDesc].&amp;[KENWAX LIGHT NEUTRAL SLACK WAX]","[Measures].[Sum of ProductionIn]"})</f>
        <v>Sum of ProductionIn</v>
      </c>
      <c r="D90" vm="868">
        <f>CUBEVALUE("ThisWorkbookDataModel",$B$1,$C90,D$4)</f>
        <v>0</v>
      </c>
      <c r="E90" vm="870">
        <f>CUBEVALUE("ThisWorkbookDataModel",$B$1,$C90,E$4)</f>
        <v>0</v>
      </c>
      <c r="F90" vm="872">
        <f>CUBEVALUE("ThisWorkbookDataModel",$B$1,$C90,F$4)</f>
        <v>0</v>
      </c>
      <c r="G90" vm="874">
        <f>CUBEVALUE("ThisWorkbookDataModel",$B$1,$C90,G$4)</f>
        <v>0</v>
      </c>
      <c r="H90" vm="869">
        <f>CUBEVALUE("ThisWorkbookDataModel",$B$1,$C90,H$4)</f>
        <v>0</v>
      </c>
      <c r="I90" vm="876">
        <f>CUBEVALUE("ThisWorkbookDataModel",$B$1,$C90,I$4)</f>
        <v>0</v>
      </c>
      <c r="J90" vm="2628">
        <f>CUBEVALUE("ThisWorkbookDataModel",$B$1,$C90,J$4)</f>
        <v>30240</v>
      </c>
      <c r="K90" vm="866">
        <f>CUBEVALUE("ThisWorkbookDataModel",$B$1,$C90,K$4)</f>
        <v>30240</v>
      </c>
      <c r="L90" vm="865">
        <f>CUBEVALUE("ThisWorkbookDataModel",$B$1,$C90,L$4)</f>
        <v>0</v>
      </c>
      <c r="M90" vm="871">
        <f>CUBEVALUE("ThisWorkbookDataModel",$B$1,$C90,M$4)</f>
        <v>0</v>
      </c>
      <c r="N90" vm="873">
        <f>CUBEVALUE("ThisWorkbookDataModel",$B$1,$C90,N$4)</f>
        <v>0</v>
      </c>
      <c r="O90" vm="875">
        <f>CUBEVALUE("ThisWorkbookDataModel",$B$1,$C90,O$4)</f>
        <v>0</v>
      </c>
      <c r="P90" vm="867">
        <f>CUBEVALUE("ThisWorkbookDataModel",$B$1,$C90,P$4)</f>
        <v>0</v>
      </c>
      <c r="Q90" vm="877">
        <f>CUBEVALUE("ThisWorkbookDataModel",$B$1,$C90,Q$4)</f>
        <v>0</v>
      </c>
    </row>
    <row r="91" spans="1:17" x14ac:dyDescent="0.25">
      <c r="C91" t="str" vm="269">
        <f>CUBEMEMBER("ThisWorkbookDataModel",{"[EndingInventory].[ProductCode].&amp;[4449]","[EndingInventory].[ProductDesc].&amp;[KENWAX LIGHT NEUTRAL SLACK WAX]","[Measures].[Sum of ProductionOut]"})</f>
        <v>Sum of ProductionOut</v>
      </c>
      <c r="D91" vm="3076">
        <f>CUBEVALUE("ThisWorkbookDataModel",$B$1,$C91,D$4)</f>
        <v>0</v>
      </c>
      <c r="E91" vm="3077">
        <f>CUBEVALUE("ThisWorkbookDataModel",$B$1,$C91,E$4)</f>
        <v>0</v>
      </c>
      <c r="F91" vm="3078">
        <f>CUBEVALUE("ThisWorkbookDataModel",$B$1,$C91,F$4)</f>
        <v>0</v>
      </c>
      <c r="G91" vm="3080">
        <f>CUBEVALUE("ThisWorkbookDataModel",$B$1,$C91,G$4)</f>
        <v>0</v>
      </c>
      <c r="H91" vm="3082">
        <f>CUBEVALUE("ThisWorkbookDataModel",$B$1,$C91,H$4)</f>
        <v>0</v>
      </c>
      <c r="I91" vm="3084">
        <f>CUBEVALUE("ThisWorkbookDataModel",$B$1,$C91,I$4)</f>
        <v>0</v>
      </c>
      <c r="J91" vm="3079">
        <f>CUBEVALUE("ThisWorkbookDataModel",$B$1,$C91,J$4)</f>
        <v>0</v>
      </c>
      <c r="K91" vm="3086">
        <f>CUBEVALUE("ThisWorkbookDataModel",$B$1,$C91,K$4)</f>
        <v>0</v>
      </c>
      <c r="L91" vm="388">
        <f>CUBEVALUE("ThisWorkbookDataModel",$B$1,$C91,L$4)</f>
        <v>0</v>
      </c>
      <c r="M91" vm="3075">
        <f>CUBEVALUE("ThisWorkbookDataModel",$B$1,$C91,M$4)</f>
        <v>0</v>
      </c>
      <c r="N91" vm="3074">
        <f>CUBEVALUE("ThisWorkbookDataModel",$B$1,$C91,N$4)</f>
        <v>0</v>
      </c>
      <c r="O91" vm="3081">
        <f>CUBEVALUE("ThisWorkbookDataModel",$B$1,$C91,O$4)</f>
        <v>0</v>
      </c>
      <c r="P91" vm="3083">
        <f>CUBEVALUE("ThisWorkbookDataModel",$B$1,$C91,P$4)</f>
        <v>0</v>
      </c>
      <c r="Q91" vm="3085">
        <f>CUBEVALUE("ThisWorkbookDataModel",$B$1,$C91,Q$4)</f>
        <v>0</v>
      </c>
    </row>
    <row r="92" spans="1:17" x14ac:dyDescent="0.25">
      <c r="C92" t="str" vm="235">
        <f>CUBEMEMBER("ThisWorkbookDataModel",{"[EndingInventory].[ProductCode].&amp;[4449]","[EndingInventory].[ProductDesc].&amp;[KENWAX LIGHT NEUTRAL SLACK WAX]","[Measures].[Sum of Demand]"})</f>
        <v>Sum of Demand</v>
      </c>
      <c r="D92" vm="2702">
        <f>CUBEVALUE("ThisWorkbookDataModel",$B$1,$C92,D$4)</f>
        <v>2580.6451999999999</v>
      </c>
      <c r="E92" vm="2711">
        <f>CUBEVALUE("ThisWorkbookDataModel",$B$1,$C92,E$4)</f>
        <v>2580.6451999999999</v>
      </c>
      <c r="F92" vm="2703">
        <f>CUBEVALUE("ThisWorkbookDataModel",$B$1,$C92,F$4)</f>
        <v>2580.6451999999999</v>
      </c>
      <c r="G92" vm="2704">
        <f>CUBEVALUE("ThisWorkbookDataModel",$B$1,$C92,G$4)</f>
        <v>2580.6451999999999</v>
      </c>
      <c r="H92" vm="2705">
        <f>CUBEVALUE("ThisWorkbookDataModel",$B$1,$C92,H$4)</f>
        <v>2580.6451999999999</v>
      </c>
      <c r="I92" vm="2707">
        <f>CUBEVALUE("ThisWorkbookDataModel",$B$1,$C92,I$4)</f>
        <v>2580.6451999999999</v>
      </c>
      <c r="J92" vm="2709">
        <f>CUBEVALUE("ThisWorkbookDataModel",$B$1,$C92,J$4)</f>
        <v>2580.6451999999999</v>
      </c>
      <c r="K92" vm="2710">
        <f>CUBEVALUE("ThisWorkbookDataModel",$B$1,$C92,K$4)</f>
        <v>2580.6451999999999</v>
      </c>
      <c r="L92" vm="2706">
        <f>CUBEVALUE("ThisWorkbookDataModel",$B$1,$C92,L$4)</f>
        <v>2580.6451999999999</v>
      </c>
      <c r="M92" vm="2712">
        <f>CUBEVALUE("ThisWorkbookDataModel",$B$1,$C92,M$4)</f>
        <v>2580.6451999999999</v>
      </c>
      <c r="N92" vm="2699">
        <f>CUBEVALUE("ThisWorkbookDataModel",$B$1,$C92,N$4)</f>
        <v>2580.6451999999999</v>
      </c>
      <c r="O92" vm="2701">
        <f>CUBEVALUE("ThisWorkbookDataModel",$B$1,$C92,O$4)</f>
        <v>2580.6451999999999</v>
      </c>
      <c r="P92" vm="2700">
        <f>CUBEVALUE("ThisWorkbookDataModel",$B$1,$C92,P$4)</f>
        <v>2580.6451999999999</v>
      </c>
      <c r="Q92" vm="2708">
        <f>CUBEVALUE("ThisWorkbookDataModel",$B$1,$C92,Q$4)</f>
        <v>2580.6451999999999</v>
      </c>
    </row>
    <row r="93" spans="1:17" x14ac:dyDescent="0.25">
      <c r="C93" t="str" vm="217">
        <f>CUBEMEMBER("ThisWorkbookDataModel",{"[EndingInventory].[ProductCode].&amp;[4449]","[EndingInventory].[ProductDesc].&amp;[KENWAX LIGHT NEUTRAL SLACK WAX]","[Measures].[Sum of BlendedOut]"})</f>
        <v>Sum of BlendedOut</v>
      </c>
      <c r="D93" vm="2529">
        <f>CUBEVALUE("ThisWorkbookDataModel",$B$1,$C93,D$4)</f>
        <v>0</v>
      </c>
      <c r="E93" vm="2531">
        <f>CUBEVALUE("ThisWorkbookDataModel",$B$1,$C93,E$4)</f>
        <v>0</v>
      </c>
      <c r="F93" vm="2523">
        <f>CUBEVALUE("ThisWorkbookDataModel",$B$1,$C93,F$4)</f>
        <v>0</v>
      </c>
      <c r="G93" vm="2533">
        <f>CUBEVALUE("ThisWorkbookDataModel",$B$1,$C93,G$4)</f>
        <v>0</v>
      </c>
      <c r="H93" vm="2524">
        <f>CUBEVALUE("ThisWorkbookDataModel",$B$1,$C93,H$4)</f>
        <v>0</v>
      </c>
      <c r="I93" vm="2525">
        <f>CUBEVALUE("ThisWorkbookDataModel",$B$1,$C93,I$4)</f>
        <v>0</v>
      </c>
      <c r="J93" vm="2526">
        <f>CUBEVALUE("ThisWorkbookDataModel",$B$1,$C93,J$4)</f>
        <v>0</v>
      </c>
      <c r="K93" vm="2528">
        <f>CUBEVALUE("ThisWorkbookDataModel",$B$1,$C93,K$4)</f>
        <v>0</v>
      </c>
      <c r="L93" vm="2530">
        <f>CUBEVALUE("ThisWorkbookDataModel",$B$1,$C93,L$4)</f>
        <v>0</v>
      </c>
      <c r="M93" vm="2532">
        <f>CUBEVALUE("ThisWorkbookDataModel",$B$1,$C93,M$4)</f>
        <v>0</v>
      </c>
      <c r="N93" vm="2527">
        <f>CUBEVALUE("ThisWorkbookDataModel",$B$1,$C93,N$4)</f>
        <v>0</v>
      </c>
      <c r="O93" vm="2534">
        <f>CUBEVALUE("ThisWorkbookDataModel",$B$1,$C93,O$4)</f>
        <v>0</v>
      </c>
      <c r="P93" vm="2521">
        <f>CUBEVALUE("ThisWorkbookDataModel",$B$1,$C93,P$4)</f>
        <v>0</v>
      </c>
      <c r="Q93" vm="2522">
        <f>CUBEVALUE("ThisWorkbookDataModel",$B$1,$C93,Q$4)</f>
        <v>0</v>
      </c>
    </row>
    <row r="94" spans="1:17" x14ac:dyDescent="0.25">
      <c r="C94" t="str" vm="181">
        <f>CUBEMEMBER("ThisWorkbookDataModel",{"[EndingInventory].[ProductCode].&amp;[4449]","[EndingInventory].[ProductDesc].&amp;[KENWAX LIGHT NEUTRAL SLACK WAX]","[Measures].[Sum of EndingInventory]"})</f>
        <v>Sum of EndingInventory</v>
      </c>
      <c r="D94" vm="2155">
        <f>CUBEVALUE("ThisWorkbookDataModel",$B$1,$C94,D$4)</f>
        <v>138967.3548</v>
      </c>
      <c r="E94" vm="2161">
        <f>CUBEVALUE("ThisWorkbookDataModel",$B$1,$C94,E$4)</f>
        <v>136386.7096</v>
      </c>
      <c r="F94" vm="2163">
        <f>CUBEVALUE("ThisWorkbookDataModel",$B$1,$C94,F$4)</f>
        <v>133806.0644</v>
      </c>
      <c r="G94" vm="2165">
        <f>CUBEVALUE("ThisWorkbookDataModel",$B$1,$C94,G$4)</f>
        <v>131225.4192</v>
      </c>
      <c r="H94" vm="2156">
        <f>CUBEVALUE("ThisWorkbookDataModel",$B$1,$C94,H$4)</f>
        <v>128644.774</v>
      </c>
      <c r="I94" vm="2167">
        <f>CUBEVALUE("ThisWorkbookDataModel",$B$1,$C94,I$4)</f>
        <v>126064.12880000001</v>
      </c>
      <c r="J94" vm="2157">
        <f>CUBEVALUE("ThisWorkbookDataModel",$B$1,$C94,J$4)</f>
        <v>153723.48360000001</v>
      </c>
      <c r="K94" vm="2158">
        <f>CUBEVALUE("ThisWorkbookDataModel",$B$1,$C94,K$4)</f>
        <v>181382.83840000001</v>
      </c>
      <c r="L94" vm="2159">
        <f>CUBEVALUE("ThisWorkbookDataModel",$B$1,$C94,L$4)</f>
        <v>178802.19320000001</v>
      </c>
      <c r="M94" vm="2162">
        <f>CUBEVALUE("ThisWorkbookDataModel",$B$1,$C94,M$4)</f>
        <v>176221.54800000001</v>
      </c>
      <c r="N94" vm="2164">
        <f>CUBEVALUE("ThisWorkbookDataModel",$B$1,$C94,N$4)</f>
        <v>173640.90280000001</v>
      </c>
      <c r="O94" vm="2166">
        <f>CUBEVALUE("ThisWorkbookDataModel",$B$1,$C94,O$4)</f>
        <v>171060.25760000001</v>
      </c>
      <c r="P94" vm="2160">
        <f>CUBEVALUE("ThisWorkbookDataModel",$B$1,$C94,P$4)</f>
        <v>168479.61240000001</v>
      </c>
      <c r="Q94" vm="2168">
        <f>CUBEVALUE("ThisWorkbookDataModel",$B$1,$C94,Q$4)</f>
        <v>165898.96720000001</v>
      </c>
    </row>
    <row r="95" spans="1:17" x14ac:dyDescent="0.25">
      <c r="A95" t="str" vm="131">
        <f>CUBEMEMBER("ThisWorkbookDataModel","[EndingInventory].[ProductCode].&amp;[4451]")</f>
        <v>4451</v>
      </c>
    </row>
    <row r="96" spans="1:17" x14ac:dyDescent="0.25">
      <c r="B96" t="str" vm="77">
        <f>CUBEMEMBER("ThisWorkbookDataModel",{"[EndingInventory].[ProductCode].&amp;[4451]","[EndingInventory].[ProductDesc].&amp;[KENWAX MED NEUTRAL SLACK WAX]"})</f>
        <v>KENWAX MED NEUTRAL SLACK WAX</v>
      </c>
    </row>
    <row r="97" spans="1:17" x14ac:dyDescent="0.25">
      <c r="C97" t="str" vm="25">
        <f>CUBEMEMBER("ThisWorkbookDataModel",{"[EndingInventory].[ProductCode].&amp;[4451]","[EndingInventory].[ProductDesc].&amp;[KENWAX MED NEUTRAL SLACK WAX]","[Measures].[Sum of BeginInventory]"})</f>
        <v>Sum of BeginInventory</v>
      </c>
      <c r="D97" vm="1724">
        <f>CUBEVALUE("ThisWorkbookDataModel",$B$1,$C97,D$4)</f>
        <v>574814</v>
      </c>
      <c r="E97" vm="651">
        <f>CUBEVALUE("ThisWorkbookDataModel",$B$1,$C97,E$4)</f>
        <v>564326.90326000005</v>
      </c>
      <c r="F97" vm="650">
        <f>CUBEVALUE("ThisWorkbookDataModel",$B$1,$C97,F$4)</f>
        <v>553839.8065200001</v>
      </c>
      <c r="G97" vm="656">
        <f>CUBEVALUE("ThisWorkbookDataModel",$B$1,$C97,G$4)</f>
        <v>543352.70978000015</v>
      </c>
      <c r="H97" vm="658">
        <f>CUBEVALUE("ThisWorkbookDataModel",$B$1,$C97,H$4)</f>
        <v>558590.6130400002</v>
      </c>
      <c r="I97" vm="660">
        <f>CUBEVALUE("ThisWorkbookDataModel",$B$1,$C97,I$4)</f>
        <v>573828.51630000025</v>
      </c>
      <c r="J97" vm="652">
        <f>CUBEVALUE("ThisWorkbookDataModel",$B$1,$C97,J$4)</f>
        <v>589066.4195600003</v>
      </c>
      <c r="K97" vm="662">
        <f>CUBEVALUE("ThisWorkbookDataModel",$B$1,$C97,K$4)</f>
        <v>578579.32282000035</v>
      </c>
      <c r="L97" vm="653">
        <f>CUBEVALUE("ThisWorkbookDataModel",$B$1,$C97,L$4)</f>
        <v>568092.2260800004</v>
      </c>
      <c r="M97" vm="654">
        <f>CUBEVALUE("ThisWorkbookDataModel",$B$1,$C97,M$4)</f>
        <v>583330.12934000045</v>
      </c>
      <c r="N97" vm="655">
        <f>CUBEVALUE("ThisWorkbookDataModel",$B$1,$C97,N$4)</f>
        <v>598568.0326000005</v>
      </c>
      <c r="O97" vm="657">
        <f>CUBEVALUE("ThisWorkbookDataModel",$B$1,$C97,O$4)</f>
        <v>613805.93586000055</v>
      </c>
      <c r="P97" vm="659">
        <f>CUBEVALUE("ThisWorkbookDataModel",$B$1,$C97,P$4)</f>
        <v>629043.8391200006</v>
      </c>
      <c r="Q97" vm="661">
        <f>CUBEVALUE("ThisWorkbookDataModel",$B$1,$C97,Q$4)</f>
        <v>618556.74238000065</v>
      </c>
    </row>
    <row r="98" spans="1:17" x14ac:dyDescent="0.25">
      <c r="C98" t="str" vm="242">
        <f>CUBEMEMBER("ThisWorkbookDataModel",{"[EndingInventory].[ProductCode].&amp;[4451]","[EndingInventory].[ProductDesc].&amp;[KENWAX MED NEUTRAL SLACK WAX]","[Measures].[Sum of Receipts]"})</f>
        <v>Sum of Receipts</v>
      </c>
      <c r="D98" vm="2787">
        <f>CUBEVALUE("ThisWorkbookDataModel",$B$1,$C98,D$4)</f>
        <v>0</v>
      </c>
      <c r="E98" vm="2792">
        <f>CUBEVALUE("ThisWorkbookDataModel",$B$1,$C98,E$4)</f>
        <v>0</v>
      </c>
      <c r="F98" vm="387">
        <f>CUBEVALUE("ThisWorkbookDataModel",$B$1,$C98,F$4)</f>
        <v>0</v>
      </c>
      <c r="G98" vm="2782">
        <f>CUBEVALUE("ThisWorkbookDataModel",$B$1,$C98,G$4)</f>
        <v>0</v>
      </c>
      <c r="H98" vm="3200">
        <f>CUBEVALUE("ThisWorkbookDataModel",$B$1,$C98,H$4)</f>
        <v>0</v>
      </c>
      <c r="I98" vm="2788">
        <f>CUBEVALUE("ThisWorkbookDataModel",$B$1,$C98,I$4)</f>
        <v>0</v>
      </c>
      <c r="J98" vm="2790">
        <f>CUBEVALUE("ThisWorkbookDataModel",$B$1,$C98,J$4)</f>
        <v>0</v>
      </c>
      <c r="K98" vm="2791">
        <f>CUBEVALUE("ThisWorkbookDataModel",$B$1,$C98,K$4)</f>
        <v>0</v>
      </c>
      <c r="L98" vm="2783">
        <f>CUBEVALUE("ThisWorkbookDataModel",$B$1,$C98,L$4)</f>
        <v>0</v>
      </c>
      <c r="M98" vm="2793">
        <f>CUBEVALUE("ThisWorkbookDataModel",$B$1,$C98,M$4)</f>
        <v>0</v>
      </c>
      <c r="N98" vm="2784">
        <f>CUBEVALUE("ThisWorkbookDataModel",$B$1,$C98,N$4)</f>
        <v>0</v>
      </c>
      <c r="O98" vm="2785">
        <f>CUBEVALUE("ThisWorkbookDataModel",$B$1,$C98,O$4)</f>
        <v>0</v>
      </c>
      <c r="P98" vm="2786">
        <f>CUBEVALUE("ThisWorkbookDataModel",$B$1,$C98,P$4)</f>
        <v>0</v>
      </c>
      <c r="Q98" vm="2789">
        <f>CUBEVALUE("ThisWorkbookDataModel",$B$1,$C98,Q$4)</f>
        <v>0</v>
      </c>
    </row>
    <row r="99" spans="1:17" x14ac:dyDescent="0.25">
      <c r="C99" t="str" vm="268">
        <f>CUBEMEMBER("ThisWorkbookDataModel",{"[EndingInventory].[ProductCode].&amp;[4451]","[EndingInventory].[ProductDesc].&amp;[KENWAX MED NEUTRAL SLACK WAX]","[Measures].[Sum of ProductionIn]"})</f>
        <v>Sum of ProductionIn</v>
      </c>
      <c r="D99" vm="3068">
        <f>CUBEVALUE("ThisWorkbookDataModel",$B$1,$C99,D$4)</f>
        <v>0</v>
      </c>
      <c r="E99" vm="3070">
        <f>CUBEVALUE("ThisWorkbookDataModel",$B$1,$C99,E$4)</f>
        <v>0</v>
      </c>
      <c r="F99" vm="3066">
        <f>CUBEVALUE("ThisWorkbookDataModel",$B$1,$C99,F$4)</f>
        <v>0</v>
      </c>
      <c r="G99" vm="3072">
        <f>CUBEVALUE("ThisWorkbookDataModel",$B$1,$C99,G$4)</f>
        <v>25725</v>
      </c>
      <c r="H99" vm="3061">
        <f>CUBEVALUE("ThisWorkbookDataModel",$B$1,$C99,H$4)</f>
        <v>25725</v>
      </c>
      <c r="I99" vm="3062">
        <f>CUBEVALUE("ThisWorkbookDataModel",$B$1,$C99,I$4)</f>
        <v>25725</v>
      </c>
      <c r="J99" vm="3060">
        <f>CUBEVALUE("ThisWorkbookDataModel",$B$1,$C99,J$4)</f>
        <v>0</v>
      </c>
      <c r="K99" vm="3067">
        <f>CUBEVALUE("ThisWorkbookDataModel",$B$1,$C99,K$4)</f>
        <v>0</v>
      </c>
      <c r="L99" vm="3069">
        <f>CUBEVALUE("ThisWorkbookDataModel",$B$1,$C99,L$4)</f>
        <v>25725</v>
      </c>
      <c r="M99" vm="3071">
        <f>CUBEVALUE("ThisWorkbookDataModel",$B$1,$C99,M$4)</f>
        <v>25725</v>
      </c>
      <c r="N99" vm="3063">
        <f>CUBEVALUE("ThisWorkbookDataModel",$B$1,$C99,N$4)</f>
        <v>25725</v>
      </c>
      <c r="O99" vm="3073">
        <f>CUBEVALUE("ThisWorkbookDataModel",$B$1,$C99,O$4)</f>
        <v>25725</v>
      </c>
      <c r="P99" vm="3064">
        <f>CUBEVALUE("ThisWorkbookDataModel",$B$1,$C99,P$4)</f>
        <v>0</v>
      </c>
      <c r="Q99" vm="3065">
        <f>CUBEVALUE("ThisWorkbookDataModel",$B$1,$C99,Q$4)</f>
        <v>0</v>
      </c>
    </row>
    <row r="100" spans="1:17" x14ac:dyDescent="0.25">
      <c r="C100" t="str" vm="96">
        <f>CUBEMEMBER("ThisWorkbookDataModel",{"[EndingInventory].[ProductCode].&amp;[4451]","[EndingInventory].[ProductDesc].&amp;[KENWAX MED NEUTRAL SLACK WAX]","[Measures].[Sum of ProductionOut]"})</f>
        <v>Sum of ProductionOut</v>
      </c>
      <c r="D100" vm="1278">
        <f>CUBEVALUE("ThisWorkbookDataModel",$B$1,$C100,D$4)</f>
        <v>0</v>
      </c>
      <c r="E100" vm="1280">
        <f>CUBEVALUE("ThisWorkbookDataModel",$B$1,$C100,E$4)</f>
        <v>0</v>
      </c>
      <c r="F100" vm="1282">
        <f>CUBEVALUE("ThisWorkbookDataModel",$B$1,$C100,F$4)</f>
        <v>0</v>
      </c>
      <c r="G100" vm="1284">
        <f>CUBEVALUE("ThisWorkbookDataModel",$B$1,$C100,G$4)</f>
        <v>0</v>
      </c>
      <c r="H100" vm="1279">
        <f>CUBEVALUE("ThisWorkbookDataModel",$B$1,$C100,H$4)</f>
        <v>0</v>
      </c>
      <c r="I100" vm="1286">
        <f>CUBEVALUE("ThisWorkbookDataModel",$B$1,$C100,I$4)</f>
        <v>0</v>
      </c>
      <c r="J100" vm="2625">
        <f>CUBEVALUE("ThisWorkbookDataModel",$B$1,$C100,J$4)</f>
        <v>0</v>
      </c>
      <c r="K100" vm="1276">
        <f>CUBEVALUE("ThisWorkbookDataModel",$B$1,$C100,K$4)</f>
        <v>0</v>
      </c>
      <c r="L100" vm="303">
        <f>CUBEVALUE("ThisWorkbookDataModel",$B$1,$C100,L$4)</f>
        <v>0</v>
      </c>
      <c r="M100" vm="1281">
        <f>CUBEVALUE("ThisWorkbookDataModel",$B$1,$C100,M$4)</f>
        <v>0</v>
      </c>
      <c r="N100" vm="1283">
        <f>CUBEVALUE("ThisWorkbookDataModel",$B$1,$C100,N$4)</f>
        <v>0</v>
      </c>
      <c r="O100" vm="1285">
        <f>CUBEVALUE("ThisWorkbookDataModel",$B$1,$C100,O$4)</f>
        <v>0</v>
      </c>
      <c r="P100" vm="1277">
        <f>CUBEVALUE("ThisWorkbookDataModel",$B$1,$C100,P$4)</f>
        <v>0</v>
      </c>
      <c r="Q100" vm="1287">
        <f>CUBEVALUE("ThisWorkbookDataModel",$B$1,$C100,Q$4)</f>
        <v>0</v>
      </c>
    </row>
    <row r="101" spans="1:17" x14ac:dyDescent="0.25">
      <c r="C101" t="str" vm="216">
        <f>CUBEMEMBER("ThisWorkbookDataModel",{"[EndingInventory].[ProductCode].&amp;[4451]","[EndingInventory].[ProductDesc].&amp;[KENWAX MED NEUTRAL SLACK WAX]","[Measures].[Sum of Demand]"})</f>
        <v>Sum of Demand</v>
      </c>
      <c r="D101" vm="2510">
        <f>CUBEVALUE("ThisWorkbookDataModel",$B$1,$C101,D$4)</f>
        <v>10322.580599999999</v>
      </c>
      <c r="E101" vm="2511">
        <f>CUBEVALUE("ThisWorkbookDataModel",$B$1,$C101,E$4)</f>
        <v>10322.580599999999</v>
      </c>
      <c r="F101" vm="2512">
        <f>CUBEVALUE("ThisWorkbookDataModel",$B$1,$C101,F$4)</f>
        <v>10322.580599999999</v>
      </c>
      <c r="G101" vm="2514">
        <f>CUBEVALUE("ThisWorkbookDataModel",$B$1,$C101,G$4)</f>
        <v>10322.580599999999</v>
      </c>
      <c r="H101" vm="2516">
        <f>CUBEVALUE("ThisWorkbookDataModel",$B$1,$C101,H$4)</f>
        <v>10322.580599999999</v>
      </c>
      <c r="I101" vm="2518">
        <f>CUBEVALUE("ThisWorkbookDataModel",$B$1,$C101,I$4)</f>
        <v>10322.580599999999</v>
      </c>
      <c r="J101" vm="2513">
        <f>CUBEVALUE("ThisWorkbookDataModel",$B$1,$C101,J$4)</f>
        <v>10322.580599999999</v>
      </c>
      <c r="K101" vm="2520">
        <f>CUBEVALUE("ThisWorkbookDataModel",$B$1,$C101,K$4)</f>
        <v>10322.580599999999</v>
      </c>
      <c r="L101" vm="2507">
        <f>CUBEVALUE("ThisWorkbookDataModel",$B$1,$C101,L$4)</f>
        <v>10322.580599999999</v>
      </c>
      <c r="M101" vm="2509">
        <f>CUBEVALUE("ThisWorkbookDataModel",$B$1,$C101,M$4)</f>
        <v>10322.580599999999</v>
      </c>
      <c r="N101" vm="2508">
        <f>CUBEVALUE("ThisWorkbookDataModel",$B$1,$C101,N$4)</f>
        <v>10322.580599999999</v>
      </c>
      <c r="O101" vm="2515">
        <f>CUBEVALUE("ThisWorkbookDataModel",$B$1,$C101,O$4)</f>
        <v>10322.580599999999</v>
      </c>
      <c r="P101" vm="2517">
        <f>CUBEVALUE("ThisWorkbookDataModel",$B$1,$C101,P$4)</f>
        <v>10322.580599999999</v>
      </c>
      <c r="Q101" vm="2519">
        <f>CUBEVALUE("ThisWorkbookDataModel",$B$1,$C101,Q$4)</f>
        <v>10322.580599999999</v>
      </c>
    </row>
    <row r="102" spans="1:17" x14ac:dyDescent="0.25">
      <c r="C102" t="str" vm="180">
        <f>CUBEMEMBER("ThisWorkbookDataModel",{"[EndingInventory].[ProductCode].&amp;[4451]","[EndingInventory].[ProductDesc].&amp;[KENWAX MED NEUTRAL SLACK WAX]","[Measures].[Sum of BlendedOut]"})</f>
        <v>Sum of BlendedOut</v>
      </c>
      <c r="D102" vm="2144">
        <f>CUBEVALUE("ThisWorkbookDataModel",$B$1,$C102,D$4)</f>
        <v>164.51613999999998</v>
      </c>
      <c r="E102" vm="2153">
        <f>CUBEVALUE("ThisWorkbookDataModel",$B$1,$C102,E$4)</f>
        <v>164.51613999999998</v>
      </c>
      <c r="F102" vm="2145">
        <f>CUBEVALUE("ThisWorkbookDataModel",$B$1,$C102,F$4)</f>
        <v>164.51613999999998</v>
      </c>
      <c r="G102" vm="2146">
        <f>CUBEVALUE("ThisWorkbookDataModel",$B$1,$C102,G$4)</f>
        <v>164.51613999999998</v>
      </c>
      <c r="H102" vm="2147">
        <f>CUBEVALUE("ThisWorkbookDataModel",$B$1,$C102,H$4)</f>
        <v>164.51613999999998</v>
      </c>
      <c r="I102" vm="2149">
        <f>CUBEVALUE("ThisWorkbookDataModel",$B$1,$C102,I$4)</f>
        <v>164.51613999999998</v>
      </c>
      <c r="J102" vm="2151">
        <f>CUBEVALUE("ThisWorkbookDataModel",$B$1,$C102,J$4)</f>
        <v>164.51613999999998</v>
      </c>
      <c r="K102" vm="2152">
        <f>CUBEVALUE("ThisWorkbookDataModel",$B$1,$C102,K$4)</f>
        <v>164.51613999999998</v>
      </c>
      <c r="L102" vm="2148">
        <f>CUBEVALUE("ThisWorkbookDataModel",$B$1,$C102,L$4)</f>
        <v>164.51613999999998</v>
      </c>
      <c r="M102" vm="2154">
        <f>CUBEVALUE("ThisWorkbookDataModel",$B$1,$C102,M$4)</f>
        <v>164.51613999999998</v>
      </c>
      <c r="N102" vm="386">
        <f>CUBEVALUE("ThisWorkbookDataModel",$B$1,$C102,N$4)</f>
        <v>164.51613999999998</v>
      </c>
      <c r="O102" vm="2143">
        <f>CUBEVALUE("ThisWorkbookDataModel",$B$1,$C102,O$4)</f>
        <v>164.51613999999998</v>
      </c>
      <c r="P102" vm="3196">
        <f>CUBEVALUE("ThisWorkbookDataModel",$B$1,$C102,P$4)</f>
        <v>164.51613999999998</v>
      </c>
      <c r="Q102" vm="2150">
        <f>CUBEVALUE("ThisWorkbookDataModel",$B$1,$C102,Q$4)</f>
        <v>164.51613999999998</v>
      </c>
    </row>
    <row r="103" spans="1:17" x14ac:dyDescent="0.25">
      <c r="C103" t="str" vm="130">
        <f>CUBEMEMBER("ThisWorkbookDataModel",{"[EndingInventory].[ProductCode].&amp;[4451]","[EndingInventory].[ProductDesc].&amp;[KENWAX MED NEUTRAL SLACK WAX]","[Measures].[Sum of EndingInventory]"})</f>
        <v>Sum of EndingInventory</v>
      </c>
      <c r="D103" vm="1622">
        <f>CUBEVALUE("ThisWorkbookDataModel",$B$1,$C103,D$4)</f>
        <v>564326.90326000005</v>
      </c>
      <c r="E103" vm="1624">
        <f>CUBEVALUE("ThisWorkbookDataModel",$B$1,$C103,E$4)</f>
        <v>553839.8065200001</v>
      </c>
      <c r="F103" vm="1616">
        <f>CUBEVALUE("ThisWorkbookDataModel",$B$1,$C103,F$4)</f>
        <v>543352.70978000015</v>
      </c>
      <c r="G103" vm="1626">
        <f>CUBEVALUE("ThisWorkbookDataModel",$B$1,$C103,G$4)</f>
        <v>558590.6130400002</v>
      </c>
      <c r="H103" vm="1617">
        <f>CUBEVALUE("ThisWorkbookDataModel",$B$1,$C103,H$4)</f>
        <v>573828.51630000025</v>
      </c>
      <c r="I103" vm="1618">
        <f>CUBEVALUE("ThisWorkbookDataModel",$B$1,$C103,I$4)</f>
        <v>589066.4195600003</v>
      </c>
      <c r="J103" vm="1619">
        <f>CUBEVALUE("ThisWorkbookDataModel",$B$1,$C103,J$4)</f>
        <v>578579.32282000035</v>
      </c>
      <c r="K103" vm="1621">
        <f>CUBEVALUE("ThisWorkbookDataModel",$B$1,$C103,K$4)</f>
        <v>568092.2260800004</v>
      </c>
      <c r="L103" vm="1623">
        <f>CUBEVALUE("ThisWorkbookDataModel",$B$1,$C103,L$4)</f>
        <v>583330.12934000045</v>
      </c>
      <c r="M103" vm="1625">
        <f>CUBEVALUE("ThisWorkbookDataModel",$B$1,$C103,M$4)</f>
        <v>598568.0326000005</v>
      </c>
      <c r="N103" vm="1620">
        <f>CUBEVALUE("ThisWorkbookDataModel",$B$1,$C103,N$4)</f>
        <v>613805.93586000055</v>
      </c>
      <c r="O103" vm="1627">
        <f>CUBEVALUE("ThisWorkbookDataModel",$B$1,$C103,O$4)</f>
        <v>629043.8391200006</v>
      </c>
      <c r="P103" vm="1614">
        <f>CUBEVALUE("ThisWorkbookDataModel",$B$1,$C103,P$4)</f>
        <v>618556.74238000065</v>
      </c>
      <c r="Q103" vm="1615">
        <f>CUBEVALUE("ThisWorkbookDataModel",$B$1,$C103,Q$4)</f>
        <v>608069.6456400007</v>
      </c>
    </row>
    <row r="104" spans="1:17" x14ac:dyDescent="0.25">
      <c r="A104" t="str" vm="76">
        <f>CUBEMEMBER("ThisWorkbookDataModel","[EndingInventory].[ProductCode].&amp;[4454]")</f>
        <v>4454</v>
      </c>
    </row>
    <row r="105" spans="1:17" x14ac:dyDescent="0.25">
      <c r="B105" t="str" vm="24">
        <f>CUBEMEMBER("ThisWorkbookDataModel",{"[EndingInventory].[ProductCode].&amp;[4454]","[EndingInventory].[ProductDesc].&amp;[KENWAX HEAVY NEUTRAL SLACK WAX]"})</f>
        <v>KENWAX HEAVY NEUTRAL SLACK WAX</v>
      </c>
    </row>
    <row r="106" spans="1:17" x14ac:dyDescent="0.25">
      <c r="C106" t="str" vm="155">
        <f>CUBEMEMBER("ThisWorkbookDataModel",{"[EndingInventory].[ProductCode].&amp;[4454]","[EndingInventory].[ProductDesc].&amp;[KENWAX HEAVY NEUTRAL SLACK WAX]","[Measures].[Sum of BeginInventory]"})</f>
        <v>Sum of BeginInventory</v>
      </c>
      <c r="D106" vm="1862">
        <f>CUBEVALUE("ThisWorkbookDataModel",$B$1,$C106,D$4)</f>
        <v>203138</v>
      </c>
      <c r="E106" vm="1864">
        <f>CUBEVALUE("ThisWorkbookDataModel",$B$1,$C106,E$4)</f>
        <v>201496.06453999999</v>
      </c>
      <c r="F106" vm="1866">
        <f>CUBEVALUE("ThisWorkbookDataModel",$B$1,$C106,F$4)</f>
        <v>199854.12907999998</v>
      </c>
      <c r="G106" vm="1868">
        <f>CUBEVALUE("ThisWorkbookDataModel",$B$1,$C106,G$4)</f>
        <v>213332.19361999998</v>
      </c>
      <c r="H106" vm="3202">
        <f>CUBEVALUE("ThisWorkbookDataModel",$B$1,$C106,H$4)</f>
        <v>211690.25815999997</v>
      </c>
      <c r="I106" vm="1870">
        <f>CUBEVALUE("ThisWorkbookDataModel",$B$1,$C106,I$4)</f>
        <v>210048.32269999996</v>
      </c>
      <c r="J106" vm="1859">
        <f>CUBEVALUE("ThisWorkbookDataModel",$B$1,$C106,J$4)</f>
        <v>208406.38723999995</v>
      </c>
      <c r="K106" vm="1860">
        <f>CUBEVALUE("ThisWorkbookDataModel",$B$1,$C106,K$4)</f>
        <v>206764.45177999994</v>
      </c>
      <c r="L106" vm="1863">
        <f>CUBEVALUE("ThisWorkbookDataModel",$B$1,$C106,L$4)</f>
        <v>205122.51631999994</v>
      </c>
      <c r="M106" vm="1865">
        <f>CUBEVALUE("ThisWorkbookDataModel",$B$1,$C106,M$4)</f>
        <v>203480.58085999993</v>
      </c>
      <c r="N106" vm="1867">
        <f>CUBEVALUE("ThisWorkbookDataModel",$B$1,$C106,N$4)</f>
        <v>201838.64539999992</v>
      </c>
      <c r="O106" vm="1869">
        <f>CUBEVALUE("ThisWorkbookDataModel",$B$1,$C106,O$4)</f>
        <v>200196.70993999991</v>
      </c>
      <c r="P106" vm="1861">
        <f>CUBEVALUE("ThisWorkbookDataModel",$B$1,$C106,P$4)</f>
        <v>198554.77447999991</v>
      </c>
      <c r="Q106" vm="1871">
        <f>CUBEVALUE("ThisWorkbookDataModel",$B$1,$C106,Q$4)</f>
        <v>212032.8390199999</v>
      </c>
    </row>
    <row r="107" spans="1:17" x14ac:dyDescent="0.25">
      <c r="C107" t="str" vm="267">
        <f>CUBEMEMBER("ThisWorkbookDataModel",{"[EndingInventory].[ProductCode].&amp;[4454]","[EndingInventory].[ProductDesc].&amp;[KENWAX HEAVY NEUTRAL SLACK WAX]","[Measures].[Sum of Receipts]"})</f>
        <v>Sum of Receipts</v>
      </c>
      <c r="D107" vm="3049">
        <f>CUBEVALUE("ThisWorkbookDataModel",$B$1,$C107,D$4)</f>
        <v>0</v>
      </c>
      <c r="E107" vm="3050">
        <f>CUBEVALUE("ThisWorkbookDataModel",$B$1,$C107,E$4)</f>
        <v>0</v>
      </c>
      <c r="F107" vm="3051">
        <f>CUBEVALUE("ThisWorkbookDataModel",$B$1,$C107,F$4)</f>
        <v>0</v>
      </c>
      <c r="G107" vm="3053">
        <f>CUBEVALUE("ThisWorkbookDataModel",$B$1,$C107,G$4)</f>
        <v>0</v>
      </c>
      <c r="H107" vm="3055">
        <f>CUBEVALUE("ThisWorkbookDataModel",$B$1,$C107,H$4)</f>
        <v>0</v>
      </c>
      <c r="I107" vm="3057">
        <f>CUBEVALUE("ThisWorkbookDataModel",$B$1,$C107,I$4)</f>
        <v>0</v>
      </c>
      <c r="J107" vm="3046">
        <f>CUBEVALUE("ThisWorkbookDataModel",$B$1,$C107,J$4)</f>
        <v>0</v>
      </c>
      <c r="K107" vm="3059">
        <f>CUBEVALUE("ThisWorkbookDataModel",$B$1,$C107,K$4)</f>
        <v>0</v>
      </c>
      <c r="L107" vm="3048">
        <f>CUBEVALUE("ThisWorkbookDataModel",$B$1,$C107,L$4)</f>
        <v>0</v>
      </c>
      <c r="M107" vm="3047">
        <f>CUBEVALUE("ThisWorkbookDataModel",$B$1,$C107,M$4)</f>
        <v>0</v>
      </c>
      <c r="N107" vm="3052">
        <f>CUBEVALUE("ThisWorkbookDataModel",$B$1,$C107,N$4)</f>
        <v>0</v>
      </c>
      <c r="O107" vm="3054">
        <f>CUBEVALUE("ThisWorkbookDataModel",$B$1,$C107,O$4)</f>
        <v>0</v>
      </c>
      <c r="P107" vm="3056">
        <f>CUBEVALUE("ThisWorkbookDataModel",$B$1,$C107,P$4)</f>
        <v>0</v>
      </c>
      <c r="Q107" vm="3058">
        <f>CUBEVALUE("ThisWorkbookDataModel",$B$1,$C107,Q$4)</f>
        <v>0</v>
      </c>
    </row>
    <row r="108" spans="1:17" x14ac:dyDescent="0.25">
      <c r="C108" t="str" vm="44">
        <f>CUBEMEMBER("ThisWorkbookDataModel",{"[EndingInventory].[ProductCode].&amp;[4454]","[EndingInventory].[ProductDesc].&amp;[KENWAX HEAVY NEUTRAL SLACK WAX]","[Measures].[Sum of ProductionIn]"})</f>
        <v>Sum of ProductionIn</v>
      </c>
      <c r="D108" vm="798">
        <f>CUBEVALUE("ThisWorkbookDataModel",$B$1,$C108,D$4)</f>
        <v>0</v>
      </c>
      <c r="E108" vm="809">
        <f>CUBEVALUE("ThisWorkbookDataModel",$B$1,$C108,E$4)</f>
        <v>0</v>
      </c>
      <c r="F108" vm="799">
        <f>CUBEVALUE("ThisWorkbookDataModel",$B$1,$C108,F$4)</f>
        <v>15120</v>
      </c>
      <c r="G108" vm="800">
        <f>CUBEVALUE("ThisWorkbookDataModel",$B$1,$C108,G$4)</f>
        <v>0</v>
      </c>
      <c r="H108" vm="803">
        <f>CUBEVALUE("ThisWorkbookDataModel",$B$1,$C108,H$4)</f>
        <v>0</v>
      </c>
      <c r="I108" vm="805">
        <f>CUBEVALUE("ThisWorkbookDataModel",$B$1,$C108,I$4)</f>
        <v>0</v>
      </c>
      <c r="J108" vm="807">
        <f>CUBEVALUE("ThisWorkbookDataModel",$B$1,$C108,J$4)</f>
        <v>0</v>
      </c>
      <c r="K108" vm="808">
        <f>CUBEVALUE("ThisWorkbookDataModel",$B$1,$C108,K$4)</f>
        <v>0</v>
      </c>
      <c r="L108" vm="801">
        <f>CUBEVALUE("ThisWorkbookDataModel",$B$1,$C108,L$4)</f>
        <v>0</v>
      </c>
      <c r="M108" vm="810">
        <f>CUBEVALUE("ThisWorkbookDataModel",$B$1,$C108,M$4)</f>
        <v>0</v>
      </c>
      <c r="N108" vm="802">
        <f>CUBEVALUE("ThisWorkbookDataModel",$B$1,$C108,N$4)</f>
        <v>0</v>
      </c>
      <c r="O108" vm="3317">
        <f>CUBEVALUE("ThisWorkbookDataModel",$B$1,$C108,O$4)</f>
        <v>0</v>
      </c>
      <c r="P108" vm="804">
        <f>CUBEVALUE("ThisWorkbookDataModel",$B$1,$C108,P$4)</f>
        <v>15120</v>
      </c>
      <c r="Q108" vm="806">
        <f>CUBEVALUE("ThisWorkbookDataModel",$B$1,$C108,Q$4)</f>
        <v>15120</v>
      </c>
    </row>
    <row r="109" spans="1:17" x14ac:dyDescent="0.25">
      <c r="C109" t="str" vm="215">
        <f>CUBEMEMBER("ThisWorkbookDataModel",{"[EndingInventory].[ProductCode].&amp;[4454]","[EndingInventory].[ProductDesc].&amp;[KENWAX HEAVY NEUTRAL SLACK WAX]","[Measures].[Sum of ProductionOut]"})</f>
        <v>Sum of ProductionOut</v>
      </c>
      <c r="D109" vm="2501">
        <f>CUBEVALUE("ThisWorkbookDataModel",$B$1,$C109,D$4)</f>
        <v>0</v>
      </c>
      <c r="E109" vm="2503">
        <f>CUBEVALUE("ThisWorkbookDataModel",$B$1,$C109,E$4)</f>
        <v>0</v>
      </c>
      <c r="F109" vm="2494">
        <f>CUBEVALUE("ThisWorkbookDataModel",$B$1,$C109,F$4)</f>
        <v>0</v>
      </c>
      <c r="G109" vm="2505">
        <f>CUBEVALUE("ThisWorkbookDataModel",$B$1,$C109,G$4)</f>
        <v>0</v>
      </c>
      <c r="H109" vm="2493">
        <f>CUBEVALUE("ThisWorkbookDataModel",$B$1,$C109,H$4)</f>
        <v>0</v>
      </c>
      <c r="I109" vm="2495">
        <f>CUBEVALUE("ThisWorkbookDataModel",$B$1,$C109,I$4)</f>
        <v>0</v>
      </c>
      <c r="J109" vm="2499">
        <f>CUBEVALUE("ThisWorkbookDataModel",$B$1,$C109,J$4)</f>
        <v>0</v>
      </c>
      <c r="K109" vm="2500">
        <f>CUBEVALUE("ThisWorkbookDataModel",$B$1,$C109,K$4)</f>
        <v>0</v>
      </c>
      <c r="L109" vm="2502">
        <f>CUBEVALUE("ThisWorkbookDataModel",$B$1,$C109,L$4)</f>
        <v>0</v>
      </c>
      <c r="M109" vm="2504">
        <f>CUBEVALUE("ThisWorkbookDataModel",$B$1,$C109,M$4)</f>
        <v>0</v>
      </c>
      <c r="N109" vm="2496">
        <f>CUBEVALUE("ThisWorkbookDataModel",$B$1,$C109,N$4)</f>
        <v>0</v>
      </c>
      <c r="O109" vm="2506">
        <f>CUBEVALUE("ThisWorkbookDataModel",$B$1,$C109,O$4)</f>
        <v>0</v>
      </c>
      <c r="P109" vm="2497">
        <f>CUBEVALUE("ThisWorkbookDataModel",$B$1,$C109,P$4)</f>
        <v>0</v>
      </c>
      <c r="Q109" vm="2498">
        <f>CUBEVALUE("ThisWorkbookDataModel",$B$1,$C109,Q$4)</f>
        <v>0</v>
      </c>
    </row>
    <row r="110" spans="1:17" x14ac:dyDescent="0.25">
      <c r="C110" t="str" vm="179">
        <f>CUBEMEMBER("ThisWorkbookDataModel",{"[EndingInventory].[ProductCode].&amp;[4454]","[EndingInventory].[ProductDesc].&amp;[KENWAX HEAVY NEUTRAL SLACK WAX]","[Measures].[Sum of Demand]"})</f>
        <v>Sum of Demand</v>
      </c>
      <c r="D110" vm="2133">
        <f>CUBEVALUE("ThisWorkbookDataModel",$B$1,$C110,D$4)</f>
        <v>1612.9032</v>
      </c>
      <c r="E110" vm="2135">
        <f>CUBEVALUE("ThisWorkbookDataModel",$B$1,$C110,E$4)</f>
        <v>1612.9032</v>
      </c>
      <c r="F110" vm="2137">
        <f>CUBEVALUE("ThisWorkbookDataModel",$B$1,$C110,F$4)</f>
        <v>1612.9032</v>
      </c>
      <c r="G110" vm="2139">
        <f>CUBEVALUE("ThisWorkbookDataModel",$B$1,$C110,G$4)</f>
        <v>1612.9032</v>
      </c>
      <c r="H110" vm="2132">
        <f>CUBEVALUE("ThisWorkbookDataModel",$B$1,$C110,H$4)</f>
        <v>1612.9032</v>
      </c>
      <c r="I110" vm="2141">
        <f>CUBEVALUE("ThisWorkbookDataModel",$B$1,$C110,I$4)</f>
        <v>1612.9032</v>
      </c>
      <c r="J110" vm="385">
        <f>CUBEVALUE("ThisWorkbookDataModel",$B$1,$C110,J$4)</f>
        <v>1612.9032</v>
      </c>
      <c r="K110" vm="2131">
        <f>CUBEVALUE("ThisWorkbookDataModel",$B$1,$C110,K$4)</f>
        <v>1612.9032</v>
      </c>
      <c r="L110" vm="2134">
        <f>CUBEVALUE("ThisWorkbookDataModel",$B$1,$C110,L$4)</f>
        <v>1612.9032</v>
      </c>
      <c r="M110" vm="2136">
        <f>CUBEVALUE("ThisWorkbookDataModel",$B$1,$C110,M$4)</f>
        <v>1612.9032</v>
      </c>
      <c r="N110" vm="2138">
        <f>CUBEVALUE("ThisWorkbookDataModel",$B$1,$C110,N$4)</f>
        <v>1612.9032</v>
      </c>
      <c r="O110" vm="2140">
        <f>CUBEVALUE("ThisWorkbookDataModel",$B$1,$C110,O$4)</f>
        <v>1612.9032</v>
      </c>
      <c r="P110" vm="3197">
        <f>CUBEVALUE("ThisWorkbookDataModel",$B$1,$C110,P$4)</f>
        <v>1612.9032</v>
      </c>
      <c r="Q110" vm="2142">
        <f>CUBEVALUE("ThisWorkbookDataModel",$B$1,$C110,Q$4)</f>
        <v>1612.9032</v>
      </c>
    </row>
    <row r="111" spans="1:17" x14ac:dyDescent="0.25">
      <c r="C111" t="str" vm="129">
        <f>CUBEMEMBER("ThisWorkbookDataModel",{"[EndingInventory].[ProductCode].&amp;[4454]","[EndingInventory].[ProductDesc].&amp;[KENWAX HEAVY NEUTRAL SLACK WAX]","[Measures].[Sum of BlendedOut]"})</f>
        <v>Sum of BlendedOut</v>
      </c>
      <c r="D111" vm="1600">
        <f>CUBEVALUE("ThisWorkbookDataModel",$B$1,$C111,D$4)</f>
        <v>29.032259999999997</v>
      </c>
      <c r="E111" vm="1601">
        <f>CUBEVALUE("ThisWorkbookDataModel",$B$1,$C111,E$4)</f>
        <v>29.032259999999997</v>
      </c>
      <c r="F111" vm="1605">
        <f>CUBEVALUE("ThisWorkbookDataModel",$B$1,$C111,F$4)</f>
        <v>29.032259999999997</v>
      </c>
      <c r="G111" vm="1607">
        <f>CUBEVALUE("ThisWorkbookDataModel",$B$1,$C111,G$4)</f>
        <v>29.032259999999997</v>
      </c>
      <c r="H111" vm="1609">
        <f>CUBEVALUE("ThisWorkbookDataModel",$B$1,$C111,H$4)</f>
        <v>29.032259999999997</v>
      </c>
      <c r="I111" vm="1611">
        <f>CUBEVALUE("ThisWorkbookDataModel",$B$1,$C111,I$4)</f>
        <v>29.032259999999997</v>
      </c>
      <c r="J111" vm="1602">
        <f>CUBEVALUE("ThisWorkbookDataModel",$B$1,$C111,J$4)</f>
        <v>29.032259999999997</v>
      </c>
      <c r="K111" vm="1613">
        <f>CUBEVALUE("ThisWorkbookDataModel",$B$1,$C111,K$4)</f>
        <v>29.032259999999997</v>
      </c>
      <c r="L111" vm="1603">
        <f>CUBEVALUE("ThisWorkbookDataModel",$B$1,$C111,L$4)</f>
        <v>29.032259999999997</v>
      </c>
      <c r="M111" vm="1604">
        <f>CUBEVALUE("ThisWorkbookDataModel",$B$1,$C111,M$4)</f>
        <v>29.032259999999997</v>
      </c>
      <c r="N111" vm="1606">
        <f>CUBEVALUE("ThisWorkbookDataModel",$B$1,$C111,N$4)</f>
        <v>29.032259999999997</v>
      </c>
      <c r="O111" vm="1608">
        <f>CUBEVALUE("ThisWorkbookDataModel",$B$1,$C111,O$4)</f>
        <v>29.032259999999997</v>
      </c>
      <c r="P111" vm="1610">
        <f>CUBEVALUE("ThisWorkbookDataModel",$B$1,$C111,P$4)</f>
        <v>29.032259999999997</v>
      </c>
      <c r="Q111" vm="1612">
        <f>CUBEVALUE("ThisWorkbookDataModel",$B$1,$C111,Q$4)</f>
        <v>29.032259999999997</v>
      </c>
    </row>
    <row r="112" spans="1:17" x14ac:dyDescent="0.25">
      <c r="C112" t="str" vm="75">
        <f>CUBEMEMBER("ThisWorkbookDataModel",{"[EndingInventory].[ProductCode].&amp;[4454]","[EndingInventory].[ProductDesc].&amp;[KENWAX HEAVY NEUTRAL SLACK WAX]","[Measures].[Sum of EndingInventory]"})</f>
        <v>Sum of EndingInventory</v>
      </c>
      <c r="D112" vm="344">
        <f>CUBEVALUE("ThisWorkbookDataModel",$B$1,$C112,D$4)</f>
        <v>201496.06453999999</v>
      </c>
      <c r="E112" vm="1129">
        <f>CUBEVALUE("ThisWorkbookDataModel",$B$1,$C112,E$4)</f>
        <v>199854.12907999998</v>
      </c>
      <c r="F112" vm="1119">
        <f>CUBEVALUE("ThisWorkbookDataModel",$B$1,$C112,F$4)</f>
        <v>213332.19361999998</v>
      </c>
      <c r="G112" vm="325">
        <f>CUBEVALUE("ThisWorkbookDataModel",$B$1,$C112,G$4)</f>
        <v>211690.25815999997</v>
      </c>
      <c r="H112" vm="1123">
        <f>CUBEVALUE("ThisWorkbookDataModel",$B$1,$C112,H$4)</f>
        <v>210048.32269999996</v>
      </c>
      <c r="I112" vm="1125">
        <f>CUBEVALUE("ThisWorkbookDataModel",$B$1,$C112,I$4)</f>
        <v>208406.38723999995</v>
      </c>
      <c r="J112" vm="1127">
        <f>CUBEVALUE("ThisWorkbookDataModel",$B$1,$C112,J$4)</f>
        <v>206764.45177999994</v>
      </c>
      <c r="K112" vm="1128">
        <f>CUBEVALUE("ThisWorkbookDataModel",$B$1,$C112,K$4)</f>
        <v>205122.51631999994</v>
      </c>
      <c r="L112" vm="1120">
        <f>CUBEVALUE("ThisWorkbookDataModel",$B$1,$C112,L$4)</f>
        <v>203480.58085999993</v>
      </c>
      <c r="M112" vm="1130">
        <f>CUBEVALUE("ThisWorkbookDataModel",$B$1,$C112,M$4)</f>
        <v>201838.64539999992</v>
      </c>
      <c r="N112" vm="1121">
        <f>CUBEVALUE("ThisWorkbookDataModel",$B$1,$C112,N$4)</f>
        <v>200196.70993999991</v>
      </c>
      <c r="O112" vm="1122">
        <f>CUBEVALUE("ThisWorkbookDataModel",$B$1,$C112,O$4)</f>
        <v>198554.77447999991</v>
      </c>
      <c r="P112" vm="1124">
        <f>CUBEVALUE("ThisWorkbookDataModel",$B$1,$C112,P$4)</f>
        <v>212032.8390199999</v>
      </c>
      <c r="Q112" vm="1126">
        <f>CUBEVALUE("ThisWorkbookDataModel",$B$1,$C112,Q$4)</f>
        <v>225510.90355999989</v>
      </c>
    </row>
    <row r="113" spans="1:17" x14ac:dyDescent="0.25">
      <c r="A113" t="str" vm="23">
        <f>CUBEMEMBER("ThisWorkbookDataModel","[EndingInventory].[ProductCode].&amp;[4459]")</f>
        <v>4459</v>
      </c>
    </row>
    <row r="114" spans="1:17" x14ac:dyDescent="0.25">
      <c r="B114" t="str" vm="290">
        <f>CUBEMEMBER("ThisWorkbookDataModel",{"[EndingInventory].[ProductCode].&amp;[4459]","[EndingInventory].[ProductDesc].&amp;[KENWAX 0111 PETROLATUM]"})</f>
        <v>KENWAX 0111 PETROLATUM</v>
      </c>
    </row>
    <row r="115" spans="1:17" x14ac:dyDescent="0.25">
      <c r="C115" t="str" vm="266">
        <f>CUBEMEMBER("ThisWorkbookDataModel",{"[EndingInventory].[ProductCode].&amp;[4459]","[EndingInventory].[ProductDesc].&amp;[KENWAX 0111 PETROLATUM]","[Measures].[Sum of BeginInventory]"})</f>
        <v>Sum of BeginInventory</v>
      </c>
      <c r="D115" vm="3040">
        <f>CUBEVALUE("ThisWorkbookDataModel",$B$1,$C115,D$4)</f>
        <v>215179</v>
      </c>
      <c r="E115" vm="3042">
        <f>CUBEVALUE("ThisWorkbookDataModel",$B$1,$C115,E$4)</f>
        <v>224580.9032</v>
      </c>
      <c r="F115" vm="3036">
        <f>CUBEVALUE("ThisWorkbookDataModel",$B$1,$C115,F$4)</f>
        <v>233982.8064</v>
      </c>
      <c r="G115" vm="3044">
        <f>CUBEVALUE("ThisWorkbookDataModel",$B$1,$C115,G$4)</f>
        <v>230595.7096</v>
      </c>
      <c r="H115" vm="3037">
        <f>CUBEVALUE("ThisWorkbookDataModel",$B$1,$C115,H$4)</f>
        <v>227208.6128</v>
      </c>
      <c r="I115" vm="3032">
        <f>CUBEVALUE("ThisWorkbookDataModel",$B$1,$C115,I$4)</f>
        <v>223821.516</v>
      </c>
      <c r="J115" vm="3038">
        <f>CUBEVALUE("ThisWorkbookDataModel",$B$1,$C115,J$4)</f>
        <v>220434.4192</v>
      </c>
      <c r="K115" vm="3039">
        <f>CUBEVALUE("ThisWorkbookDataModel",$B$1,$C115,K$4)</f>
        <v>217047.3224</v>
      </c>
      <c r="L115" vm="3041">
        <f>CUBEVALUE("ThisWorkbookDataModel",$B$1,$C115,L$4)</f>
        <v>213660.22560000001</v>
      </c>
      <c r="M115" vm="3043">
        <f>CUBEVALUE("ThisWorkbookDataModel",$B$1,$C115,M$4)</f>
        <v>210273.12880000001</v>
      </c>
      <c r="N115" vm="3034">
        <f>CUBEVALUE("ThisWorkbookDataModel",$B$1,$C115,N$4)</f>
        <v>206886.03200000001</v>
      </c>
      <c r="O115" vm="3045">
        <f>CUBEVALUE("ThisWorkbookDataModel",$B$1,$C115,O$4)</f>
        <v>203498.93520000001</v>
      </c>
      <c r="P115" vm="3033">
        <f>CUBEVALUE("ThisWorkbookDataModel",$B$1,$C115,P$4)</f>
        <v>200111.83840000001</v>
      </c>
      <c r="Q115" vm="3035">
        <f>CUBEVALUE("ThisWorkbookDataModel",$B$1,$C115,Q$4)</f>
        <v>196724.74160000001</v>
      </c>
    </row>
    <row r="116" spans="1:17" x14ac:dyDescent="0.25">
      <c r="C116" t="str" vm="149">
        <f>CUBEMEMBER("ThisWorkbookDataModel",{"[EndingInventory].[ProductCode].&amp;[4459]","[EndingInventory].[ProductDesc].&amp;[KENWAX 0111 PETROLATUM]","[Measures].[Sum of Receipts]"})</f>
        <v>Sum of Receipts</v>
      </c>
      <c r="D116" vm="1784">
        <f>CUBEVALUE("ThisWorkbookDataModel",$B$1,$C116,D$4)</f>
        <v>0</v>
      </c>
      <c r="E116" vm="1786">
        <f>CUBEVALUE("ThisWorkbookDataModel",$B$1,$C116,E$4)</f>
        <v>0</v>
      </c>
      <c r="F116" vm="1788">
        <f>CUBEVALUE("ThisWorkbookDataModel",$B$1,$C116,F$4)</f>
        <v>0</v>
      </c>
      <c r="G116" vm="1790">
        <f>CUBEVALUE("ThisWorkbookDataModel",$B$1,$C116,G$4)</f>
        <v>0</v>
      </c>
      <c r="H116" vm="1780">
        <f>CUBEVALUE("ThisWorkbookDataModel",$B$1,$C116,H$4)</f>
        <v>0</v>
      </c>
      <c r="I116" vm="1792">
        <f>CUBEVALUE("ThisWorkbookDataModel",$B$1,$C116,I$4)</f>
        <v>0</v>
      </c>
      <c r="J116" vm="1781">
        <f>CUBEVALUE("ThisWorkbookDataModel",$B$1,$C116,J$4)</f>
        <v>0</v>
      </c>
      <c r="K116" vm="1782">
        <f>CUBEVALUE("ThisWorkbookDataModel",$B$1,$C116,K$4)</f>
        <v>0</v>
      </c>
      <c r="L116" vm="1785">
        <f>CUBEVALUE("ThisWorkbookDataModel",$B$1,$C116,L$4)</f>
        <v>0</v>
      </c>
      <c r="M116" vm="1787">
        <f>CUBEVALUE("ThisWorkbookDataModel",$B$1,$C116,M$4)</f>
        <v>0</v>
      </c>
      <c r="N116" vm="1789">
        <f>CUBEVALUE("ThisWorkbookDataModel",$B$1,$C116,N$4)</f>
        <v>0</v>
      </c>
      <c r="O116" vm="1791">
        <f>CUBEVALUE("ThisWorkbookDataModel",$B$1,$C116,O$4)</f>
        <v>0</v>
      </c>
      <c r="P116" vm="1783">
        <f>CUBEVALUE("ThisWorkbookDataModel",$B$1,$C116,P$4)</f>
        <v>0</v>
      </c>
      <c r="Q116" vm="1793">
        <f>CUBEVALUE("ThisWorkbookDataModel",$B$1,$C116,Q$4)</f>
        <v>0</v>
      </c>
    </row>
    <row r="117" spans="1:17" x14ac:dyDescent="0.25">
      <c r="C117" t="str" vm="214">
        <f>CUBEMEMBER("ThisWorkbookDataModel",{"[EndingInventory].[ProductCode].&amp;[4459]","[EndingInventory].[ProductDesc].&amp;[KENWAX 0111 PETROLATUM]","[Measures].[Sum of ProductionIn]"})</f>
        <v>Sum of ProductionIn</v>
      </c>
      <c r="D117" vm="2479">
        <f>CUBEVALUE("ThisWorkbookDataModel",$B$1,$C117,D$4)</f>
        <v>12789</v>
      </c>
      <c r="E117" vm="2481">
        <f>CUBEVALUE("ThisWorkbookDataModel",$B$1,$C117,E$4)</f>
        <v>12789</v>
      </c>
      <c r="F117" vm="2484">
        <f>CUBEVALUE("ThisWorkbookDataModel",$B$1,$C117,F$4)</f>
        <v>0</v>
      </c>
      <c r="G117" vm="2486">
        <f>CUBEVALUE("ThisWorkbookDataModel",$B$1,$C117,G$4)</f>
        <v>0</v>
      </c>
      <c r="H117" vm="2488">
        <f>CUBEVALUE("ThisWorkbookDataModel",$B$1,$C117,H$4)</f>
        <v>0</v>
      </c>
      <c r="I117" vm="2490">
        <f>CUBEVALUE("ThisWorkbookDataModel",$B$1,$C117,I$4)</f>
        <v>0</v>
      </c>
      <c r="J117" vm="2480">
        <f>CUBEVALUE("ThisWorkbookDataModel",$B$1,$C117,J$4)</f>
        <v>0</v>
      </c>
      <c r="K117" vm="2492">
        <f>CUBEVALUE("ThisWorkbookDataModel",$B$1,$C117,K$4)</f>
        <v>0</v>
      </c>
      <c r="L117" vm="2482">
        <f>CUBEVALUE("ThisWorkbookDataModel",$B$1,$C117,L$4)</f>
        <v>0</v>
      </c>
      <c r="M117" vm="2483">
        <f>CUBEVALUE("ThisWorkbookDataModel",$B$1,$C117,M$4)</f>
        <v>0</v>
      </c>
      <c r="N117" vm="2485">
        <f>CUBEVALUE("ThisWorkbookDataModel",$B$1,$C117,N$4)</f>
        <v>0</v>
      </c>
      <c r="O117" vm="2487">
        <f>CUBEVALUE("ThisWorkbookDataModel",$B$1,$C117,O$4)</f>
        <v>0</v>
      </c>
      <c r="P117" vm="2489">
        <f>CUBEVALUE("ThisWorkbookDataModel",$B$1,$C117,P$4)</f>
        <v>0</v>
      </c>
      <c r="Q117" vm="2491">
        <f>CUBEVALUE("ThisWorkbookDataModel",$B$1,$C117,Q$4)</f>
        <v>0</v>
      </c>
    </row>
    <row r="118" spans="1:17" x14ac:dyDescent="0.25">
      <c r="C118" t="str" vm="178">
        <f>CUBEMEMBER("ThisWorkbookDataModel",{"[EndingInventory].[ProductCode].&amp;[4459]","[EndingInventory].[ProductDesc].&amp;[KENWAX 0111 PETROLATUM]","[Measures].[Sum of ProductionOut]"})</f>
        <v>Sum of ProductionOut</v>
      </c>
      <c r="D118" vm="2120">
        <f>CUBEVALUE("ThisWorkbookDataModel",$B$1,$C118,D$4)</f>
        <v>0</v>
      </c>
      <c r="E118" vm="2129">
        <f>CUBEVALUE("ThisWorkbookDataModel",$B$1,$C118,E$4)</f>
        <v>0</v>
      </c>
      <c r="F118" vm="2121">
        <f>CUBEVALUE("ThisWorkbookDataModel",$B$1,$C118,F$4)</f>
        <v>0</v>
      </c>
      <c r="G118" vm="2122">
        <f>CUBEVALUE("ThisWorkbookDataModel",$B$1,$C118,G$4)</f>
        <v>0</v>
      </c>
      <c r="H118" vm="2123">
        <f>CUBEVALUE("ThisWorkbookDataModel",$B$1,$C118,H$4)</f>
        <v>0</v>
      </c>
      <c r="I118" vm="2125">
        <f>CUBEVALUE("ThisWorkbookDataModel",$B$1,$C118,I$4)</f>
        <v>0</v>
      </c>
      <c r="J118" vm="2127">
        <f>CUBEVALUE("ThisWorkbookDataModel",$B$1,$C118,J$4)</f>
        <v>0</v>
      </c>
      <c r="K118" vm="2128">
        <f>CUBEVALUE("ThisWorkbookDataModel",$B$1,$C118,K$4)</f>
        <v>0</v>
      </c>
      <c r="L118" vm="384">
        <f>CUBEVALUE("ThisWorkbookDataModel",$B$1,$C118,L$4)</f>
        <v>0</v>
      </c>
      <c r="M118" vm="2130">
        <f>CUBEVALUE("ThisWorkbookDataModel",$B$1,$C118,M$4)</f>
        <v>0</v>
      </c>
      <c r="N118" vm="2119">
        <f>CUBEVALUE("ThisWorkbookDataModel",$B$1,$C118,N$4)</f>
        <v>0</v>
      </c>
      <c r="O118" vm="3308">
        <f>CUBEVALUE("ThisWorkbookDataModel",$B$1,$C118,O$4)</f>
        <v>0</v>
      </c>
      <c r="P118" vm="2124">
        <f>CUBEVALUE("ThisWorkbookDataModel",$B$1,$C118,P$4)</f>
        <v>0</v>
      </c>
      <c r="Q118" vm="2126">
        <f>CUBEVALUE("ThisWorkbookDataModel",$B$1,$C118,Q$4)</f>
        <v>0</v>
      </c>
    </row>
    <row r="119" spans="1:17" x14ac:dyDescent="0.25">
      <c r="C119" t="str" vm="128">
        <f>CUBEMEMBER("ThisWorkbookDataModel",{"[EndingInventory].[ProductCode].&amp;[4459]","[EndingInventory].[ProductDesc].&amp;[KENWAX 0111 PETROLATUM]","[Measures].[Sum of Demand]"})</f>
        <v>Sum of Demand</v>
      </c>
      <c r="D119" vm="1594">
        <f>CUBEVALUE("ThisWorkbookDataModel",$B$1,$C119,D$4)</f>
        <v>3387.0967999999998</v>
      </c>
      <c r="E119" vm="1596">
        <f>CUBEVALUE("ThisWorkbookDataModel",$B$1,$C119,E$4)</f>
        <v>3387.0967999999998</v>
      </c>
      <c r="F119" vm="1587">
        <f>CUBEVALUE("ThisWorkbookDataModel",$B$1,$C119,F$4)</f>
        <v>3387.0967999999998</v>
      </c>
      <c r="G119" vm="1598">
        <f>CUBEVALUE("ThisWorkbookDataModel",$B$1,$C119,G$4)</f>
        <v>3387.0967999999998</v>
      </c>
      <c r="H119" vm="1588">
        <f>CUBEVALUE("ThisWorkbookDataModel",$B$1,$C119,H$4)</f>
        <v>3387.0967999999998</v>
      </c>
      <c r="I119" vm="1589">
        <f>CUBEVALUE("ThisWorkbookDataModel",$B$1,$C119,I$4)</f>
        <v>3387.0967999999998</v>
      </c>
      <c r="J119" vm="1592">
        <f>CUBEVALUE("ThisWorkbookDataModel",$B$1,$C119,J$4)</f>
        <v>3387.0967999999998</v>
      </c>
      <c r="K119" vm="1593">
        <f>CUBEVALUE("ThisWorkbookDataModel",$B$1,$C119,K$4)</f>
        <v>3387.0967999999998</v>
      </c>
      <c r="L119" vm="1595">
        <f>CUBEVALUE("ThisWorkbookDataModel",$B$1,$C119,L$4)</f>
        <v>3387.0967999999998</v>
      </c>
      <c r="M119" vm="1597">
        <f>CUBEVALUE("ThisWorkbookDataModel",$B$1,$C119,M$4)</f>
        <v>3387.0967999999998</v>
      </c>
      <c r="N119" vm="1590">
        <f>CUBEVALUE("ThisWorkbookDataModel",$B$1,$C119,N$4)</f>
        <v>3387.0967999999998</v>
      </c>
      <c r="O119" vm="1599">
        <f>CUBEVALUE("ThisWorkbookDataModel",$B$1,$C119,O$4)</f>
        <v>3387.0967999999998</v>
      </c>
      <c r="P119" vm="1591">
        <f>CUBEVALUE("ThisWorkbookDataModel",$B$1,$C119,P$4)</f>
        <v>3387.0967999999998</v>
      </c>
      <c r="Q119" vm="1586">
        <f>CUBEVALUE("ThisWorkbookDataModel",$B$1,$C119,Q$4)</f>
        <v>3387.0967999999998</v>
      </c>
    </row>
    <row r="120" spans="1:17" x14ac:dyDescent="0.25">
      <c r="C120" t="str" vm="74">
        <f>CUBEMEMBER("ThisWorkbookDataModel",{"[EndingInventory].[ProductCode].&amp;[4459]","[EndingInventory].[ProductDesc].&amp;[KENWAX 0111 PETROLATUM]","[Measures].[Sum of BlendedOut]"})</f>
        <v>Sum of BlendedOut</v>
      </c>
      <c r="D120" vm="1109">
        <f>CUBEVALUE("ThisWorkbookDataModel",$B$1,$C120,D$4)</f>
        <v>0</v>
      </c>
      <c r="E120" vm="1111">
        <f>CUBEVALUE("ThisWorkbookDataModel",$B$1,$C120,E$4)</f>
        <v>0</v>
      </c>
      <c r="F120" vm="1113">
        <f>CUBEVALUE("ThisWorkbookDataModel",$B$1,$C120,F$4)</f>
        <v>0</v>
      </c>
      <c r="G120" vm="1115">
        <f>CUBEVALUE("ThisWorkbookDataModel",$B$1,$C120,G$4)</f>
        <v>0</v>
      </c>
      <c r="H120" vm="1106">
        <f>CUBEVALUE("ThisWorkbookDataModel",$B$1,$C120,H$4)</f>
        <v>0</v>
      </c>
      <c r="I120" vm="1117">
        <f>CUBEVALUE("ThisWorkbookDataModel",$B$1,$C120,I$4)</f>
        <v>0</v>
      </c>
      <c r="J120" vm="2624">
        <f>CUBEVALUE("ThisWorkbookDataModel",$B$1,$C120,J$4)</f>
        <v>0</v>
      </c>
      <c r="K120" vm="1107">
        <f>CUBEVALUE("ThisWorkbookDataModel",$B$1,$C120,K$4)</f>
        <v>0</v>
      </c>
      <c r="L120" vm="1110">
        <f>CUBEVALUE("ThisWorkbookDataModel",$B$1,$C120,L$4)</f>
        <v>0</v>
      </c>
      <c r="M120" vm="1112">
        <f>CUBEVALUE("ThisWorkbookDataModel",$B$1,$C120,M$4)</f>
        <v>0</v>
      </c>
      <c r="N120" vm="1114">
        <f>CUBEVALUE("ThisWorkbookDataModel",$B$1,$C120,N$4)</f>
        <v>0</v>
      </c>
      <c r="O120" vm="1116">
        <f>CUBEVALUE("ThisWorkbookDataModel",$B$1,$C120,O$4)</f>
        <v>0</v>
      </c>
      <c r="P120" vm="1108">
        <f>CUBEVALUE("ThisWorkbookDataModel",$B$1,$C120,P$4)</f>
        <v>0</v>
      </c>
      <c r="Q120" vm="1118">
        <f>CUBEVALUE("ThisWorkbookDataModel",$B$1,$C120,Q$4)</f>
        <v>0</v>
      </c>
    </row>
    <row r="121" spans="1:17" x14ac:dyDescent="0.25">
      <c r="C121" t="str" vm="22">
        <f>CUBEMEMBER("ThisWorkbookDataModel",{"[EndingInventory].[ProductCode].&amp;[4459]","[EndingInventory].[ProductDesc].&amp;[KENWAX 0111 PETROLATUM]","[Measures].[Sum of EndingInventory]"})</f>
        <v>Sum of EndingInventory</v>
      </c>
      <c r="D121" vm="638">
        <f>CUBEVALUE("ThisWorkbookDataModel",$B$1,$C121,D$4)</f>
        <v>224580.9032</v>
      </c>
      <c r="E121" vm="639">
        <f>CUBEVALUE("ThisWorkbookDataModel",$B$1,$C121,E$4)</f>
        <v>233982.8064</v>
      </c>
      <c r="F121" vm="641">
        <f>CUBEVALUE("ThisWorkbookDataModel",$B$1,$C121,F$4)</f>
        <v>230595.7096</v>
      </c>
      <c r="G121" vm="643">
        <f>CUBEVALUE("ThisWorkbookDataModel",$B$1,$C121,G$4)</f>
        <v>227208.6128</v>
      </c>
      <c r="H121" vm="645">
        <f>CUBEVALUE("ThisWorkbookDataModel",$B$1,$C121,H$4)</f>
        <v>223821.516</v>
      </c>
      <c r="I121" vm="647">
        <f>CUBEVALUE("ThisWorkbookDataModel",$B$1,$C121,I$4)</f>
        <v>220434.4192</v>
      </c>
      <c r="J121" vm="640">
        <f>CUBEVALUE("ThisWorkbookDataModel",$B$1,$C121,J$4)</f>
        <v>217047.3224</v>
      </c>
      <c r="K121" vm="649">
        <f>CUBEVALUE("ThisWorkbookDataModel",$B$1,$C121,K$4)</f>
        <v>213660.22560000001</v>
      </c>
      <c r="L121" vm="307">
        <f>CUBEVALUE("ThisWorkbookDataModel",$B$1,$C121,L$4)</f>
        <v>210273.12880000001</v>
      </c>
      <c r="M121" vm="637">
        <f>CUBEVALUE("ThisWorkbookDataModel",$B$1,$C121,M$4)</f>
        <v>206886.03200000001</v>
      </c>
      <c r="N121" vm="642">
        <f>CUBEVALUE("ThisWorkbookDataModel",$B$1,$C121,N$4)</f>
        <v>203498.93520000001</v>
      </c>
      <c r="O121" vm="644">
        <f>CUBEVALUE("ThisWorkbookDataModel",$B$1,$C121,O$4)</f>
        <v>200111.83840000001</v>
      </c>
      <c r="P121" vm="646">
        <f>CUBEVALUE("ThisWorkbookDataModel",$B$1,$C121,P$4)</f>
        <v>196724.74160000001</v>
      </c>
      <c r="Q121" vm="648">
        <f>CUBEVALUE("ThisWorkbookDataModel",$B$1,$C121,Q$4)</f>
        <v>193337.64480000001</v>
      </c>
    </row>
    <row r="122" spans="1:17" x14ac:dyDescent="0.25">
      <c r="A122" t="str" vm="104">
        <f>CUBEMEMBER("ThisWorkbookDataModel","[EndingInventory].[ProductCode].&amp;[4554]")</f>
        <v>4554</v>
      </c>
    </row>
    <row r="123" spans="1:17" x14ac:dyDescent="0.25">
      <c r="B123" t="str" vm="265">
        <f>CUBEMEMBER("ThisWorkbookDataModel",{"[EndingInventory].[ProductCode].&amp;[4554]","[EndingInventory].[ProductDesc].&amp;[KENDEX 0834]"})</f>
        <v>KENDEX 0834</v>
      </c>
    </row>
    <row r="124" spans="1:17" x14ac:dyDescent="0.25">
      <c r="C124" t="str" vm="234">
        <f>CUBEMEMBER("ThisWorkbookDataModel",{"[EndingInventory].[ProductCode].&amp;[4554]","[EndingInventory].[ProductDesc].&amp;[KENDEX 0834]","[Measures].[Sum of BeginInventory]"})</f>
        <v>Sum of BeginInventory</v>
      </c>
      <c r="D124" vm="2685">
        <f>CUBEVALUE("ThisWorkbookDataModel",$B$1,$C124,D$4)</f>
        <v>268939</v>
      </c>
      <c r="E124" vm="2697">
        <f>CUBEVALUE("ThisWorkbookDataModel",$B$1,$C124,E$4)</f>
        <v>271032.09674060001</v>
      </c>
      <c r="F124" vm="2686">
        <f>CUBEVALUE("ThisWorkbookDataModel",$B$1,$C124,F$4)</f>
        <v>273125.19348119997</v>
      </c>
      <c r="G124" vm="2687">
        <f>CUBEVALUE("ThisWorkbookDataModel",$B$1,$C124,G$4)</f>
        <v>275218.29022179992</v>
      </c>
      <c r="H124" vm="2691">
        <f>CUBEVALUE("ThisWorkbookDataModel",$B$1,$C124,H$4)</f>
        <v>277311.38696239988</v>
      </c>
      <c r="I124" vm="2693">
        <f>CUBEVALUE("ThisWorkbookDataModel",$B$1,$C124,I$4)</f>
        <v>279404.48370299983</v>
      </c>
      <c r="J124" vm="2695">
        <f>CUBEVALUE("ThisWorkbookDataModel",$B$1,$C124,J$4)</f>
        <v>281497.58044359979</v>
      </c>
      <c r="K124" vm="2696">
        <f>CUBEVALUE("ThisWorkbookDataModel",$B$1,$C124,K$4)</f>
        <v>283590.67718419974</v>
      </c>
      <c r="L124" vm="2688">
        <f>CUBEVALUE("ThisWorkbookDataModel",$B$1,$C124,L$4)</f>
        <v>285683.77392479969</v>
      </c>
      <c r="M124" vm="2698">
        <f>CUBEVALUE("ThisWorkbookDataModel",$B$1,$C124,M$4)</f>
        <v>287776.87066539965</v>
      </c>
      <c r="N124" vm="2689">
        <f>CUBEVALUE("ThisWorkbookDataModel",$B$1,$C124,N$4)</f>
        <v>289869.9674059996</v>
      </c>
      <c r="O124" vm="2690">
        <f>CUBEVALUE("ThisWorkbookDataModel",$B$1,$C124,O$4)</f>
        <v>291963.06414659956</v>
      </c>
      <c r="P124" vm="2692">
        <f>CUBEVALUE("ThisWorkbookDataModel",$B$1,$C124,P$4)</f>
        <v>294056.16088719951</v>
      </c>
      <c r="Q124" vm="2694">
        <f>CUBEVALUE("ThisWorkbookDataModel",$B$1,$C124,Q$4)</f>
        <v>296149.25762779947</v>
      </c>
    </row>
    <row r="125" spans="1:17" x14ac:dyDescent="0.25">
      <c r="C125" t="str" vm="213">
        <f>CUBEMEMBER("ThisWorkbookDataModel",{"[EndingInventory].[ProductCode].&amp;[4554]","[EndingInventory].[ProductDesc].&amp;[KENDEX 0834]","[Measures].[Sum of Receipts]"})</f>
        <v>Sum of Receipts</v>
      </c>
      <c r="D125" vm="2473">
        <f>CUBEVALUE("ThisWorkbookDataModel",$B$1,$C125,D$4)</f>
        <v>0</v>
      </c>
      <c r="E125" vm="2475">
        <f>CUBEVALUE("ThisWorkbookDataModel",$B$1,$C125,E$4)</f>
        <v>0</v>
      </c>
      <c r="F125" vm="2465">
        <f>CUBEVALUE("ThisWorkbookDataModel",$B$1,$C125,F$4)</f>
        <v>0</v>
      </c>
      <c r="G125" vm="2477">
        <f>CUBEVALUE("ThisWorkbookDataModel",$B$1,$C125,G$4)</f>
        <v>0</v>
      </c>
      <c r="H125" vm="2467">
        <f>CUBEVALUE("ThisWorkbookDataModel",$B$1,$C125,H$4)</f>
        <v>0</v>
      </c>
      <c r="I125" vm="2466">
        <f>CUBEVALUE("ThisWorkbookDataModel",$B$1,$C125,I$4)</f>
        <v>0</v>
      </c>
      <c r="J125" vm="2471">
        <f>CUBEVALUE("ThisWorkbookDataModel",$B$1,$C125,J$4)</f>
        <v>0</v>
      </c>
      <c r="K125" vm="2472">
        <f>CUBEVALUE("ThisWorkbookDataModel",$B$1,$C125,K$4)</f>
        <v>0</v>
      </c>
      <c r="L125" vm="2474">
        <f>CUBEVALUE("ThisWorkbookDataModel",$B$1,$C125,L$4)</f>
        <v>0</v>
      </c>
      <c r="M125" vm="2476">
        <f>CUBEVALUE("ThisWorkbookDataModel",$B$1,$C125,M$4)</f>
        <v>0</v>
      </c>
      <c r="N125" vm="2468">
        <f>CUBEVALUE("ThisWorkbookDataModel",$B$1,$C125,N$4)</f>
        <v>0</v>
      </c>
      <c r="O125" vm="2478">
        <f>CUBEVALUE("ThisWorkbookDataModel",$B$1,$C125,O$4)</f>
        <v>0</v>
      </c>
      <c r="P125" vm="2469">
        <f>CUBEVALUE("ThisWorkbookDataModel",$B$1,$C125,P$4)</f>
        <v>0</v>
      </c>
      <c r="Q125" vm="2470">
        <f>CUBEVALUE("ThisWorkbookDataModel",$B$1,$C125,Q$4)</f>
        <v>0</v>
      </c>
    </row>
    <row r="126" spans="1:17" x14ac:dyDescent="0.25">
      <c r="C126" t="str" vm="177">
        <f>CUBEMEMBER("ThisWorkbookDataModel",{"[EndingInventory].[ProductCode].&amp;[4554]","[EndingInventory].[ProductDesc].&amp;[KENDEX 0834]","[Measures].[Sum of ProductionIn]"})</f>
        <v>Sum of ProductionIn</v>
      </c>
      <c r="D126" vm="2107">
        <f>CUBEVALUE("ThisWorkbookDataModel",$B$1,$C126,D$4)</f>
        <v>7980</v>
      </c>
      <c r="E126" vm="2109">
        <f>CUBEVALUE("ThisWorkbookDataModel",$B$1,$C126,E$4)</f>
        <v>7980</v>
      </c>
      <c r="F126" vm="2111">
        <f>CUBEVALUE("ThisWorkbookDataModel",$B$1,$C126,F$4)</f>
        <v>7980</v>
      </c>
      <c r="G126" vm="2113">
        <f>CUBEVALUE("ThisWorkbookDataModel",$B$1,$C126,G$4)</f>
        <v>7980</v>
      </c>
      <c r="H126" vm="2115">
        <f>CUBEVALUE("ThisWorkbookDataModel",$B$1,$C126,H$4)</f>
        <v>7980</v>
      </c>
      <c r="I126" vm="2117">
        <f>CUBEVALUE("ThisWorkbookDataModel",$B$1,$C126,I$4)</f>
        <v>7980</v>
      </c>
      <c r="J126" vm="2105">
        <f>CUBEVALUE("ThisWorkbookDataModel",$B$1,$C126,J$4)</f>
        <v>7980</v>
      </c>
      <c r="K126" vm="2106">
        <f>CUBEVALUE("ThisWorkbookDataModel",$B$1,$C126,K$4)</f>
        <v>7980</v>
      </c>
      <c r="L126" vm="2108">
        <f>CUBEVALUE("ThisWorkbookDataModel",$B$1,$C126,L$4)</f>
        <v>7980</v>
      </c>
      <c r="M126" vm="2110">
        <f>CUBEVALUE("ThisWorkbookDataModel",$B$1,$C126,M$4)</f>
        <v>7980</v>
      </c>
      <c r="N126" vm="2112">
        <f>CUBEVALUE("ThisWorkbookDataModel",$B$1,$C126,N$4)</f>
        <v>7980</v>
      </c>
      <c r="O126" vm="2114">
        <f>CUBEVALUE("ThisWorkbookDataModel",$B$1,$C126,O$4)</f>
        <v>7980</v>
      </c>
      <c r="P126" vm="2116">
        <f>CUBEVALUE("ThisWorkbookDataModel",$B$1,$C126,P$4)</f>
        <v>7980</v>
      </c>
      <c r="Q126" vm="2118">
        <f>CUBEVALUE("ThisWorkbookDataModel",$B$1,$C126,Q$4)</f>
        <v>7980</v>
      </c>
    </row>
    <row r="127" spans="1:17" x14ac:dyDescent="0.25">
      <c r="C127" t="str" vm="127">
        <f>CUBEMEMBER("ThisWorkbookDataModel",{"[EndingInventory].[ProductCode].&amp;[4554]","[EndingInventory].[ProductDesc].&amp;[KENDEX 0834]","[Measures].[Sum of ProductionOut]"})</f>
        <v>Sum of ProductionOut</v>
      </c>
      <c r="D127" vm="383">
        <f>CUBEVALUE("ThisWorkbookDataModel",$B$1,$C127,D$4)</f>
        <v>0</v>
      </c>
      <c r="E127" vm="1574">
        <f>CUBEVALUE("ThisWorkbookDataModel",$B$1,$C127,E$4)</f>
        <v>0</v>
      </c>
      <c r="F127" vm="1576">
        <f>CUBEVALUE("ThisWorkbookDataModel",$B$1,$C127,F$4)</f>
        <v>0</v>
      </c>
      <c r="G127" vm="1578">
        <f>CUBEVALUE("ThisWorkbookDataModel",$B$1,$C127,G$4)</f>
        <v>0</v>
      </c>
      <c r="H127" vm="1580">
        <f>CUBEVALUE("ThisWorkbookDataModel",$B$1,$C127,H$4)</f>
        <v>0</v>
      </c>
      <c r="I127" vm="1582">
        <f>CUBEVALUE("ThisWorkbookDataModel",$B$1,$C127,I$4)</f>
        <v>0</v>
      </c>
      <c r="J127" vm="1584">
        <f>CUBEVALUE("ThisWorkbookDataModel",$B$1,$C127,J$4)</f>
        <v>0</v>
      </c>
      <c r="K127" vm="1585">
        <f>CUBEVALUE("ThisWorkbookDataModel",$B$1,$C127,K$4)</f>
        <v>0</v>
      </c>
      <c r="L127" vm="356">
        <f>CUBEVALUE("ThisWorkbookDataModel",$B$1,$C127,L$4)</f>
        <v>0</v>
      </c>
      <c r="M127" vm="1575">
        <f>CUBEVALUE("ThisWorkbookDataModel",$B$1,$C127,M$4)</f>
        <v>0</v>
      </c>
      <c r="N127" vm="1577">
        <f>CUBEVALUE("ThisWorkbookDataModel",$B$1,$C127,N$4)</f>
        <v>0</v>
      </c>
      <c r="O127" vm="1579">
        <f>CUBEVALUE("ThisWorkbookDataModel",$B$1,$C127,O$4)</f>
        <v>0</v>
      </c>
      <c r="P127" vm="1581">
        <f>CUBEVALUE("ThisWorkbookDataModel",$B$1,$C127,P$4)</f>
        <v>0</v>
      </c>
      <c r="Q127" vm="1583">
        <f>CUBEVALUE("ThisWorkbookDataModel",$B$1,$C127,Q$4)</f>
        <v>0</v>
      </c>
    </row>
    <row r="128" spans="1:17" x14ac:dyDescent="0.25">
      <c r="C128" t="str" vm="73">
        <f>CUBEMEMBER("ThisWorkbookDataModel",{"[EndingInventory].[ProductCode].&amp;[4554]","[EndingInventory].[ProductDesc].&amp;[KENDEX 0834]","[Measures].[Sum of Demand]"})</f>
        <v>Sum of Demand</v>
      </c>
      <c r="D128" vm="1101">
        <f>CUBEVALUE("ThisWorkbookDataModel",$B$1,$C128,D$4)</f>
        <v>4193.5483999999997</v>
      </c>
      <c r="E128" vm="1103">
        <f>CUBEVALUE("ThisWorkbookDataModel",$B$1,$C128,E$4)</f>
        <v>4193.5483999999997</v>
      </c>
      <c r="F128" vm="1092">
        <f>CUBEVALUE("ThisWorkbookDataModel",$B$1,$C128,F$4)</f>
        <v>4193.5483999999997</v>
      </c>
      <c r="G128" vm="1093">
        <f>CUBEVALUE("ThisWorkbookDataModel",$B$1,$C128,G$4)</f>
        <v>4193.5483999999997</v>
      </c>
      <c r="H128" vm="1096">
        <f>CUBEVALUE("ThisWorkbookDataModel",$B$1,$C128,H$4)</f>
        <v>4193.5483999999997</v>
      </c>
      <c r="I128" vm="1098">
        <f>CUBEVALUE("ThisWorkbookDataModel",$B$1,$C128,I$4)</f>
        <v>4193.5483999999997</v>
      </c>
      <c r="J128" vm="1099">
        <f>CUBEVALUE("ThisWorkbookDataModel",$B$1,$C128,J$4)</f>
        <v>4193.5483999999997</v>
      </c>
      <c r="K128" vm="1105">
        <f>CUBEVALUE("ThisWorkbookDataModel",$B$1,$C128,K$4)</f>
        <v>4193.5483999999997</v>
      </c>
      <c r="L128" vm="1100">
        <f>CUBEVALUE("ThisWorkbookDataModel",$B$1,$C128,L$4)</f>
        <v>4193.5483999999997</v>
      </c>
      <c r="M128" vm="1102">
        <f>CUBEVALUE("ThisWorkbookDataModel",$B$1,$C128,M$4)</f>
        <v>4193.5483999999997</v>
      </c>
      <c r="N128" vm="1104">
        <f>CUBEVALUE("ThisWorkbookDataModel",$B$1,$C128,N$4)</f>
        <v>4193.5483999999997</v>
      </c>
      <c r="O128" vm="1094">
        <f>CUBEVALUE("ThisWorkbookDataModel",$B$1,$C128,O$4)</f>
        <v>4193.5483999999997</v>
      </c>
      <c r="P128" vm="1095">
        <f>CUBEVALUE("ThisWorkbookDataModel",$B$1,$C128,P$4)</f>
        <v>4193.5483999999997</v>
      </c>
      <c r="Q128" vm="1097">
        <f>CUBEVALUE("ThisWorkbookDataModel",$B$1,$C128,Q$4)</f>
        <v>4193.5483999999997</v>
      </c>
    </row>
    <row r="129" spans="1:17" x14ac:dyDescent="0.25">
      <c r="C129" t="str" vm="21">
        <f>CUBEMEMBER("ThisWorkbookDataModel",{"[EndingInventory].[ProductCode].&amp;[4554]","[EndingInventory].[ProductDesc].&amp;[KENDEX 0834]","[Measures].[Sum of BlendedOut]"})</f>
        <v>Sum of BlendedOut</v>
      </c>
      <c r="D129" vm="626">
        <f>CUBEVALUE("ThisWorkbookDataModel",$B$1,$C129,D$4)</f>
        <v>1693.3548593999999</v>
      </c>
      <c r="E129" vm="633">
        <f>CUBEVALUE("ThisWorkbookDataModel",$B$1,$C129,E$4)</f>
        <v>1693.3548593999999</v>
      </c>
      <c r="F129" vm="628">
        <f>CUBEVALUE("ThisWorkbookDataModel",$B$1,$C129,F$4)</f>
        <v>1693.3548593999999</v>
      </c>
      <c r="G129" vm="635">
        <f>CUBEVALUE("ThisWorkbookDataModel",$B$1,$C129,G$4)</f>
        <v>1693.3548593999999</v>
      </c>
      <c r="H129" vm="630">
        <f>CUBEVALUE("ThisWorkbookDataModel",$B$1,$C129,H$4)</f>
        <v>1693.3548593999999</v>
      </c>
      <c r="I129" vm="631">
        <f>CUBEVALUE("ThisWorkbookDataModel",$B$1,$C129,I$4)</f>
        <v>1693.3548593999999</v>
      </c>
      <c r="J129" vm="632">
        <f>CUBEVALUE("ThisWorkbookDataModel",$B$1,$C129,J$4)</f>
        <v>1693.3548593999999</v>
      </c>
      <c r="K129" vm="323">
        <f>CUBEVALUE("ThisWorkbookDataModel",$B$1,$C129,K$4)</f>
        <v>1693.3548593999999</v>
      </c>
      <c r="L129" vm="624">
        <f>CUBEVALUE("ThisWorkbookDataModel",$B$1,$C129,L$4)</f>
        <v>1693.3548593999999</v>
      </c>
      <c r="M129" vm="634">
        <f>CUBEVALUE("ThisWorkbookDataModel",$B$1,$C129,M$4)</f>
        <v>1693.3548593999999</v>
      </c>
      <c r="N129" vm="625">
        <f>CUBEVALUE("ThisWorkbookDataModel",$B$1,$C129,N$4)</f>
        <v>1693.3548593999999</v>
      </c>
      <c r="O129" vm="636">
        <f>CUBEVALUE("ThisWorkbookDataModel",$B$1,$C129,O$4)</f>
        <v>1693.3548593999999</v>
      </c>
      <c r="P129" vm="627">
        <f>CUBEVALUE("ThisWorkbookDataModel",$B$1,$C129,P$4)</f>
        <v>1693.3548593999999</v>
      </c>
      <c r="Q129" vm="629">
        <f>CUBEVALUE("ThisWorkbookDataModel",$B$1,$C129,Q$4)</f>
        <v>1693.3548593999999</v>
      </c>
    </row>
    <row r="130" spans="1:17" x14ac:dyDescent="0.25">
      <c r="C130" t="str" vm="241">
        <f>CUBEMEMBER("ThisWorkbookDataModel",{"[EndingInventory].[ProductCode].&amp;[4554]","[EndingInventory].[ProductDesc].&amp;[KENDEX 0834]","[Measures].[Sum of EndingInventory]"})</f>
        <v>Sum of EndingInventory</v>
      </c>
      <c r="D130" vm="2773">
        <f>CUBEVALUE("ThisWorkbookDataModel",$B$1,$C130,D$4)</f>
        <v>271032.09674060001</v>
      </c>
      <c r="E130" vm="2775">
        <f>CUBEVALUE("ThisWorkbookDataModel",$B$1,$C130,E$4)</f>
        <v>273125.19348119997</v>
      </c>
      <c r="F130" vm="2777">
        <f>CUBEVALUE("ThisWorkbookDataModel",$B$1,$C130,F$4)</f>
        <v>275218.29022179992</v>
      </c>
      <c r="G130" vm="2778">
        <f>CUBEVALUE("ThisWorkbookDataModel",$B$1,$C130,G$4)</f>
        <v>277311.38696239988</v>
      </c>
      <c r="H130" vm="2768">
        <f>CUBEVALUE("ThisWorkbookDataModel",$B$1,$C130,H$4)</f>
        <v>279404.48370299983</v>
      </c>
      <c r="I130" vm="2780">
        <f>CUBEVALUE("ThisWorkbookDataModel",$B$1,$C130,I$4)</f>
        <v>281497.58044359979</v>
      </c>
      <c r="J130" vm="2769">
        <f>CUBEVALUE("ThisWorkbookDataModel",$B$1,$C130,J$4)</f>
        <v>283590.67718419974</v>
      </c>
      <c r="K130" vm="2770">
        <f>CUBEVALUE("ThisWorkbookDataModel",$B$1,$C130,K$4)</f>
        <v>285683.77392479969</v>
      </c>
      <c r="L130" vm="2771">
        <f>CUBEVALUE("ThisWorkbookDataModel",$B$1,$C130,L$4)</f>
        <v>287776.87066539965</v>
      </c>
      <c r="M130" vm="2772">
        <f>CUBEVALUE("ThisWorkbookDataModel",$B$1,$C130,M$4)</f>
        <v>289869.9674059996</v>
      </c>
      <c r="N130" vm="2774">
        <f>CUBEVALUE("ThisWorkbookDataModel",$B$1,$C130,N$4)</f>
        <v>291963.06414659956</v>
      </c>
      <c r="O130" vm="2779">
        <f>CUBEVALUE("ThisWorkbookDataModel",$B$1,$C130,O$4)</f>
        <v>294056.16088719951</v>
      </c>
      <c r="P130" vm="2776">
        <f>CUBEVALUE("ThisWorkbookDataModel",$B$1,$C130,P$4)</f>
        <v>296149.25762779947</v>
      </c>
      <c r="Q130" vm="2781">
        <f>CUBEVALUE("ThisWorkbookDataModel",$B$1,$C130,Q$4)</f>
        <v>298242.35436839942</v>
      </c>
    </row>
    <row r="131" spans="1:17" x14ac:dyDescent="0.25">
      <c r="A131" t="str" vm="264">
        <f>CUBEMEMBER("ThisWorkbookDataModel","[EndingInventory].[ProductCode].&amp;[4555]")</f>
        <v>4555</v>
      </c>
    </row>
    <row r="132" spans="1:17" x14ac:dyDescent="0.25">
      <c r="B132" t="str" vm="95">
        <f>CUBEMEMBER("ThisWorkbookDataModel",{"[EndingInventory].[ProductCode].&amp;[4555]","[EndingInventory].[ProductDesc].&amp;[KENDEX 0897]"})</f>
        <v>KENDEX 0897</v>
      </c>
    </row>
    <row r="133" spans="1:17" x14ac:dyDescent="0.25">
      <c r="C133" t="str" vm="212">
        <f>CUBEMEMBER("ThisWorkbookDataModel",{"[EndingInventory].[ProductCode].&amp;[4555]","[EndingInventory].[ProductDesc].&amp;[KENDEX 0897]","[Measures].[Sum of BeginInventory]"})</f>
        <v>Sum of BeginInventory</v>
      </c>
      <c r="D133" vm="2459">
        <f>CUBEVALUE("ThisWorkbookDataModel",$B$1,$C133,D$4)</f>
        <v>102884</v>
      </c>
      <c r="E133" vm="2451">
        <f>CUBEVALUE("ThisWorkbookDataModel",$B$1,$C133,E$4)</f>
        <v>103952.67737429999</v>
      </c>
      <c r="F133" vm="2452">
        <f>CUBEVALUE("ThisWorkbookDataModel",$B$1,$C133,F$4)</f>
        <v>105021.35474859999</v>
      </c>
      <c r="G133" vm="2454">
        <f>CUBEVALUE("ThisWorkbookDataModel",$B$1,$C133,G$4)</f>
        <v>106090.03212289998</v>
      </c>
      <c r="H133" vm="2455">
        <f>CUBEVALUE("ThisWorkbookDataModel",$B$1,$C133,H$4)</f>
        <v>107158.70949719998</v>
      </c>
      <c r="I133" vm="2462">
        <f>CUBEVALUE("ThisWorkbookDataModel",$B$1,$C133,I$4)</f>
        <v>108227.38687149997</v>
      </c>
      <c r="J133" vm="2456">
        <f>CUBEVALUE("ThisWorkbookDataModel",$B$1,$C133,J$4)</f>
        <v>109296.06424579996</v>
      </c>
      <c r="K133" vm="2464">
        <f>CUBEVALUE("ThisWorkbookDataModel",$B$1,$C133,K$4)</f>
        <v>110364.74162009996</v>
      </c>
      <c r="L133" vm="2457">
        <f>CUBEVALUE("ThisWorkbookDataModel",$B$1,$C133,L$4)</f>
        <v>111433.41899439995</v>
      </c>
      <c r="M133" vm="2458">
        <f>CUBEVALUE("ThisWorkbookDataModel",$B$1,$C133,M$4)</f>
        <v>112502.09636869995</v>
      </c>
      <c r="N133" vm="2460">
        <f>CUBEVALUE("ThisWorkbookDataModel",$B$1,$C133,N$4)</f>
        <v>113570.77374299994</v>
      </c>
      <c r="O133" vm="2461">
        <f>CUBEVALUE("ThisWorkbookDataModel",$B$1,$C133,O$4)</f>
        <v>114639.45111729993</v>
      </c>
      <c r="P133" vm="2453">
        <f>CUBEVALUE("ThisWorkbookDataModel",$B$1,$C133,P$4)</f>
        <v>115708.12849159993</v>
      </c>
      <c r="Q133" vm="2463">
        <f>CUBEVALUE("ThisWorkbookDataModel",$B$1,$C133,Q$4)</f>
        <v>116776.80586589992</v>
      </c>
    </row>
    <row r="134" spans="1:17" x14ac:dyDescent="0.25">
      <c r="C134" t="str" vm="176">
        <f>CUBEMEMBER("ThisWorkbookDataModel",{"[EndingInventory].[ProductCode].&amp;[4555]","[EndingInventory].[ProductDesc].&amp;[KENDEX 0897]","[Measures].[Sum of Receipts]"})</f>
        <v>Sum of Receipts</v>
      </c>
      <c r="D134" vm="2092">
        <f>CUBEVALUE("ThisWorkbookDataModel",$B$1,$C134,D$4)</f>
        <v>0</v>
      </c>
      <c r="E134" vm="2103">
        <f>CUBEVALUE("ThisWorkbookDataModel",$B$1,$C134,E$4)</f>
        <v>0</v>
      </c>
      <c r="F134" vm="2093">
        <f>CUBEVALUE("ThisWorkbookDataModel",$B$1,$C134,F$4)</f>
        <v>0</v>
      </c>
      <c r="G134" vm="2094">
        <f>CUBEVALUE("ThisWorkbookDataModel",$B$1,$C134,G$4)</f>
        <v>0</v>
      </c>
      <c r="H134" vm="2095">
        <f>CUBEVALUE("ThisWorkbookDataModel",$B$1,$C134,H$4)</f>
        <v>0</v>
      </c>
      <c r="I134" vm="2099">
        <f>CUBEVALUE("ThisWorkbookDataModel",$B$1,$C134,I$4)</f>
        <v>0</v>
      </c>
      <c r="J134" vm="2101">
        <f>CUBEVALUE("ThisWorkbookDataModel",$B$1,$C134,J$4)</f>
        <v>0</v>
      </c>
      <c r="K134" vm="2102">
        <f>CUBEVALUE("ThisWorkbookDataModel",$B$1,$C134,K$4)</f>
        <v>0</v>
      </c>
      <c r="L134" vm="2096">
        <f>CUBEVALUE("ThisWorkbookDataModel",$B$1,$C134,L$4)</f>
        <v>0</v>
      </c>
      <c r="M134" vm="2104">
        <f>CUBEVALUE("ThisWorkbookDataModel",$B$1,$C134,M$4)</f>
        <v>0</v>
      </c>
      <c r="N134" vm="2097">
        <f>CUBEVALUE("ThisWorkbookDataModel",$B$1,$C134,N$4)</f>
        <v>0</v>
      </c>
      <c r="O134" vm="2098">
        <f>CUBEVALUE("ThisWorkbookDataModel",$B$1,$C134,O$4)</f>
        <v>0</v>
      </c>
      <c r="P134" vm="2091">
        <f>CUBEVALUE("ThisWorkbookDataModel",$B$1,$C134,P$4)</f>
        <v>0</v>
      </c>
      <c r="Q134" vm="2100">
        <f>CUBEVALUE("ThisWorkbookDataModel",$B$1,$C134,Q$4)</f>
        <v>0</v>
      </c>
    </row>
    <row r="135" spans="1:17" x14ac:dyDescent="0.25">
      <c r="C135" t="str" vm="126">
        <f>CUBEMEMBER("ThisWorkbookDataModel",{"[EndingInventory].[ProductCode].&amp;[4555]","[EndingInventory].[ProductDesc].&amp;[KENDEX 0897]","[Measures].[Sum of ProductionIn]"})</f>
        <v>Sum of ProductionIn</v>
      </c>
      <c r="D135" vm="1568">
        <f>CUBEVALUE("ThisWorkbookDataModel",$B$1,$C135,D$4)</f>
        <v>3780</v>
      </c>
      <c r="E135" vm="1570">
        <f>CUBEVALUE("ThisWorkbookDataModel",$B$1,$C135,E$4)</f>
        <v>3780</v>
      </c>
      <c r="F135" vm="1560">
        <f>CUBEVALUE("ThisWorkbookDataModel",$B$1,$C135,F$4)</f>
        <v>3780</v>
      </c>
      <c r="G135" vm="1572">
        <f>CUBEVALUE("ThisWorkbookDataModel",$B$1,$C135,G$4)</f>
        <v>3780</v>
      </c>
      <c r="H135" vm="1561">
        <f>CUBEVALUE("ThisWorkbookDataModel",$B$1,$C135,H$4)</f>
        <v>3780</v>
      </c>
      <c r="I135" vm="1562">
        <f>CUBEVALUE("ThisWorkbookDataModel",$B$1,$C135,I$4)</f>
        <v>3780</v>
      </c>
      <c r="J135" vm="1563">
        <f>CUBEVALUE("ThisWorkbookDataModel",$B$1,$C135,J$4)</f>
        <v>3780</v>
      </c>
      <c r="K135" vm="1567">
        <f>CUBEVALUE("ThisWorkbookDataModel",$B$1,$C135,K$4)</f>
        <v>3780</v>
      </c>
      <c r="L135" vm="1569">
        <f>CUBEVALUE("ThisWorkbookDataModel",$B$1,$C135,L$4)</f>
        <v>3780</v>
      </c>
      <c r="M135" vm="1571">
        <f>CUBEVALUE("ThisWorkbookDataModel",$B$1,$C135,M$4)</f>
        <v>3780</v>
      </c>
      <c r="N135" vm="1564">
        <f>CUBEVALUE("ThisWorkbookDataModel",$B$1,$C135,N$4)</f>
        <v>3780</v>
      </c>
      <c r="O135" vm="1573">
        <f>CUBEVALUE("ThisWorkbookDataModel",$B$1,$C135,O$4)</f>
        <v>3780</v>
      </c>
      <c r="P135" vm="1565">
        <f>CUBEVALUE("ThisWorkbookDataModel",$B$1,$C135,P$4)</f>
        <v>3780</v>
      </c>
      <c r="Q135" vm="1566">
        <f>CUBEVALUE("ThisWorkbookDataModel",$B$1,$C135,Q$4)</f>
        <v>3780</v>
      </c>
    </row>
    <row r="136" spans="1:17" x14ac:dyDescent="0.25">
      <c r="C136" t="str" vm="72">
        <f>CUBEMEMBER("ThisWorkbookDataModel",{"[EndingInventory].[ProductCode].&amp;[4555]","[EndingInventory].[ProductDesc].&amp;[KENDEX 0897]","[Measures].[Sum of ProductionOut]"})</f>
        <v>Sum of ProductionOut</v>
      </c>
      <c r="D136" vm="1722">
        <f>CUBEVALUE("ThisWorkbookDataModel",$B$1,$C136,D$4)</f>
        <v>0</v>
      </c>
      <c r="E136" vm="1084">
        <f>CUBEVALUE("ThisWorkbookDataModel",$B$1,$C136,E$4)</f>
        <v>0</v>
      </c>
      <c r="F136" vm="1086">
        <f>CUBEVALUE("ThisWorkbookDataModel",$B$1,$C136,F$4)</f>
        <v>0</v>
      </c>
      <c r="G136" vm="1088">
        <f>CUBEVALUE("ThisWorkbookDataModel",$B$1,$C136,G$4)</f>
        <v>0</v>
      </c>
      <c r="H136" vm="1079">
        <f>CUBEVALUE("ThisWorkbookDataModel",$B$1,$C136,H$4)</f>
        <v>0</v>
      </c>
      <c r="I136" vm="1090">
        <f>CUBEVALUE("ThisWorkbookDataModel",$B$1,$C136,I$4)</f>
        <v>0</v>
      </c>
      <c r="J136" vm="1080">
        <f>CUBEVALUE("ThisWorkbookDataModel",$B$1,$C136,J$4)</f>
        <v>0</v>
      </c>
      <c r="K136" vm="1081">
        <f>CUBEVALUE("ThisWorkbookDataModel",$B$1,$C136,K$4)</f>
        <v>0</v>
      </c>
      <c r="L136" vm="1082">
        <f>CUBEVALUE("ThisWorkbookDataModel",$B$1,$C136,L$4)</f>
        <v>0</v>
      </c>
      <c r="M136" vm="1085">
        <f>CUBEVALUE("ThisWorkbookDataModel",$B$1,$C136,M$4)</f>
        <v>0</v>
      </c>
      <c r="N136" vm="1087">
        <f>CUBEVALUE("ThisWorkbookDataModel",$B$1,$C136,N$4)</f>
        <v>0</v>
      </c>
      <c r="O136" vm="1089">
        <f>CUBEVALUE("ThisWorkbookDataModel",$B$1,$C136,O$4)</f>
        <v>0</v>
      </c>
      <c r="P136" vm="1083">
        <f>CUBEVALUE("ThisWorkbookDataModel",$B$1,$C136,P$4)</f>
        <v>0</v>
      </c>
      <c r="Q136" vm="1091">
        <f>CUBEVALUE("ThisWorkbookDataModel",$B$1,$C136,Q$4)</f>
        <v>0</v>
      </c>
    </row>
    <row r="137" spans="1:17" x14ac:dyDescent="0.25">
      <c r="C137" t="str" vm="20">
        <f>CUBEMEMBER("ThisWorkbookDataModel",{"[EndingInventory].[ProductCode].&amp;[4555]","[EndingInventory].[ProductDesc].&amp;[KENDEX 0897]","[Measures].[Sum of Demand]"})</f>
        <v>Sum of Demand</v>
      </c>
      <c r="D137" vm="615">
        <f>CUBEVALUE("ThisWorkbookDataModel",$B$1,$C137,D$4)</f>
        <v>838.7097</v>
      </c>
      <c r="E137" vm="616">
        <f>CUBEVALUE("ThisWorkbookDataModel",$B$1,$C137,E$4)</f>
        <v>838.7097</v>
      </c>
      <c r="F137" vm="610">
        <f>CUBEVALUE("ThisWorkbookDataModel",$B$1,$C137,F$4)</f>
        <v>838.7097</v>
      </c>
      <c r="G137" vm="617">
        <f>CUBEVALUE("ThisWorkbookDataModel",$B$1,$C137,G$4)</f>
        <v>838.7097</v>
      </c>
      <c r="H137" vm="619">
        <f>CUBEVALUE("ThisWorkbookDataModel",$B$1,$C137,H$4)</f>
        <v>838.7097</v>
      </c>
      <c r="I137" vm="621">
        <f>CUBEVALUE("ThisWorkbookDataModel",$B$1,$C137,I$4)</f>
        <v>838.7097</v>
      </c>
      <c r="J137" vm="611">
        <f>CUBEVALUE("ThisWorkbookDataModel",$B$1,$C137,J$4)</f>
        <v>838.7097</v>
      </c>
      <c r="K137" vm="623">
        <f>CUBEVALUE("ThisWorkbookDataModel",$B$1,$C137,K$4)</f>
        <v>838.7097</v>
      </c>
      <c r="L137" vm="612">
        <f>CUBEVALUE("ThisWorkbookDataModel",$B$1,$C137,L$4)</f>
        <v>838.7097</v>
      </c>
      <c r="M137" vm="613">
        <f>CUBEVALUE("ThisWorkbookDataModel",$B$1,$C137,M$4)</f>
        <v>838.7097</v>
      </c>
      <c r="N137" vm="614">
        <f>CUBEVALUE("ThisWorkbookDataModel",$B$1,$C137,N$4)</f>
        <v>838.7097</v>
      </c>
      <c r="O137" vm="618">
        <f>CUBEVALUE("ThisWorkbookDataModel",$B$1,$C137,O$4)</f>
        <v>838.7097</v>
      </c>
      <c r="P137" vm="620">
        <f>CUBEVALUE("ThisWorkbookDataModel",$B$1,$C137,P$4)</f>
        <v>838.7097</v>
      </c>
      <c r="Q137" vm="622">
        <f>CUBEVALUE("ThisWorkbookDataModel",$B$1,$C137,Q$4)</f>
        <v>838.7097</v>
      </c>
    </row>
    <row r="138" spans="1:17" x14ac:dyDescent="0.25">
      <c r="C138" t="str" vm="50">
        <f>CUBEMEMBER("ThisWorkbookDataModel",{"[EndingInventory].[ProductCode].&amp;[4555]","[EndingInventory].[ProductDesc].&amp;[KENDEX 0897]","[Measures].[Sum of BlendedOut]"})</f>
        <v>Sum of BlendedOut</v>
      </c>
      <c r="D138" vm="854">
        <f>CUBEVALUE("ThisWorkbookDataModel",$B$1,$C138,D$4)</f>
        <v>1872.6129257000002</v>
      </c>
      <c r="E138" vm="863">
        <f>CUBEVALUE("ThisWorkbookDataModel",$B$1,$C138,E$4)</f>
        <v>1872.6129257000002</v>
      </c>
      <c r="F138" vm="855">
        <f>CUBEVALUE("ThisWorkbookDataModel",$B$1,$C138,F$4)</f>
        <v>1872.6129257000002</v>
      </c>
      <c r="G138" vm="856">
        <f>CUBEVALUE("ThisWorkbookDataModel",$B$1,$C138,G$4)</f>
        <v>1872.6129257000002</v>
      </c>
      <c r="H138" vm="857">
        <f>CUBEVALUE("ThisWorkbookDataModel",$B$1,$C138,H$4)</f>
        <v>1872.6129257000002</v>
      </c>
      <c r="I138" vm="859">
        <f>CUBEVALUE("ThisWorkbookDataModel",$B$1,$C138,I$4)</f>
        <v>1872.6129257000002</v>
      </c>
      <c r="J138" vm="861">
        <f>CUBEVALUE("ThisWorkbookDataModel",$B$1,$C138,J$4)</f>
        <v>1872.6129257000002</v>
      </c>
      <c r="K138" vm="862">
        <f>CUBEVALUE("ThisWorkbookDataModel",$B$1,$C138,K$4)</f>
        <v>1872.6129257000002</v>
      </c>
      <c r="L138" vm="851">
        <f>CUBEVALUE("ThisWorkbookDataModel",$B$1,$C138,L$4)</f>
        <v>1872.6129257000002</v>
      </c>
      <c r="M138" vm="864">
        <f>CUBEVALUE("ThisWorkbookDataModel",$B$1,$C138,M$4)</f>
        <v>1872.6129257000002</v>
      </c>
      <c r="N138" vm="852">
        <f>CUBEVALUE("ThisWorkbookDataModel",$B$1,$C138,N$4)</f>
        <v>1872.6129257000002</v>
      </c>
      <c r="O138" vm="853">
        <f>CUBEVALUE("ThisWorkbookDataModel",$B$1,$C138,O$4)</f>
        <v>1872.6129257000002</v>
      </c>
      <c r="P138" vm="858">
        <f>CUBEVALUE("ThisWorkbookDataModel",$B$1,$C138,P$4)</f>
        <v>1872.6129257000002</v>
      </c>
      <c r="Q138" vm="860">
        <f>CUBEVALUE("ThisWorkbookDataModel",$B$1,$C138,Q$4)</f>
        <v>1872.6129257000002</v>
      </c>
    </row>
    <row r="139" spans="1:17" x14ac:dyDescent="0.25">
      <c r="C139" t="str" vm="263">
        <f>CUBEMEMBER("ThisWorkbookDataModel",{"[EndingInventory].[ProductCode].&amp;[4555]","[EndingInventory].[ProductDesc].&amp;[KENDEX 0897]","[Measures].[Sum of EndingInventory]"})</f>
        <v>Sum of EndingInventory</v>
      </c>
      <c r="D139" vm="3026">
        <f>CUBEVALUE("ThisWorkbookDataModel",$B$1,$C139,D$4)</f>
        <v>103952.67737429999</v>
      </c>
      <c r="E139" vm="3028">
        <f>CUBEVALUE("ThisWorkbookDataModel",$B$1,$C139,E$4)</f>
        <v>105021.35474859999</v>
      </c>
      <c r="F139" vm="3019">
        <f>CUBEVALUE("ThisWorkbookDataModel",$B$1,$C139,F$4)</f>
        <v>106090.03212289998</v>
      </c>
      <c r="G139" vm="3030">
        <f>CUBEVALUE("ThisWorkbookDataModel",$B$1,$C139,G$4)</f>
        <v>107158.70949719998</v>
      </c>
      <c r="H139" vm="3020">
        <f>CUBEVALUE("ThisWorkbookDataModel",$B$1,$C139,H$4)</f>
        <v>108227.38687149997</v>
      </c>
      <c r="I139" vm="3021">
        <f>CUBEVALUE("ThisWorkbookDataModel",$B$1,$C139,I$4)</f>
        <v>109296.06424579996</v>
      </c>
      <c r="J139" vm="3024">
        <f>CUBEVALUE("ThisWorkbookDataModel",$B$1,$C139,J$4)</f>
        <v>110364.74162009996</v>
      </c>
      <c r="K139" vm="3025">
        <f>CUBEVALUE("ThisWorkbookDataModel",$B$1,$C139,K$4)</f>
        <v>111433.41899439995</v>
      </c>
      <c r="L139" vm="3027">
        <f>CUBEVALUE("ThisWorkbookDataModel",$B$1,$C139,L$4)</f>
        <v>112502.09636869995</v>
      </c>
      <c r="M139" vm="3029">
        <f>CUBEVALUE("ThisWorkbookDataModel",$B$1,$C139,M$4)</f>
        <v>113570.77374299994</v>
      </c>
      <c r="N139" vm="3022">
        <f>CUBEVALUE("ThisWorkbookDataModel",$B$1,$C139,N$4)</f>
        <v>114639.45111729993</v>
      </c>
      <c r="O139" vm="3031">
        <f>CUBEVALUE("ThisWorkbookDataModel",$B$1,$C139,O$4)</f>
        <v>115708.12849159993</v>
      </c>
      <c r="P139" vm="3023">
        <f>CUBEVALUE("ThisWorkbookDataModel",$B$1,$C139,P$4)</f>
        <v>116776.80586589992</v>
      </c>
      <c r="Q139" vm="3018">
        <f>CUBEVALUE("ThisWorkbookDataModel",$B$1,$C139,Q$4)</f>
        <v>117845.48324019992</v>
      </c>
    </row>
    <row r="140" spans="1:17" x14ac:dyDescent="0.25">
      <c r="A140" t="str" vm="233">
        <f>CUBEMEMBER("ThisWorkbookDataModel","[EndingInventory].[ProductCode].&amp;[4577]")</f>
        <v>4577</v>
      </c>
    </row>
    <row r="141" spans="1:17" x14ac:dyDescent="0.25">
      <c r="B141" t="str" vm="211">
        <f>CUBEMEMBER("ThisWorkbookDataModel",{"[EndingInventory].[ProductCode].&amp;[4577]","[EndingInventory].[ProductDesc].&amp;[KENDEX MNE]"})</f>
        <v>KENDEX MNE</v>
      </c>
    </row>
    <row r="142" spans="1:17" x14ac:dyDescent="0.25">
      <c r="C142" t="str" vm="175">
        <f>CUBEMEMBER("ThisWorkbookDataModel",{"[EndingInventory].[ProductCode].&amp;[4577]","[EndingInventory].[ProductDesc].&amp;[KENDEX MNE]","[Measures].[Sum of BeginInventory]"})</f>
        <v>Sum of BeginInventory</v>
      </c>
      <c r="D142" vm="2081">
        <f>CUBEVALUE("ThisWorkbookDataModel",$B$1,$C142,D$4)</f>
        <v>108882</v>
      </c>
      <c r="E142" vm="2083">
        <f>CUBEVALUE("ThisWorkbookDataModel",$B$1,$C142,E$4)</f>
        <v>108559.4194</v>
      </c>
      <c r="F142" vm="2085">
        <f>CUBEVALUE("ThisWorkbookDataModel",$B$1,$C142,F$4)</f>
        <v>108236.8388</v>
      </c>
      <c r="G142" vm="2087">
        <f>CUBEVALUE("ThisWorkbookDataModel",$B$1,$C142,G$4)</f>
        <v>107914.2582</v>
      </c>
      <c r="H142" vm="2077">
        <f>CUBEVALUE("ThisWorkbookDataModel",$B$1,$C142,H$4)</f>
        <v>111371.6776</v>
      </c>
      <c r="I142" vm="2089">
        <f>CUBEVALUE("ThisWorkbookDataModel",$B$1,$C142,I$4)</f>
        <v>114829.09699999999</v>
      </c>
      <c r="J142" vm="2078">
        <f>CUBEVALUE("ThisWorkbookDataModel",$B$1,$C142,J$4)</f>
        <v>118286.51639999999</v>
      </c>
      <c r="K142" vm="2079">
        <f>CUBEVALUE("ThisWorkbookDataModel",$B$1,$C142,K$4)</f>
        <v>121743.93579999999</v>
      </c>
      <c r="L142" vm="2082">
        <f>CUBEVALUE("ThisWorkbookDataModel",$B$1,$C142,L$4)</f>
        <v>125201.35519999999</v>
      </c>
      <c r="M142" vm="2084">
        <f>CUBEVALUE("ThisWorkbookDataModel",$B$1,$C142,M$4)</f>
        <v>128658.77459999999</v>
      </c>
      <c r="N142" vm="2086">
        <f>CUBEVALUE("ThisWorkbookDataModel",$B$1,$C142,N$4)</f>
        <v>132116.19400000002</v>
      </c>
      <c r="O142" vm="2088">
        <f>CUBEVALUE("ThisWorkbookDataModel",$B$1,$C142,O$4)</f>
        <v>135573.61340000003</v>
      </c>
      <c r="P142" vm="2080">
        <f>CUBEVALUE("ThisWorkbookDataModel",$B$1,$C142,P$4)</f>
        <v>139031.03280000004</v>
      </c>
      <c r="Q142" vm="2090">
        <f>CUBEVALUE("ThisWorkbookDataModel",$B$1,$C142,Q$4)</f>
        <v>142488.45220000006</v>
      </c>
    </row>
    <row r="143" spans="1:17" x14ac:dyDescent="0.25">
      <c r="C143" t="str" vm="125">
        <f>CUBEMEMBER("ThisWorkbookDataModel",{"[EndingInventory].[ProductCode].&amp;[4577]","[EndingInventory].[ProductDesc].&amp;[KENDEX MNE]","[Measures].[Sum of Receipts]"})</f>
        <v>Sum of Receipts</v>
      </c>
      <c r="D143" vm="1548">
        <f>CUBEVALUE("ThisWorkbookDataModel",$B$1,$C143,D$4)</f>
        <v>0</v>
      </c>
      <c r="E143" vm="1549">
        <f>CUBEVALUE("ThisWorkbookDataModel",$B$1,$C143,E$4)</f>
        <v>0</v>
      </c>
      <c r="F143" vm="1551">
        <f>CUBEVALUE("ThisWorkbookDataModel",$B$1,$C143,F$4)</f>
        <v>0</v>
      </c>
      <c r="G143" vm="1553">
        <f>CUBEVALUE("ThisWorkbookDataModel",$B$1,$C143,G$4)</f>
        <v>0</v>
      </c>
      <c r="H143" vm="1555">
        <f>CUBEVALUE("ThisWorkbookDataModel",$B$1,$C143,H$4)</f>
        <v>0</v>
      </c>
      <c r="I143" vm="1557">
        <f>CUBEVALUE("ThisWorkbookDataModel",$B$1,$C143,I$4)</f>
        <v>0</v>
      </c>
      <c r="J143" vm="1550">
        <f>CUBEVALUE("ThisWorkbookDataModel",$B$1,$C143,J$4)</f>
        <v>0</v>
      </c>
      <c r="K143" vm="1559">
        <f>CUBEVALUE("ThisWorkbookDataModel",$B$1,$C143,K$4)</f>
        <v>0</v>
      </c>
      <c r="L143" vm="1546">
        <f>CUBEVALUE("ThisWorkbookDataModel",$B$1,$C143,L$4)</f>
        <v>0</v>
      </c>
      <c r="M143" vm="1547">
        <f>CUBEVALUE("ThisWorkbookDataModel",$B$1,$C143,M$4)</f>
        <v>0</v>
      </c>
      <c r="N143" vm="1552">
        <f>CUBEVALUE("ThisWorkbookDataModel",$B$1,$C143,N$4)</f>
        <v>0</v>
      </c>
      <c r="O143" vm="1554">
        <f>CUBEVALUE("ThisWorkbookDataModel",$B$1,$C143,O$4)</f>
        <v>0</v>
      </c>
      <c r="P143" vm="1556">
        <f>CUBEVALUE("ThisWorkbookDataModel",$B$1,$C143,P$4)</f>
        <v>0</v>
      </c>
      <c r="Q143" vm="1558">
        <f>CUBEVALUE("ThisWorkbookDataModel",$B$1,$C143,Q$4)</f>
        <v>0</v>
      </c>
    </row>
    <row r="144" spans="1:17" x14ac:dyDescent="0.25">
      <c r="C144" t="str" vm="71">
        <f>CUBEMEMBER("ThisWorkbookDataModel",{"[EndingInventory].[ProductCode].&amp;[4577]","[EndingInventory].[ProductDesc].&amp;[KENDEX MNE]","[Measures].[Sum of ProductionIn]"})</f>
        <v>Sum of ProductionIn</v>
      </c>
      <c r="D144" vm="1065">
        <f>CUBEVALUE("ThisWorkbookDataModel",$B$1,$C144,D$4)</f>
        <v>0</v>
      </c>
      <c r="E144" vm="1077">
        <f>CUBEVALUE("ThisWorkbookDataModel",$B$1,$C144,E$4)</f>
        <v>0</v>
      </c>
      <c r="F144" vm="1066">
        <f>CUBEVALUE("ThisWorkbookDataModel",$B$1,$C144,F$4)</f>
        <v>0</v>
      </c>
      <c r="G144" vm="1067">
        <f>CUBEVALUE("ThisWorkbookDataModel",$B$1,$C144,G$4)</f>
        <v>3780</v>
      </c>
      <c r="H144" vm="1071">
        <f>CUBEVALUE("ThisWorkbookDataModel",$B$1,$C144,H$4)</f>
        <v>3780</v>
      </c>
      <c r="I144" vm="1073">
        <f>CUBEVALUE("ThisWorkbookDataModel",$B$1,$C144,I$4)</f>
        <v>3780</v>
      </c>
      <c r="J144" vm="1075">
        <f>CUBEVALUE("ThisWorkbookDataModel",$B$1,$C144,J$4)</f>
        <v>3780</v>
      </c>
      <c r="K144" vm="1076">
        <f>CUBEVALUE("ThisWorkbookDataModel",$B$1,$C144,K$4)</f>
        <v>3780</v>
      </c>
      <c r="L144" vm="1068">
        <f>CUBEVALUE("ThisWorkbookDataModel",$B$1,$C144,L$4)</f>
        <v>3780</v>
      </c>
      <c r="M144" vm="1078">
        <f>CUBEVALUE("ThisWorkbookDataModel",$B$1,$C144,M$4)</f>
        <v>3780</v>
      </c>
      <c r="N144" vm="1069">
        <f>CUBEVALUE("ThisWorkbookDataModel",$B$1,$C144,N$4)</f>
        <v>3780</v>
      </c>
      <c r="O144" vm="1070">
        <f>CUBEVALUE("ThisWorkbookDataModel",$B$1,$C144,O$4)</f>
        <v>3780</v>
      </c>
      <c r="P144" vm="1072">
        <f>CUBEVALUE("ThisWorkbookDataModel",$B$1,$C144,P$4)</f>
        <v>3780</v>
      </c>
      <c r="Q144" vm="1074">
        <f>CUBEVALUE("ThisWorkbookDataModel",$B$1,$C144,Q$4)</f>
        <v>3780</v>
      </c>
    </row>
    <row r="145" spans="1:17" x14ac:dyDescent="0.25">
      <c r="C145" t="str" vm="19">
        <f>CUBEMEMBER("ThisWorkbookDataModel",{"[EndingInventory].[ProductCode].&amp;[4577]","[EndingInventory].[ProductDesc].&amp;[KENDEX MNE]","[Measures].[Sum of ProductionOut]"})</f>
        <v>Sum of ProductionOut</v>
      </c>
      <c r="D145" vm="604">
        <f>CUBEVALUE("ThisWorkbookDataModel",$B$1,$C145,D$4)</f>
        <v>0</v>
      </c>
      <c r="E145" vm="606">
        <f>CUBEVALUE("ThisWorkbookDataModel",$B$1,$C145,E$4)</f>
        <v>0</v>
      </c>
      <c r="F145" vm="596">
        <f>CUBEVALUE("ThisWorkbookDataModel",$B$1,$C145,F$4)</f>
        <v>0</v>
      </c>
      <c r="G145" vm="608">
        <f>CUBEVALUE("ThisWorkbookDataModel",$B$1,$C145,G$4)</f>
        <v>0</v>
      </c>
      <c r="H145" vm="597">
        <f>CUBEVALUE("ThisWorkbookDataModel",$B$1,$C145,H$4)</f>
        <v>0</v>
      </c>
      <c r="I145" vm="598">
        <f>CUBEVALUE("ThisWorkbookDataModel",$B$1,$C145,I$4)</f>
        <v>0</v>
      </c>
      <c r="J145" vm="602">
        <f>CUBEVALUE("ThisWorkbookDataModel",$B$1,$C145,J$4)</f>
        <v>0</v>
      </c>
      <c r="K145" vm="603">
        <f>CUBEVALUE("ThisWorkbookDataModel",$B$1,$C145,K$4)</f>
        <v>0</v>
      </c>
      <c r="L145" vm="605">
        <f>CUBEVALUE("ThisWorkbookDataModel",$B$1,$C145,L$4)</f>
        <v>0</v>
      </c>
      <c r="M145" vm="607">
        <f>CUBEVALUE("ThisWorkbookDataModel",$B$1,$C145,M$4)</f>
        <v>0</v>
      </c>
      <c r="N145" vm="599">
        <f>CUBEVALUE("ThisWorkbookDataModel",$B$1,$C145,N$4)</f>
        <v>0</v>
      </c>
      <c r="O145" vm="609">
        <f>CUBEVALUE("ThisWorkbookDataModel",$B$1,$C145,O$4)</f>
        <v>0</v>
      </c>
      <c r="P145" vm="600">
        <f>CUBEVALUE("ThisWorkbookDataModel",$B$1,$C145,P$4)</f>
        <v>0</v>
      </c>
      <c r="Q145" vm="601">
        <f>CUBEVALUE("ThisWorkbookDataModel",$B$1,$C145,Q$4)</f>
        <v>0</v>
      </c>
    </row>
    <row r="146" spans="1:17" x14ac:dyDescent="0.25">
      <c r="C146" t="str" vm="289">
        <f>CUBEMEMBER("ThisWorkbookDataModel",{"[EndingInventory].[ProductCode].&amp;[4577]","[EndingInventory].[ProductDesc].&amp;[KENDEX MNE]","[Measures].[Sum of Demand]"})</f>
        <v>Sum of Demand</v>
      </c>
      <c r="D146" vm="3280">
        <f>CUBEVALUE("ThisWorkbookDataModel",$B$1,$C146,D$4)</f>
        <v>322.5806</v>
      </c>
      <c r="E146" vm="3282">
        <f>CUBEVALUE("ThisWorkbookDataModel",$B$1,$C146,E$4)</f>
        <v>322.5806</v>
      </c>
      <c r="F146" vm="3284">
        <f>CUBEVALUE("ThisWorkbookDataModel",$B$1,$C146,F$4)</f>
        <v>322.5806</v>
      </c>
      <c r="G146" vm="3286">
        <f>CUBEVALUE("ThisWorkbookDataModel",$B$1,$C146,G$4)</f>
        <v>322.5806</v>
      </c>
      <c r="H146" vm="3278">
        <f>CUBEVALUE("ThisWorkbookDataModel",$B$1,$C146,H$4)</f>
        <v>322.5806</v>
      </c>
      <c r="I146" vm="3288">
        <f>CUBEVALUE("ThisWorkbookDataModel",$B$1,$C146,I$4)</f>
        <v>322.5806</v>
      </c>
      <c r="J146" vm="3279">
        <f>CUBEVALUE("ThisWorkbookDataModel",$B$1,$C146,J$4)</f>
        <v>322.5806</v>
      </c>
      <c r="K146" vm="3276">
        <f>CUBEVALUE("ThisWorkbookDataModel",$B$1,$C146,K$4)</f>
        <v>322.5806</v>
      </c>
      <c r="L146" vm="3281">
        <f>CUBEVALUE("ThisWorkbookDataModel",$B$1,$C146,L$4)</f>
        <v>322.5806</v>
      </c>
      <c r="M146" vm="3283">
        <f>CUBEVALUE("ThisWorkbookDataModel",$B$1,$C146,M$4)</f>
        <v>322.5806</v>
      </c>
      <c r="N146" vm="3285">
        <f>CUBEVALUE("ThisWorkbookDataModel",$B$1,$C146,N$4)</f>
        <v>322.5806</v>
      </c>
      <c r="O146" vm="3287">
        <f>CUBEVALUE("ThisWorkbookDataModel",$B$1,$C146,O$4)</f>
        <v>322.5806</v>
      </c>
      <c r="P146" vm="3277">
        <f>CUBEVALUE("ThisWorkbookDataModel",$B$1,$C146,P$4)</f>
        <v>322.5806</v>
      </c>
      <c r="Q146" vm="3289">
        <f>CUBEVALUE("ThisWorkbookDataModel",$B$1,$C146,Q$4)</f>
        <v>322.5806</v>
      </c>
    </row>
    <row r="147" spans="1:17" x14ac:dyDescent="0.25">
      <c r="C147" t="str" vm="262">
        <f>CUBEMEMBER("ThisWorkbookDataModel",{"[EndingInventory].[ProductCode].&amp;[4577]","[EndingInventory].[ProductDesc].&amp;[KENDEX MNE]","[Measures].[Sum of BlendedOut]"})</f>
        <v>Sum of BlendedOut</v>
      </c>
      <c r="D147" vm="3004">
        <f>CUBEVALUE("ThisWorkbookDataModel",$B$1,$C147,D$4)</f>
        <v>0</v>
      </c>
      <c r="E147" vm="3005">
        <f>CUBEVALUE("ThisWorkbookDataModel",$B$1,$C147,E$4)</f>
        <v>0</v>
      </c>
      <c r="F147" vm="3009">
        <f>CUBEVALUE("ThisWorkbookDataModel",$B$1,$C147,F$4)</f>
        <v>0</v>
      </c>
      <c r="G147" vm="3011">
        <f>CUBEVALUE("ThisWorkbookDataModel",$B$1,$C147,G$4)</f>
        <v>0</v>
      </c>
      <c r="H147" vm="3013">
        <f>CUBEVALUE("ThisWorkbookDataModel",$B$1,$C147,H$4)</f>
        <v>0</v>
      </c>
      <c r="I147" vm="3015">
        <f>CUBEVALUE("ThisWorkbookDataModel",$B$1,$C147,I$4)</f>
        <v>0</v>
      </c>
      <c r="J147" vm="3006">
        <f>CUBEVALUE("ThisWorkbookDataModel",$B$1,$C147,J$4)</f>
        <v>0</v>
      </c>
      <c r="K147" vm="3017">
        <f>CUBEVALUE("ThisWorkbookDataModel",$B$1,$C147,K$4)</f>
        <v>0</v>
      </c>
      <c r="L147" vm="3007">
        <f>CUBEVALUE("ThisWorkbookDataModel",$B$1,$C147,L$4)</f>
        <v>0</v>
      </c>
      <c r="M147" vm="3008">
        <f>CUBEVALUE("ThisWorkbookDataModel",$B$1,$C147,M$4)</f>
        <v>0</v>
      </c>
      <c r="N147" vm="3010">
        <f>CUBEVALUE("ThisWorkbookDataModel",$B$1,$C147,N$4)</f>
        <v>0</v>
      </c>
      <c r="O147" vm="3012">
        <f>CUBEVALUE("ThisWorkbookDataModel",$B$1,$C147,O$4)</f>
        <v>0</v>
      </c>
      <c r="P147" vm="3014">
        <f>CUBEVALUE("ThisWorkbookDataModel",$B$1,$C147,P$4)</f>
        <v>0</v>
      </c>
      <c r="Q147" vm="3016">
        <f>CUBEVALUE("ThisWorkbookDataModel",$B$1,$C147,Q$4)</f>
        <v>0</v>
      </c>
    </row>
    <row r="148" spans="1:17" x14ac:dyDescent="0.25">
      <c r="C148" t="str" vm="43">
        <f>CUBEMEMBER("ThisWorkbookDataModel",{"[EndingInventory].[ProductCode].&amp;[4577]","[EndingInventory].[ProductDesc].&amp;[KENDEX MNE]","[Measures].[Sum of EndingInventory]"})</f>
        <v>Sum of EndingInventory</v>
      </c>
      <c r="D148" vm="789">
        <f>CUBEVALUE("ThisWorkbookDataModel",$B$1,$C148,D$4)</f>
        <v>108559.4194</v>
      </c>
      <c r="E148" vm="796">
        <f>CUBEVALUE("ThisWorkbookDataModel",$B$1,$C148,E$4)</f>
        <v>108236.8388</v>
      </c>
      <c r="F148" vm="382">
        <f>CUBEVALUE("ThisWorkbookDataModel",$B$1,$C148,F$4)</f>
        <v>107914.2582</v>
      </c>
      <c r="G148" vm="785">
        <f>CUBEVALUE("ThisWorkbookDataModel",$B$1,$C148,G$4)</f>
        <v>111371.6776</v>
      </c>
      <c r="H148" vm="790">
        <f>CUBEVALUE("ThisWorkbookDataModel",$B$1,$C148,H$4)</f>
        <v>114829.09699999999</v>
      </c>
      <c r="I148" vm="792">
        <f>CUBEVALUE("ThisWorkbookDataModel",$B$1,$C148,I$4)</f>
        <v>118286.51639999999</v>
      </c>
      <c r="J148" vm="794">
        <f>CUBEVALUE("ThisWorkbookDataModel",$B$1,$C148,J$4)</f>
        <v>121743.93579999999</v>
      </c>
      <c r="K148" vm="795">
        <f>CUBEVALUE("ThisWorkbookDataModel",$B$1,$C148,K$4)</f>
        <v>125201.35519999999</v>
      </c>
      <c r="L148" vm="786">
        <f>CUBEVALUE("ThisWorkbookDataModel",$B$1,$C148,L$4)</f>
        <v>128658.77459999999</v>
      </c>
      <c r="M148" vm="797">
        <f>CUBEVALUE("ThisWorkbookDataModel",$B$1,$C148,M$4)</f>
        <v>132116.19400000002</v>
      </c>
      <c r="N148" vm="787">
        <f>CUBEVALUE("ThisWorkbookDataModel",$B$1,$C148,N$4)</f>
        <v>135573.61340000003</v>
      </c>
      <c r="O148" vm="788">
        <f>CUBEVALUE("ThisWorkbookDataModel",$B$1,$C148,O$4)</f>
        <v>139031.03280000004</v>
      </c>
      <c r="P148" vm="791">
        <f>CUBEVALUE("ThisWorkbookDataModel",$B$1,$C148,P$4)</f>
        <v>142488.45220000006</v>
      </c>
      <c r="Q148" vm="793">
        <f>CUBEVALUE("ThisWorkbookDataModel",$B$1,$C148,Q$4)</f>
        <v>145945.87160000007</v>
      </c>
    </row>
    <row r="149" spans="1:17" x14ac:dyDescent="0.25">
      <c r="A149" t="str" vm="210">
        <f>CUBEMEMBER("ThisWorkbookDataModel","[EndingInventory].[ProductCode].&amp;[4586]")</f>
        <v>4586</v>
      </c>
    </row>
    <row r="150" spans="1:17" x14ac:dyDescent="0.25">
      <c r="B150" t="str" vm="174">
        <f>CUBEMEMBER("ThisWorkbookDataModel",{"[EndingInventory].[ProductCode].&amp;[4586]","[EndingInventory].[ProductDesc].&amp;[KENDEX 0866]"})</f>
        <v>KENDEX 0866</v>
      </c>
    </row>
    <row r="151" spans="1:17" x14ac:dyDescent="0.25">
      <c r="C151" t="str" vm="124">
        <f>CUBEMEMBER("ThisWorkbookDataModel",{"[EndingInventory].[ProductCode].&amp;[4586]","[EndingInventory].[ProductDesc].&amp;[KENDEX 0866]","[Measures].[Sum of BeginInventory]"})</f>
        <v>Sum of BeginInventory</v>
      </c>
      <c r="D151" vm="1540">
        <f>CUBEVALUE("ThisWorkbookDataModel",$B$1,$C151,D$4)</f>
        <v>52056</v>
      </c>
      <c r="E151" vm="1542">
        <f>CUBEVALUE("ThisWorkbookDataModel",$B$1,$C151,E$4)</f>
        <v>53477.935400000002</v>
      </c>
      <c r="F151" vm="1535">
        <f>CUBEVALUE("ThisWorkbookDataModel",$B$1,$C151,F$4)</f>
        <v>54899.870800000004</v>
      </c>
      <c r="G151" vm="1544">
        <f>CUBEVALUE("ThisWorkbookDataModel",$B$1,$C151,G$4)</f>
        <v>56321.806200000006</v>
      </c>
      <c r="H151" vm="1536">
        <f>CUBEVALUE("ThisWorkbookDataModel",$B$1,$C151,H$4)</f>
        <v>56063.741600000008</v>
      </c>
      <c r="I151" vm="1537">
        <f>CUBEVALUE("ThisWorkbookDataModel",$B$1,$C151,I$4)</f>
        <v>55805.677000000011</v>
      </c>
      <c r="J151" vm="1538">
        <f>CUBEVALUE("ThisWorkbookDataModel",$B$1,$C151,J$4)</f>
        <v>55547.612400000013</v>
      </c>
      <c r="K151" vm="1539">
        <f>CUBEVALUE("ThisWorkbookDataModel",$B$1,$C151,K$4)</f>
        <v>55289.547800000015</v>
      </c>
      <c r="L151" vm="1541">
        <f>CUBEVALUE("ThisWorkbookDataModel",$B$1,$C151,L$4)</f>
        <v>55031.483200000017</v>
      </c>
      <c r="M151" vm="1543">
        <f>CUBEVALUE("ThisWorkbookDataModel",$B$1,$C151,M$4)</f>
        <v>54773.418600000019</v>
      </c>
      <c r="N151" vm="355">
        <f>CUBEVALUE("ThisWorkbookDataModel",$B$1,$C151,N$4)</f>
        <v>54515.354000000021</v>
      </c>
      <c r="O151" vm="1545">
        <f>CUBEVALUE("ThisWorkbookDataModel",$B$1,$C151,O$4)</f>
        <v>54257.289400000023</v>
      </c>
      <c r="P151" vm="1533">
        <f>CUBEVALUE("ThisWorkbookDataModel",$B$1,$C151,P$4)</f>
        <v>53999.224800000025</v>
      </c>
      <c r="Q151" vm="1534">
        <f>CUBEVALUE("ThisWorkbookDataModel",$B$1,$C151,Q$4)</f>
        <v>53741.160200000028</v>
      </c>
    </row>
    <row r="152" spans="1:17" x14ac:dyDescent="0.25">
      <c r="C152" t="str" vm="70">
        <f>CUBEMEMBER("ThisWorkbookDataModel",{"[EndingInventory].[ProductCode].&amp;[4586]","[EndingInventory].[ProductDesc].&amp;[KENDEX 0866]","[Measures].[Sum of Receipts]"})</f>
        <v>Sum of Receipts</v>
      </c>
      <c r="D152" vm="1055">
        <f>CUBEVALUE("ThisWorkbookDataModel",$B$1,$C152,D$4)</f>
        <v>0</v>
      </c>
      <c r="E152" vm="1057">
        <f>CUBEVALUE("ThisWorkbookDataModel",$B$1,$C152,E$4)</f>
        <v>0</v>
      </c>
      <c r="F152" vm="1059">
        <f>CUBEVALUE("ThisWorkbookDataModel",$B$1,$C152,F$4)</f>
        <v>0</v>
      </c>
      <c r="G152" vm="1061">
        <f>CUBEVALUE("ThisWorkbookDataModel",$B$1,$C152,G$4)</f>
        <v>0</v>
      </c>
      <c r="H152" vm="1051">
        <f>CUBEVALUE("ThisWorkbookDataModel",$B$1,$C152,H$4)</f>
        <v>0</v>
      </c>
      <c r="I152" vm="1063">
        <f>CUBEVALUE("ThisWorkbookDataModel",$B$1,$C152,I$4)</f>
        <v>0</v>
      </c>
      <c r="J152" vm="1052">
        <f>CUBEVALUE("ThisWorkbookDataModel",$B$1,$C152,J$4)</f>
        <v>0</v>
      </c>
      <c r="K152" vm="1053">
        <f>CUBEVALUE("ThisWorkbookDataModel",$B$1,$C152,K$4)</f>
        <v>0</v>
      </c>
      <c r="L152" vm="1056">
        <f>CUBEVALUE("ThisWorkbookDataModel",$B$1,$C152,L$4)</f>
        <v>0</v>
      </c>
      <c r="M152" vm="1058">
        <f>CUBEVALUE("ThisWorkbookDataModel",$B$1,$C152,M$4)</f>
        <v>0</v>
      </c>
      <c r="N152" vm="1060">
        <f>CUBEVALUE("ThisWorkbookDataModel",$B$1,$C152,N$4)</f>
        <v>0</v>
      </c>
      <c r="O152" vm="1062">
        <f>CUBEVALUE("ThisWorkbookDataModel",$B$1,$C152,O$4)</f>
        <v>0</v>
      </c>
      <c r="P152" vm="1054">
        <f>CUBEVALUE("ThisWorkbookDataModel",$B$1,$C152,P$4)</f>
        <v>0</v>
      </c>
      <c r="Q152" vm="1064">
        <f>CUBEVALUE("ThisWorkbookDataModel",$B$1,$C152,Q$4)</f>
        <v>0</v>
      </c>
    </row>
    <row r="153" spans="1:17" x14ac:dyDescent="0.25">
      <c r="C153" t="str" vm="18">
        <f>CUBEMEMBER("ThisWorkbookDataModel",{"[EndingInventory].[ProductCode].&amp;[4586]","[EndingInventory].[ProductDesc].&amp;[KENDEX 0866]","[Measures].[Sum of ProductionIn]"})</f>
        <v>Sum of ProductionIn</v>
      </c>
      <c r="D153" vm="586">
        <f>CUBEVALUE("ThisWorkbookDataModel",$B$1,$C153,D$4)</f>
        <v>1680</v>
      </c>
      <c r="E153" vm="582">
        <f>CUBEVALUE("ThisWorkbookDataModel",$B$1,$C153,E$4)</f>
        <v>1680</v>
      </c>
      <c r="F153" vm="587">
        <f>CUBEVALUE("ThisWorkbookDataModel",$B$1,$C153,F$4)</f>
        <v>1680</v>
      </c>
      <c r="G153" vm="589">
        <f>CUBEVALUE("ThisWorkbookDataModel",$B$1,$C153,G$4)</f>
        <v>0</v>
      </c>
      <c r="H153" vm="591">
        <f>CUBEVALUE("ThisWorkbookDataModel",$B$1,$C153,H$4)</f>
        <v>0</v>
      </c>
      <c r="I153" vm="593">
        <f>CUBEVALUE("ThisWorkbookDataModel",$B$1,$C153,I$4)</f>
        <v>0</v>
      </c>
      <c r="J153" vm="583">
        <f>CUBEVALUE("ThisWorkbookDataModel",$B$1,$C153,J$4)</f>
        <v>0</v>
      </c>
      <c r="K153" vm="595">
        <f>CUBEVALUE("ThisWorkbookDataModel",$B$1,$C153,K$4)</f>
        <v>0</v>
      </c>
      <c r="L153" vm="584">
        <f>CUBEVALUE("ThisWorkbookDataModel",$B$1,$C153,L$4)</f>
        <v>0</v>
      </c>
      <c r="M153" vm="585">
        <f>CUBEVALUE("ThisWorkbookDataModel",$B$1,$C153,M$4)</f>
        <v>0</v>
      </c>
      <c r="N153" vm="588">
        <f>CUBEVALUE("ThisWorkbookDataModel",$B$1,$C153,N$4)</f>
        <v>0</v>
      </c>
      <c r="O153" vm="590">
        <f>CUBEVALUE("ThisWorkbookDataModel",$B$1,$C153,O$4)</f>
        <v>0</v>
      </c>
      <c r="P153" vm="592">
        <f>CUBEVALUE("ThisWorkbookDataModel",$B$1,$C153,P$4)</f>
        <v>0</v>
      </c>
      <c r="Q153" vm="594">
        <f>CUBEVALUE("ThisWorkbookDataModel",$B$1,$C153,Q$4)</f>
        <v>0</v>
      </c>
    </row>
    <row r="154" spans="1:17" x14ac:dyDescent="0.25">
      <c r="C154" t="str" vm="103">
        <f>CUBEMEMBER("ThisWorkbookDataModel",{"[EndingInventory].[ProductCode].&amp;[4586]","[EndingInventory].[ProductDesc].&amp;[KENDEX 0866]","[Measures].[Sum of ProductionOut]"})</f>
        <v>Sum of ProductionOut</v>
      </c>
      <c r="D154" vm="1331">
        <f>CUBEVALUE("ThisWorkbookDataModel",$B$1,$C154,D$4)</f>
        <v>0</v>
      </c>
      <c r="E154" vm="1341">
        <f>CUBEVALUE("ThisWorkbookDataModel",$B$1,$C154,E$4)</f>
        <v>0</v>
      </c>
      <c r="F154" vm="1332">
        <f>CUBEVALUE("ThisWorkbookDataModel",$B$1,$C154,F$4)</f>
        <v>0</v>
      </c>
      <c r="G154" vm="1333">
        <f>CUBEVALUE("ThisWorkbookDataModel",$B$1,$C154,G$4)</f>
        <v>0</v>
      </c>
      <c r="H154" vm="1335">
        <f>CUBEVALUE("ThisWorkbookDataModel",$B$1,$C154,H$4)</f>
        <v>0</v>
      </c>
      <c r="I154" vm="1337">
        <f>CUBEVALUE("ThisWorkbookDataModel",$B$1,$C154,I$4)</f>
        <v>0</v>
      </c>
      <c r="J154" vm="1339">
        <f>CUBEVALUE("ThisWorkbookDataModel",$B$1,$C154,J$4)</f>
        <v>0</v>
      </c>
      <c r="K154" vm="1340">
        <f>CUBEVALUE("ThisWorkbookDataModel",$B$1,$C154,K$4)</f>
        <v>0</v>
      </c>
      <c r="L154" vm="1334">
        <f>CUBEVALUE("ThisWorkbookDataModel",$B$1,$C154,L$4)</f>
        <v>0</v>
      </c>
      <c r="M154" vm="1342">
        <f>CUBEVALUE("ThisWorkbookDataModel",$B$1,$C154,M$4)</f>
        <v>0</v>
      </c>
      <c r="N154" vm="1329">
        <f>CUBEVALUE("ThisWorkbookDataModel",$B$1,$C154,N$4)</f>
        <v>0</v>
      </c>
      <c r="O154" vm="1330">
        <f>CUBEVALUE("ThisWorkbookDataModel",$B$1,$C154,O$4)</f>
        <v>0</v>
      </c>
      <c r="P154" vm="1336">
        <f>CUBEVALUE("ThisWorkbookDataModel",$B$1,$C154,P$4)</f>
        <v>0</v>
      </c>
      <c r="Q154" vm="1338">
        <f>CUBEVALUE("ThisWorkbookDataModel",$B$1,$C154,Q$4)</f>
        <v>0</v>
      </c>
    </row>
    <row r="155" spans="1:17" x14ac:dyDescent="0.25">
      <c r="C155" t="str" vm="261">
        <f>CUBEMEMBER("ThisWorkbookDataModel",{"[EndingInventory].[ProductCode].&amp;[4586]","[EndingInventory].[ProductDesc].&amp;[KENDEX 0866]","[Measures].[Sum of Demand]"})</f>
        <v>Sum of Demand</v>
      </c>
      <c r="D155" vm="2998">
        <f>CUBEVALUE("ThisWorkbookDataModel",$B$1,$C155,D$4)</f>
        <v>129.03229999999999</v>
      </c>
      <c r="E155" vm="3000">
        <f>CUBEVALUE("ThisWorkbookDataModel",$B$1,$C155,E$4)</f>
        <v>129.03229999999999</v>
      </c>
      <c r="F155" vm="2990">
        <f>CUBEVALUE("ThisWorkbookDataModel",$B$1,$C155,F$4)</f>
        <v>129.03229999999999</v>
      </c>
      <c r="G155" vm="3002">
        <f>CUBEVALUE("ThisWorkbookDataModel",$B$1,$C155,G$4)</f>
        <v>129.03229999999999</v>
      </c>
      <c r="H155" vm="2991">
        <f>CUBEVALUE("ThisWorkbookDataModel",$B$1,$C155,H$4)</f>
        <v>129.03229999999999</v>
      </c>
      <c r="I155" vm="2992">
        <f>CUBEVALUE("ThisWorkbookDataModel",$B$1,$C155,I$4)</f>
        <v>129.03229999999999</v>
      </c>
      <c r="J155" vm="2996">
        <f>CUBEVALUE("ThisWorkbookDataModel",$B$1,$C155,J$4)</f>
        <v>129.03229999999999</v>
      </c>
      <c r="K155" vm="2997">
        <f>CUBEVALUE("ThisWorkbookDataModel",$B$1,$C155,K$4)</f>
        <v>129.03229999999999</v>
      </c>
      <c r="L155" vm="2999">
        <f>CUBEVALUE("ThisWorkbookDataModel",$B$1,$C155,L$4)</f>
        <v>129.03229999999999</v>
      </c>
      <c r="M155" vm="3001">
        <f>CUBEVALUE("ThisWorkbookDataModel",$B$1,$C155,M$4)</f>
        <v>129.03229999999999</v>
      </c>
      <c r="N155" vm="2993">
        <f>CUBEVALUE("ThisWorkbookDataModel",$B$1,$C155,N$4)</f>
        <v>129.03229999999999</v>
      </c>
      <c r="O155" vm="3003">
        <f>CUBEVALUE("ThisWorkbookDataModel",$B$1,$C155,O$4)</f>
        <v>129.03229999999999</v>
      </c>
      <c r="P155" vm="2994">
        <f>CUBEVALUE("ThisWorkbookDataModel",$B$1,$C155,P$4)</f>
        <v>129.03229999999999</v>
      </c>
      <c r="Q155" vm="2995">
        <f>CUBEVALUE("ThisWorkbookDataModel",$B$1,$C155,Q$4)</f>
        <v>129.03229999999999</v>
      </c>
    </row>
    <row r="156" spans="1:17" x14ac:dyDescent="0.25">
      <c r="C156" t="str" vm="148">
        <f>CUBEMEMBER("ThisWorkbookDataModel",{"[EndingInventory].[ProductCode].&amp;[4586]","[EndingInventory].[ProductDesc].&amp;[KENDEX 0866]","[Measures].[Sum of BlendedOut]"})</f>
        <v>Sum of BlendedOut</v>
      </c>
      <c r="D156" vm="1770">
        <f>CUBEVALUE("ThisWorkbookDataModel",$B$1,$C156,D$4)</f>
        <v>129.03229999999999</v>
      </c>
      <c r="E156" vm="1772">
        <f>CUBEVALUE("ThisWorkbookDataModel",$B$1,$C156,E$4)</f>
        <v>129.03229999999999</v>
      </c>
      <c r="F156" vm="1774">
        <f>CUBEVALUE("ThisWorkbookDataModel",$B$1,$C156,F$4)</f>
        <v>129.03229999999999</v>
      </c>
      <c r="G156" vm="1776">
        <f>CUBEVALUE("ThisWorkbookDataModel",$B$1,$C156,G$4)</f>
        <v>129.03229999999999</v>
      </c>
      <c r="H156" vm="1766">
        <f>CUBEVALUE("ThisWorkbookDataModel",$B$1,$C156,H$4)</f>
        <v>129.03229999999999</v>
      </c>
      <c r="I156" vm="1778">
        <f>CUBEVALUE("ThisWorkbookDataModel",$B$1,$C156,I$4)</f>
        <v>129.03229999999999</v>
      </c>
      <c r="J156" vm="1767">
        <f>CUBEVALUE("ThisWorkbookDataModel",$B$1,$C156,J$4)</f>
        <v>129.03229999999999</v>
      </c>
      <c r="K156" vm="1768">
        <f>CUBEVALUE("ThisWorkbookDataModel",$B$1,$C156,K$4)</f>
        <v>129.03229999999999</v>
      </c>
      <c r="L156" vm="1771">
        <f>CUBEVALUE("ThisWorkbookDataModel",$B$1,$C156,L$4)</f>
        <v>129.03229999999999</v>
      </c>
      <c r="M156" vm="1773">
        <f>CUBEVALUE("ThisWorkbookDataModel",$B$1,$C156,M$4)</f>
        <v>129.03229999999999</v>
      </c>
      <c r="N156" vm="1775">
        <f>CUBEVALUE("ThisWorkbookDataModel",$B$1,$C156,N$4)</f>
        <v>129.03229999999999</v>
      </c>
      <c r="O156" vm="1777">
        <f>CUBEVALUE("ThisWorkbookDataModel",$B$1,$C156,O$4)</f>
        <v>129.03229999999999</v>
      </c>
      <c r="P156" vm="1769">
        <f>CUBEVALUE("ThisWorkbookDataModel",$B$1,$C156,P$4)</f>
        <v>129.03229999999999</v>
      </c>
      <c r="Q156" vm="1779">
        <f>CUBEVALUE("ThisWorkbookDataModel",$B$1,$C156,Q$4)</f>
        <v>129.03229999999999</v>
      </c>
    </row>
    <row r="157" spans="1:17" x14ac:dyDescent="0.25">
      <c r="C157" t="str" vm="209">
        <f>CUBEMEMBER("ThisWorkbookDataModel",{"[EndingInventory].[ProductCode].&amp;[4586]","[EndingInventory].[ProductDesc].&amp;[KENDEX 0866]","[Measures].[Sum of EndingInventory]"})</f>
        <v>Sum of EndingInventory</v>
      </c>
      <c r="D157" vm="2438">
        <f>CUBEVALUE("ThisWorkbookDataModel",$B$1,$C157,D$4)</f>
        <v>53477.935400000002</v>
      </c>
      <c r="E157" vm="2439">
        <f>CUBEVALUE("ThisWorkbookDataModel",$B$1,$C157,E$4)</f>
        <v>54899.870800000004</v>
      </c>
      <c r="F157" vm="2442">
        <f>CUBEVALUE("ThisWorkbookDataModel",$B$1,$C157,F$4)</f>
        <v>56321.806200000006</v>
      </c>
      <c r="G157" vm="2444">
        <f>CUBEVALUE("ThisWorkbookDataModel",$B$1,$C157,G$4)</f>
        <v>56063.741600000008</v>
      </c>
      <c r="H157" vm="2446">
        <f>CUBEVALUE("ThisWorkbookDataModel",$B$1,$C157,H$4)</f>
        <v>55805.677000000011</v>
      </c>
      <c r="I157" vm="2448">
        <f>CUBEVALUE("ThisWorkbookDataModel",$B$1,$C157,I$4)</f>
        <v>55547.612400000013</v>
      </c>
      <c r="J157" vm="2440">
        <f>CUBEVALUE("ThisWorkbookDataModel",$B$1,$C157,J$4)</f>
        <v>55289.547800000015</v>
      </c>
      <c r="K157" vm="2450">
        <f>CUBEVALUE("ThisWorkbookDataModel",$B$1,$C157,K$4)</f>
        <v>55031.483200000017</v>
      </c>
      <c r="L157" vm="2441">
        <f>CUBEVALUE("ThisWorkbookDataModel",$B$1,$C157,L$4)</f>
        <v>54773.418600000019</v>
      </c>
      <c r="M157" vm="2437">
        <f>CUBEVALUE("ThisWorkbookDataModel",$B$1,$C157,M$4)</f>
        <v>54515.354000000021</v>
      </c>
      <c r="N157" vm="2443">
        <f>CUBEVALUE("ThisWorkbookDataModel",$B$1,$C157,N$4)</f>
        <v>54257.289400000023</v>
      </c>
      <c r="O157" vm="2445">
        <f>CUBEVALUE("ThisWorkbookDataModel",$B$1,$C157,O$4)</f>
        <v>53999.224800000025</v>
      </c>
      <c r="P157" vm="2447">
        <f>CUBEVALUE("ThisWorkbookDataModel",$B$1,$C157,P$4)</f>
        <v>53741.160200000028</v>
      </c>
      <c r="Q157" vm="2449">
        <f>CUBEVALUE("ThisWorkbookDataModel",$B$1,$C157,Q$4)</f>
        <v>53483.09560000003</v>
      </c>
    </row>
    <row r="158" spans="1:17" x14ac:dyDescent="0.25">
      <c r="A158" t="str" vm="173">
        <f>CUBEMEMBER("ThisWorkbookDataModel","[EndingInventory].[ProductCode].&amp;[8175]")</f>
        <v>8175</v>
      </c>
    </row>
    <row r="159" spans="1:17" x14ac:dyDescent="0.25">
      <c r="B159" t="str" vm="123">
        <f>CUBEMEMBER("ThisWorkbookDataModel",{"[EndingInventory].[ProductCode].&amp;[8175]","[EndingInventory].[ProductDesc].&amp;[#2 NRLM DIESEL S15 DYED]"})</f>
        <v>#2 NRLM DIESEL S15 DYED</v>
      </c>
    </row>
    <row r="160" spans="1:17" x14ac:dyDescent="0.25">
      <c r="C160" t="str" vm="69">
        <f>CUBEMEMBER("ThisWorkbookDataModel",{"[EndingInventory].[ProductCode].&amp;[8175]","[EndingInventory].[ProductDesc].&amp;[#2 NRLM DIESEL S15 DYED]","[Measures].[Sum of BeginInventory]"})</f>
        <v>Sum of BeginInventory</v>
      </c>
      <c r="D160" vm="1037">
        <f>CUBEVALUE("ThisWorkbookDataModel",$B$1,$C160,D$4)</f>
        <v>0</v>
      </c>
      <c r="E160" vm="1049">
        <f>CUBEVALUE("ThisWorkbookDataModel",$B$1,$C160,E$4)</f>
        <v>-96774.193499999994</v>
      </c>
      <c r="F160" vm="1038">
        <f>CUBEVALUE("ThisWorkbookDataModel",$B$1,$C160,F$4)</f>
        <v>12251.613000000012</v>
      </c>
      <c r="G160" vm="1039">
        <f>CUBEVALUE("ThisWorkbookDataModel",$B$1,$C160,G$4)</f>
        <v>121277.41950000002</v>
      </c>
      <c r="H160" vm="1043">
        <f>CUBEVALUE("ThisWorkbookDataModel",$B$1,$C160,H$4)</f>
        <v>230303.22600000002</v>
      </c>
      <c r="I160" vm="1045">
        <f>CUBEVALUE("ThisWorkbookDataModel",$B$1,$C160,I$4)</f>
        <v>339329.03250000003</v>
      </c>
      <c r="J160" vm="1047">
        <f>CUBEVALUE("ThisWorkbookDataModel",$B$1,$C160,J$4)</f>
        <v>448354.83899999998</v>
      </c>
      <c r="K160" vm="1048">
        <f>CUBEVALUE("ThisWorkbookDataModel",$B$1,$C160,K$4)</f>
        <v>351580.64549999998</v>
      </c>
      <c r="L160" vm="1040">
        <f>CUBEVALUE("ThisWorkbookDataModel",$B$1,$C160,L$4)</f>
        <v>254806.45199999999</v>
      </c>
      <c r="M160" vm="1050">
        <f>CUBEVALUE("ThisWorkbookDataModel",$B$1,$C160,M$4)</f>
        <v>158032.2585</v>
      </c>
      <c r="N160" vm="1041">
        <f>CUBEVALUE("ThisWorkbookDataModel",$B$1,$C160,N$4)</f>
        <v>267058.065</v>
      </c>
      <c r="O160" vm="1042">
        <f>CUBEVALUE("ThisWorkbookDataModel",$B$1,$C160,O$4)</f>
        <v>376083.87150000001</v>
      </c>
      <c r="P160" vm="1044">
        <f>CUBEVALUE("ThisWorkbookDataModel",$B$1,$C160,P$4)</f>
        <v>279309.67800000001</v>
      </c>
      <c r="Q160" vm="1046">
        <f>CUBEVALUE("ThisWorkbookDataModel",$B$1,$C160,Q$4)</f>
        <v>182535.48450000002</v>
      </c>
    </row>
    <row r="161" spans="1:17" x14ac:dyDescent="0.25">
      <c r="C161" t="str" vm="17">
        <f>CUBEMEMBER("ThisWorkbookDataModel",{"[EndingInventory].[ProductCode].&amp;[8175]","[EndingInventory].[ProductDesc].&amp;[#2 NRLM DIESEL S15 DYED]","[Measures].[Sum of Receipts]"})</f>
        <v>Sum of Receipts</v>
      </c>
      <c r="D161" vm="576">
        <f>CUBEVALUE("ThisWorkbookDataModel",$B$1,$C161,D$4)</f>
        <v>0</v>
      </c>
      <c r="E161" vm="578">
        <f>CUBEVALUE("ThisWorkbookDataModel",$B$1,$C161,E$4)</f>
        <v>0</v>
      </c>
      <c r="F161" vm="573">
        <f>CUBEVALUE("ThisWorkbookDataModel",$B$1,$C161,F$4)</f>
        <v>0</v>
      </c>
      <c r="G161" vm="580">
        <f>CUBEVALUE("ThisWorkbookDataModel",$B$1,$C161,G$4)</f>
        <v>0</v>
      </c>
      <c r="H161" vm="568">
        <f>CUBEVALUE("ThisWorkbookDataModel",$B$1,$C161,H$4)</f>
        <v>0</v>
      </c>
      <c r="I161" vm="569">
        <f>CUBEVALUE("ThisWorkbookDataModel",$B$1,$C161,I$4)</f>
        <v>0</v>
      </c>
      <c r="J161" vm="574">
        <f>CUBEVALUE("ThisWorkbookDataModel",$B$1,$C161,J$4)</f>
        <v>0</v>
      </c>
      <c r="K161" vm="575">
        <f>CUBEVALUE("ThisWorkbookDataModel",$B$1,$C161,K$4)</f>
        <v>0</v>
      </c>
      <c r="L161" vm="577">
        <f>CUBEVALUE("ThisWorkbookDataModel",$B$1,$C161,L$4)</f>
        <v>0</v>
      </c>
      <c r="M161" vm="579">
        <f>CUBEVALUE("ThisWorkbookDataModel",$B$1,$C161,M$4)</f>
        <v>0</v>
      </c>
      <c r="N161" vm="570">
        <f>CUBEVALUE("ThisWorkbookDataModel",$B$1,$C161,N$4)</f>
        <v>0</v>
      </c>
      <c r="O161" vm="581">
        <f>CUBEVALUE("ThisWorkbookDataModel",$B$1,$C161,O$4)</f>
        <v>0</v>
      </c>
      <c r="P161" vm="571">
        <f>CUBEVALUE("ThisWorkbookDataModel",$B$1,$C161,P$4)</f>
        <v>0</v>
      </c>
      <c r="Q161" vm="572">
        <f>CUBEVALUE("ThisWorkbookDataModel",$B$1,$C161,Q$4)</f>
        <v>0</v>
      </c>
    </row>
    <row r="162" spans="1:17" x14ac:dyDescent="0.25">
      <c r="C162" t="str" vm="240">
        <f>CUBEMEMBER("ThisWorkbookDataModel",{"[EndingInventory].[ProductCode].&amp;[8175]","[EndingInventory].[ProductDesc].&amp;[#2 NRLM DIESEL S15 DYED]","[Measures].[Sum of ProductionIn]"})</f>
        <v>Sum of ProductionIn</v>
      </c>
      <c r="D162" vm="2758">
        <f>CUBEVALUE("ThisWorkbookDataModel",$B$1,$C162,D$4)</f>
        <v>0</v>
      </c>
      <c r="E162" vm="2760">
        <f>CUBEVALUE("ThisWorkbookDataModel",$B$1,$C162,E$4)</f>
        <v>205800</v>
      </c>
      <c r="F162" vm="2762">
        <f>CUBEVALUE("ThisWorkbookDataModel",$B$1,$C162,F$4)</f>
        <v>205800</v>
      </c>
      <c r="G162" vm="2764">
        <f>CUBEVALUE("ThisWorkbookDataModel",$B$1,$C162,G$4)</f>
        <v>205800</v>
      </c>
      <c r="H162" vm="2755">
        <f>CUBEVALUE("ThisWorkbookDataModel",$B$1,$C162,H$4)</f>
        <v>205800</v>
      </c>
      <c r="I162" vm="2766">
        <f>CUBEVALUE("ThisWorkbookDataModel",$B$1,$C162,I$4)</f>
        <v>205800</v>
      </c>
      <c r="J162" vm="2756">
        <f>CUBEVALUE("ThisWorkbookDataModel",$B$1,$C162,J$4)</f>
        <v>0</v>
      </c>
      <c r="K162" vm="2757">
        <f>CUBEVALUE("ThisWorkbookDataModel",$B$1,$C162,K$4)</f>
        <v>0</v>
      </c>
      <c r="L162" vm="2759">
        <f>CUBEVALUE("ThisWorkbookDataModel",$B$1,$C162,L$4)</f>
        <v>0</v>
      </c>
      <c r="M162" vm="2761">
        <f>CUBEVALUE("ThisWorkbookDataModel",$B$1,$C162,M$4)</f>
        <v>205800</v>
      </c>
      <c r="N162" vm="2763">
        <f>CUBEVALUE("ThisWorkbookDataModel",$B$1,$C162,N$4)</f>
        <v>205800</v>
      </c>
      <c r="O162" vm="2765">
        <f>CUBEVALUE("ThisWorkbookDataModel",$B$1,$C162,O$4)</f>
        <v>0</v>
      </c>
      <c r="P162" vm="2754">
        <f>CUBEVALUE("ThisWorkbookDataModel",$B$1,$C162,P$4)</f>
        <v>0</v>
      </c>
      <c r="Q162" vm="2767">
        <f>CUBEVALUE("ThisWorkbookDataModel",$B$1,$C162,Q$4)</f>
        <v>0</v>
      </c>
    </row>
    <row r="163" spans="1:17" x14ac:dyDescent="0.25">
      <c r="C163" t="str" vm="260">
        <f>CUBEMEMBER("ThisWorkbookDataModel",{"[EndingInventory].[ProductCode].&amp;[8175]","[EndingInventory].[ProductDesc].&amp;[#2 NRLM DIESEL S15 DYED]","[Measures].[Sum of ProductionOut]"})</f>
        <v>Sum of ProductionOut</v>
      </c>
      <c r="D163" vm="2976">
        <f>CUBEVALUE("ThisWorkbookDataModel",$B$1,$C163,D$4)</f>
        <v>0</v>
      </c>
      <c r="E163" vm="2977">
        <f>CUBEVALUE("ThisWorkbookDataModel",$B$1,$C163,E$4)</f>
        <v>0</v>
      </c>
      <c r="F163" vm="2981">
        <f>CUBEVALUE("ThisWorkbookDataModel",$B$1,$C163,F$4)</f>
        <v>0</v>
      </c>
      <c r="G163" vm="2983">
        <f>CUBEVALUE("ThisWorkbookDataModel",$B$1,$C163,G$4)</f>
        <v>0</v>
      </c>
      <c r="H163" vm="2985">
        <f>CUBEVALUE("ThisWorkbookDataModel",$B$1,$C163,H$4)</f>
        <v>0</v>
      </c>
      <c r="I163" vm="2987">
        <f>CUBEVALUE("ThisWorkbookDataModel",$B$1,$C163,I$4)</f>
        <v>0</v>
      </c>
      <c r="J163" vm="2978">
        <f>CUBEVALUE("ThisWorkbookDataModel",$B$1,$C163,J$4)</f>
        <v>0</v>
      </c>
      <c r="K163" vm="2989">
        <f>CUBEVALUE("ThisWorkbookDataModel",$B$1,$C163,K$4)</f>
        <v>0</v>
      </c>
      <c r="L163" vm="2979">
        <f>CUBEVALUE("ThisWorkbookDataModel",$B$1,$C163,L$4)</f>
        <v>0</v>
      </c>
      <c r="M163" vm="2980">
        <f>CUBEVALUE("ThisWorkbookDataModel",$B$1,$C163,M$4)</f>
        <v>0</v>
      </c>
      <c r="N163" vm="2982">
        <f>CUBEVALUE("ThisWorkbookDataModel",$B$1,$C163,N$4)</f>
        <v>0</v>
      </c>
      <c r="O163" vm="2984">
        <f>CUBEVALUE("ThisWorkbookDataModel",$B$1,$C163,O$4)</f>
        <v>0</v>
      </c>
      <c r="P163" vm="2986">
        <f>CUBEVALUE("ThisWorkbookDataModel",$B$1,$C163,P$4)</f>
        <v>0</v>
      </c>
      <c r="Q163" vm="2988">
        <f>CUBEVALUE("ThisWorkbookDataModel",$B$1,$C163,Q$4)</f>
        <v>0</v>
      </c>
    </row>
    <row r="164" spans="1:17" x14ac:dyDescent="0.25">
      <c r="C164" t="str" vm="94">
        <f>CUBEMEMBER("ThisWorkbookDataModel",{"[EndingInventory].[ProductCode].&amp;[8175]","[EndingInventory].[ProductDesc].&amp;[#2 NRLM DIESEL S15 DYED]","[Measures].[Sum of Demand]"})</f>
        <v>Sum of Demand</v>
      </c>
      <c r="D164" vm="1266">
        <f>CUBEVALUE("ThisWorkbookDataModel",$B$1,$C164,D$4)</f>
        <v>96774.193499999994</v>
      </c>
      <c r="E164" vm="1274">
        <f>CUBEVALUE("ThisWorkbookDataModel",$B$1,$C164,E$4)</f>
        <v>96774.193499999994</v>
      </c>
      <c r="F164" vm="1267">
        <f>CUBEVALUE("ThisWorkbookDataModel",$B$1,$C164,F$4)</f>
        <v>96774.193499999994</v>
      </c>
      <c r="G164" vm="306">
        <f>CUBEVALUE("ThisWorkbookDataModel",$B$1,$C164,G$4)</f>
        <v>96774.193499999994</v>
      </c>
      <c r="H164" vm="1268">
        <f>CUBEVALUE("ThisWorkbookDataModel",$B$1,$C164,H$4)</f>
        <v>96774.193499999994</v>
      </c>
      <c r="I164" vm="1270">
        <f>CUBEVALUE("ThisWorkbookDataModel",$B$1,$C164,I$4)</f>
        <v>96774.193499999994</v>
      </c>
      <c r="J164" vm="1272">
        <f>CUBEVALUE("ThisWorkbookDataModel",$B$1,$C164,J$4)</f>
        <v>96774.193499999994</v>
      </c>
      <c r="K164" vm="1273">
        <f>CUBEVALUE("ThisWorkbookDataModel",$B$1,$C164,K$4)</f>
        <v>96774.193499999994</v>
      </c>
      <c r="L164" vm="1263">
        <f>CUBEVALUE("ThisWorkbookDataModel",$B$1,$C164,L$4)</f>
        <v>96774.193499999994</v>
      </c>
      <c r="M164" vm="1275">
        <f>CUBEVALUE("ThisWorkbookDataModel",$B$1,$C164,M$4)</f>
        <v>96774.193499999994</v>
      </c>
      <c r="N164" vm="1264">
        <f>CUBEVALUE("ThisWorkbookDataModel",$B$1,$C164,N$4)</f>
        <v>96774.193499999994</v>
      </c>
      <c r="O164" vm="1265">
        <f>CUBEVALUE("ThisWorkbookDataModel",$B$1,$C164,O$4)</f>
        <v>96774.193499999994</v>
      </c>
      <c r="P164" vm="1269">
        <f>CUBEVALUE("ThisWorkbookDataModel",$B$1,$C164,P$4)</f>
        <v>96774.193499999994</v>
      </c>
      <c r="Q164" vm="1271">
        <f>CUBEVALUE("ThisWorkbookDataModel",$B$1,$C164,Q$4)</f>
        <v>96774.193499999994</v>
      </c>
    </row>
    <row r="165" spans="1:17" x14ac:dyDescent="0.25">
      <c r="C165" t="str" vm="208">
        <f>CUBEMEMBER("ThisWorkbookDataModel",{"[EndingInventory].[ProductCode].&amp;[8175]","[EndingInventory].[ProductDesc].&amp;[#2 NRLM DIESEL S15 DYED]","[Measures].[Sum of BlendedOut]"})</f>
        <v>Sum of BlendedOut</v>
      </c>
      <c r="D165" vm="2431">
        <f>CUBEVALUE("ThisWorkbookDataModel",$B$1,$C165,D$4)</f>
        <v>0</v>
      </c>
      <c r="E165" vm="2433">
        <f>CUBEVALUE("ThisWorkbookDataModel",$B$1,$C165,E$4)</f>
        <v>0</v>
      </c>
      <c r="F165" vm="2425">
        <f>CUBEVALUE("ThisWorkbookDataModel",$B$1,$C165,F$4)</f>
        <v>0</v>
      </c>
      <c r="G165" vm="2435">
        <f>CUBEVALUE("ThisWorkbookDataModel",$B$1,$C165,G$4)</f>
        <v>0</v>
      </c>
      <c r="H165" vm="2426">
        <f>CUBEVALUE("ThisWorkbookDataModel",$B$1,$C165,H$4)</f>
        <v>0</v>
      </c>
      <c r="I165" vm="2427">
        <f>CUBEVALUE("ThisWorkbookDataModel",$B$1,$C165,I$4)</f>
        <v>0</v>
      </c>
      <c r="J165" vm="2429">
        <f>CUBEVALUE("ThisWorkbookDataModel",$B$1,$C165,J$4)</f>
        <v>0</v>
      </c>
      <c r="K165" vm="2430">
        <f>CUBEVALUE("ThisWorkbookDataModel",$B$1,$C165,K$4)</f>
        <v>0</v>
      </c>
      <c r="L165" vm="2432">
        <f>CUBEVALUE("ThisWorkbookDataModel",$B$1,$C165,L$4)</f>
        <v>0</v>
      </c>
      <c r="M165" vm="2434">
        <f>CUBEVALUE("ThisWorkbookDataModel",$B$1,$C165,M$4)</f>
        <v>0</v>
      </c>
      <c r="N165" vm="2428">
        <f>CUBEVALUE("ThisWorkbookDataModel",$B$1,$C165,N$4)</f>
        <v>0</v>
      </c>
      <c r="O165" vm="2436">
        <f>CUBEVALUE("ThisWorkbookDataModel",$B$1,$C165,O$4)</f>
        <v>0</v>
      </c>
      <c r="P165" vm="2423">
        <f>CUBEVALUE("ThisWorkbookDataModel",$B$1,$C165,P$4)</f>
        <v>0</v>
      </c>
      <c r="Q165" vm="2424">
        <f>CUBEVALUE("ThisWorkbookDataModel",$B$1,$C165,Q$4)</f>
        <v>0</v>
      </c>
    </row>
    <row r="166" spans="1:17" x14ac:dyDescent="0.25">
      <c r="C166" t="str" vm="172">
        <f>CUBEMEMBER("ThisWorkbookDataModel",{"[EndingInventory].[ProductCode].&amp;[8175]","[EndingInventory].[ProductDesc].&amp;[#2 NRLM DIESEL S15 DYED]","[Measures].[Sum of EndingInventory]"})</f>
        <v>Sum of EndingInventory</v>
      </c>
      <c r="D166" vm="2067">
        <f>CUBEVALUE("ThisWorkbookDataModel",$B$1,$C166,D$4)</f>
        <v>-96774.193499999994</v>
      </c>
      <c r="E166" vm="2069">
        <f>CUBEVALUE("ThisWorkbookDataModel",$B$1,$C166,E$4)</f>
        <v>12251.613000000012</v>
      </c>
      <c r="F166" vm="2071">
        <f>CUBEVALUE("ThisWorkbookDataModel",$B$1,$C166,F$4)</f>
        <v>121277.41950000002</v>
      </c>
      <c r="G166" vm="2073">
        <f>CUBEVALUE("ThisWorkbookDataModel",$B$1,$C166,G$4)</f>
        <v>230303.22600000002</v>
      </c>
      <c r="H166" vm="2063">
        <f>CUBEVALUE("ThisWorkbookDataModel",$B$1,$C166,H$4)</f>
        <v>339329.03250000003</v>
      </c>
      <c r="I166" vm="2075">
        <f>CUBEVALUE("ThisWorkbookDataModel",$B$1,$C166,I$4)</f>
        <v>448354.83899999998</v>
      </c>
      <c r="J166" vm="2064">
        <f>CUBEVALUE("ThisWorkbookDataModel",$B$1,$C166,J$4)</f>
        <v>351580.64549999998</v>
      </c>
      <c r="K166" vm="2065">
        <f>CUBEVALUE("ThisWorkbookDataModel",$B$1,$C166,K$4)</f>
        <v>254806.45199999999</v>
      </c>
      <c r="L166" vm="2068">
        <f>CUBEVALUE("ThisWorkbookDataModel",$B$1,$C166,L$4)</f>
        <v>158032.2585</v>
      </c>
      <c r="M166" vm="2070">
        <f>CUBEVALUE("ThisWorkbookDataModel",$B$1,$C166,M$4)</f>
        <v>267058.065</v>
      </c>
      <c r="N166" vm="2072">
        <f>CUBEVALUE("ThisWorkbookDataModel",$B$1,$C166,N$4)</f>
        <v>376083.87150000001</v>
      </c>
      <c r="O166" vm="2074">
        <f>CUBEVALUE("ThisWorkbookDataModel",$B$1,$C166,O$4)</f>
        <v>279309.67800000001</v>
      </c>
      <c r="P166" vm="2066">
        <f>CUBEVALUE("ThisWorkbookDataModel",$B$1,$C166,P$4)</f>
        <v>182535.48450000002</v>
      </c>
      <c r="Q166" vm="2076">
        <f>CUBEVALUE("ThisWorkbookDataModel",$B$1,$C166,Q$4)</f>
        <v>85761.291000000027</v>
      </c>
    </row>
    <row r="167" spans="1:17" x14ac:dyDescent="0.25">
      <c r="A167" t="str" vm="122">
        <f>CUBEMEMBER("ThisWorkbookDataModel","[EndingInventory].[ProductCode].&amp;[9103]")</f>
        <v>9103</v>
      </c>
    </row>
    <row r="168" spans="1:17" x14ac:dyDescent="0.25">
      <c r="B168" t="str" vm="68">
        <f>CUBEMEMBER("ThisWorkbookDataModel",{"[EndingInventory].[ProductCode].&amp;[9103]","[EndingInventory].[ProductDesc].&amp;[PLATFORMER CHARGE (NAPHTHA)]"})</f>
        <v>PLATFORMER CHARGE (NAPHTHA)</v>
      </c>
    </row>
    <row r="169" spans="1:17" x14ac:dyDescent="0.25">
      <c r="C169" t="str" vm="16">
        <f>CUBEMEMBER("ThisWorkbookDataModel",{"[EndingInventory].[ProductCode].&amp;[9103]","[EndingInventory].[ProductDesc].&amp;[PLATFORMER CHARGE (NAPHTHA)]","[Measures].[Sum of BeginInventory]"})</f>
        <v>Sum of BeginInventory</v>
      </c>
      <c r="D169" vm="557">
        <f>CUBEVALUE("ThisWorkbookDataModel",$B$1,$C169,D$4)</f>
        <v>1252041</v>
      </c>
      <c r="E169" vm="558">
        <f>CUBEVALUE("ThisWorkbookDataModel",$B$1,$C169,E$4)</f>
        <v>1232763</v>
      </c>
      <c r="F169" vm="559">
        <f>CUBEVALUE("ThisWorkbookDataModel",$B$1,$C169,F$4)</f>
        <v>1213485</v>
      </c>
      <c r="G169" vm="561">
        <f>CUBEVALUE("ThisWorkbookDataModel",$B$1,$C169,G$4)</f>
        <v>1194207</v>
      </c>
      <c r="H169" vm="563">
        <f>CUBEVALUE("ThisWorkbookDataModel",$B$1,$C169,H$4)</f>
        <v>1174929</v>
      </c>
      <c r="I169" vm="565">
        <f>CUBEVALUE("ThisWorkbookDataModel",$B$1,$C169,I$4)</f>
        <v>1155651</v>
      </c>
      <c r="J169" vm="554">
        <f>CUBEVALUE("ThisWorkbookDataModel",$B$1,$C169,J$4)</f>
        <v>1136373</v>
      </c>
      <c r="K169" vm="567">
        <f>CUBEVALUE("ThisWorkbookDataModel",$B$1,$C169,K$4)</f>
        <v>1117095</v>
      </c>
      <c r="L169" vm="555">
        <f>CUBEVALUE("ThisWorkbookDataModel",$B$1,$C169,L$4)</f>
        <v>1097817</v>
      </c>
      <c r="M169" vm="556">
        <f>CUBEVALUE("ThisWorkbookDataModel",$B$1,$C169,M$4)</f>
        <v>1078539</v>
      </c>
      <c r="N169" vm="560">
        <f>CUBEVALUE("ThisWorkbookDataModel",$B$1,$C169,N$4)</f>
        <v>1059261</v>
      </c>
      <c r="O169" vm="562">
        <f>CUBEVALUE("ThisWorkbookDataModel",$B$1,$C169,O$4)</f>
        <v>1039983</v>
      </c>
      <c r="P169" vm="564">
        <f>CUBEVALUE("ThisWorkbookDataModel",$B$1,$C169,P$4)</f>
        <v>1020705</v>
      </c>
      <c r="Q169" vm="566">
        <f>CUBEVALUE("ThisWorkbookDataModel",$B$1,$C169,Q$4)</f>
        <v>1001427</v>
      </c>
    </row>
    <row r="170" spans="1:17" x14ac:dyDescent="0.25">
      <c r="C170" t="str" vm="154">
        <f>CUBEMEMBER("ThisWorkbookDataModel",{"[EndingInventory].[ProductCode].&amp;[9103]","[EndingInventory].[ProductDesc].&amp;[PLATFORMER CHARGE (NAPHTHA)]","[Measures].[Sum of Receipts]"})</f>
        <v>Sum of Receipts</v>
      </c>
      <c r="D170" vm="1846">
        <f>CUBEVALUE("ThisWorkbookDataModel",$B$1,$C170,D$4)</f>
        <v>0</v>
      </c>
      <c r="E170" vm="1857">
        <f>CUBEVALUE("ThisWorkbookDataModel",$B$1,$C170,E$4)</f>
        <v>0</v>
      </c>
      <c r="F170" vm="1847">
        <f>CUBEVALUE("ThisWorkbookDataModel",$B$1,$C170,F$4)</f>
        <v>0</v>
      </c>
      <c r="G170" vm="1848">
        <f>CUBEVALUE("ThisWorkbookDataModel",$B$1,$C170,G$4)</f>
        <v>0</v>
      </c>
      <c r="H170" vm="1851">
        <f>CUBEVALUE("ThisWorkbookDataModel",$B$1,$C170,H$4)</f>
        <v>0</v>
      </c>
      <c r="I170" vm="1853">
        <f>CUBEVALUE("ThisWorkbookDataModel",$B$1,$C170,I$4)</f>
        <v>0</v>
      </c>
      <c r="J170" vm="1855">
        <f>CUBEVALUE("ThisWorkbookDataModel",$B$1,$C170,J$4)</f>
        <v>0</v>
      </c>
      <c r="K170" vm="1856">
        <f>CUBEVALUE("ThisWorkbookDataModel",$B$1,$C170,K$4)</f>
        <v>0</v>
      </c>
      <c r="L170" vm="1849">
        <f>CUBEVALUE("ThisWorkbookDataModel",$B$1,$C170,L$4)</f>
        <v>0</v>
      </c>
      <c r="M170" vm="1858">
        <f>CUBEVALUE("ThisWorkbookDataModel",$B$1,$C170,M$4)</f>
        <v>0</v>
      </c>
      <c r="N170" vm="1850">
        <f>CUBEVALUE("ThisWorkbookDataModel",$B$1,$C170,N$4)</f>
        <v>0</v>
      </c>
      <c r="O170" vm="1845">
        <f>CUBEVALUE("ThisWorkbookDataModel",$B$1,$C170,O$4)</f>
        <v>0</v>
      </c>
      <c r="P170" vm="1852">
        <f>CUBEVALUE("ThisWorkbookDataModel",$B$1,$C170,P$4)</f>
        <v>0</v>
      </c>
      <c r="Q170" vm="1854">
        <f>CUBEVALUE("ThisWorkbookDataModel",$B$1,$C170,Q$4)</f>
        <v>0</v>
      </c>
    </row>
    <row r="171" spans="1:17" x14ac:dyDescent="0.25">
      <c r="C171" t="str" vm="259">
        <f>CUBEMEMBER("ThisWorkbookDataModel",{"[EndingInventory].[ProductCode].&amp;[9103]","[EndingInventory].[ProductDesc].&amp;[PLATFORMER CHARGE (NAPHTHA)]","[Measures].[Sum of ProductionIn]"})</f>
        <v>Sum of ProductionIn</v>
      </c>
      <c r="D171" vm="2970">
        <f>CUBEVALUE("ThisWorkbookDataModel",$B$1,$C171,D$4)</f>
        <v>144522</v>
      </c>
      <c r="E171" vm="2972">
        <f>CUBEVALUE("ThisWorkbookDataModel",$B$1,$C171,E$4)</f>
        <v>144522</v>
      </c>
      <c r="F171" vm="2962">
        <f>CUBEVALUE("ThisWorkbookDataModel",$B$1,$C171,F$4)</f>
        <v>144522</v>
      </c>
      <c r="G171" vm="2974">
        <f>CUBEVALUE("ThisWorkbookDataModel",$B$1,$C171,G$4)</f>
        <v>144522</v>
      </c>
      <c r="H171" vm="2963">
        <f>CUBEVALUE("ThisWorkbookDataModel",$B$1,$C171,H$4)</f>
        <v>144522</v>
      </c>
      <c r="I171" vm="2964">
        <f>CUBEVALUE("ThisWorkbookDataModel",$B$1,$C171,I$4)</f>
        <v>144522</v>
      </c>
      <c r="J171" vm="2968">
        <f>CUBEVALUE("ThisWorkbookDataModel",$B$1,$C171,J$4)</f>
        <v>144522</v>
      </c>
      <c r="K171" vm="2969">
        <f>CUBEVALUE("ThisWorkbookDataModel",$B$1,$C171,K$4)</f>
        <v>144522</v>
      </c>
      <c r="L171" vm="2971">
        <f>CUBEVALUE("ThisWorkbookDataModel",$B$1,$C171,L$4)</f>
        <v>144522</v>
      </c>
      <c r="M171" vm="2973">
        <f>CUBEVALUE("ThisWorkbookDataModel",$B$1,$C171,M$4)</f>
        <v>144522</v>
      </c>
      <c r="N171" vm="2965">
        <f>CUBEVALUE("ThisWorkbookDataModel",$B$1,$C171,N$4)</f>
        <v>144522</v>
      </c>
      <c r="O171" vm="2975">
        <f>CUBEVALUE("ThisWorkbookDataModel",$B$1,$C171,O$4)</f>
        <v>144522</v>
      </c>
      <c r="P171" vm="2966">
        <f>CUBEVALUE("ThisWorkbookDataModel",$B$1,$C171,P$4)</f>
        <v>144522</v>
      </c>
      <c r="Q171" vm="2967">
        <f>CUBEVALUE("ThisWorkbookDataModel",$B$1,$C171,Q$4)</f>
        <v>144522</v>
      </c>
    </row>
    <row r="172" spans="1:17" x14ac:dyDescent="0.25">
      <c r="C172" t="str" vm="232">
        <f>CUBEMEMBER("ThisWorkbookDataModel",{"[EndingInventory].[ProductCode].&amp;[9103]","[EndingInventory].[ProductDesc].&amp;[PLATFORMER CHARGE (NAPHTHA)]","[Measures].[Sum of ProductionOut]"})</f>
        <v>Sum of ProductionOut</v>
      </c>
      <c r="D172" vm="2675">
        <f>CUBEVALUE("ThisWorkbookDataModel",$B$1,$C172,D$4)</f>
        <v>163800</v>
      </c>
      <c r="E172" vm="2677">
        <f>CUBEVALUE("ThisWorkbookDataModel",$B$1,$C172,E$4)</f>
        <v>163800</v>
      </c>
      <c r="F172" vm="2679">
        <f>CUBEVALUE("ThisWorkbookDataModel",$B$1,$C172,F$4)</f>
        <v>163800</v>
      </c>
      <c r="G172" vm="2681">
        <f>CUBEVALUE("ThisWorkbookDataModel",$B$1,$C172,G$4)</f>
        <v>163800</v>
      </c>
      <c r="H172" vm="2674">
        <f>CUBEVALUE("ThisWorkbookDataModel",$B$1,$C172,H$4)</f>
        <v>163800</v>
      </c>
      <c r="I172" vm="2683">
        <f>CUBEVALUE("ThisWorkbookDataModel",$B$1,$C172,I$4)</f>
        <v>163800</v>
      </c>
      <c r="J172" vm="2671">
        <f>CUBEVALUE("ThisWorkbookDataModel",$B$1,$C172,J$4)</f>
        <v>163800</v>
      </c>
      <c r="K172" vm="2672">
        <f>CUBEVALUE("ThisWorkbookDataModel",$B$1,$C172,K$4)</f>
        <v>163800</v>
      </c>
      <c r="L172" vm="2676">
        <f>CUBEVALUE("ThisWorkbookDataModel",$B$1,$C172,L$4)</f>
        <v>163800</v>
      </c>
      <c r="M172" vm="2678">
        <f>CUBEVALUE("ThisWorkbookDataModel",$B$1,$C172,M$4)</f>
        <v>163800</v>
      </c>
      <c r="N172" vm="2680">
        <f>CUBEVALUE("ThisWorkbookDataModel",$B$1,$C172,N$4)</f>
        <v>163800</v>
      </c>
      <c r="O172" vm="2682">
        <f>CUBEVALUE("ThisWorkbookDataModel",$B$1,$C172,O$4)</f>
        <v>163800</v>
      </c>
      <c r="P172" vm="2673">
        <f>CUBEVALUE("ThisWorkbookDataModel",$B$1,$C172,P$4)</f>
        <v>163800</v>
      </c>
      <c r="Q172" vm="2684">
        <f>CUBEVALUE("ThisWorkbookDataModel",$B$1,$C172,Q$4)</f>
        <v>163800</v>
      </c>
    </row>
    <row r="173" spans="1:17" x14ac:dyDescent="0.25">
      <c r="C173" t="str" vm="207">
        <f>CUBEMEMBER("ThisWorkbookDataModel",{"[EndingInventory].[ProductCode].&amp;[9103]","[EndingInventory].[ProductDesc].&amp;[PLATFORMER CHARGE (NAPHTHA)]","[Measures].[Sum of Demand]"})</f>
        <v>Sum of Demand</v>
      </c>
      <c r="D173" vm="2409">
        <f>CUBEVALUE("ThisWorkbookDataModel",$B$1,$C173,D$4)</f>
        <v>0</v>
      </c>
      <c r="E173" vm="2410">
        <f>CUBEVALUE("ThisWorkbookDataModel",$B$1,$C173,E$4)</f>
        <v>0</v>
      </c>
      <c r="F173" vm="2414">
        <f>CUBEVALUE("ThisWorkbookDataModel",$B$1,$C173,F$4)</f>
        <v>0</v>
      </c>
      <c r="G173" vm="2416">
        <f>CUBEVALUE("ThisWorkbookDataModel",$B$1,$C173,G$4)</f>
        <v>0</v>
      </c>
      <c r="H173" vm="2418">
        <f>CUBEVALUE("ThisWorkbookDataModel",$B$1,$C173,H$4)</f>
        <v>0</v>
      </c>
      <c r="I173" vm="2420">
        <f>CUBEVALUE("ThisWorkbookDataModel",$B$1,$C173,I$4)</f>
        <v>0</v>
      </c>
      <c r="J173" vm="2411">
        <f>CUBEVALUE("ThisWorkbookDataModel",$B$1,$C173,J$4)</f>
        <v>0</v>
      </c>
      <c r="K173" vm="2422">
        <f>CUBEVALUE("ThisWorkbookDataModel",$B$1,$C173,K$4)</f>
        <v>0</v>
      </c>
      <c r="L173" vm="2412">
        <f>CUBEVALUE("ThisWorkbookDataModel",$B$1,$C173,L$4)</f>
        <v>0</v>
      </c>
      <c r="M173" vm="2413">
        <f>CUBEVALUE("ThisWorkbookDataModel",$B$1,$C173,M$4)</f>
        <v>0</v>
      </c>
      <c r="N173" vm="2415">
        <f>CUBEVALUE("ThisWorkbookDataModel",$B$1,$C173,N$4)</f>
        <v>0</v>
      </c>
      <c r="O173" vm="2417">
        <f>CUBEVALUE("ThisWorkbookDataModel",$B$1,$C173,O$4)</f>
        <v>0</v>
      </c>
      <c r="P173" vm="2419">
        <f>CUBEVALUE("ThisWorkbookDataModel",$B$1,$C173,P$4)</f>
        <v>0</v>
      </c>
      <c r="Q173" vm="2421">
        <f>CUBEVALUE("ThisWorkbookDataModel",$B$1,$C173,Q$4)</f>
        <v>0</v>
      </c>
    </row>
    <row r="174" spans="1:17" x14ac:dyDescent="0.25">
      <c r="C174" t="str" vm="171">
        <f>CUBEMEMBER("ThisWorkbookDataModel",{"[EndingInventory].[ProductCode].&amp;[9103]","[EndingInventory].[ProductDesc].&amp;[PLATFORMER CHARGE (NAPHTHA)]","[Measures].[Sum of BlendedOut]"})</f>
        <v>Sum of BlendedOut</v>
      </c>
      <c r="D174" vm="2049">
        <f>CUBEVALUE("ThisWorkbookDataModel",$B$1,$C174,D$4)</f>
        <v>0</v>
      </c>
      <c r="E174" vm="2061">
        <f>CUBEVALUE("ThisWorkbookDataModel",$B$1,$C174,E$4)</f>
        <v>0</v>
      </c>
      <c r="F174" vm="2050">
        <f>CUBEVALUE("ThisWorkbookDataModel",$B$1,$C174,F$4)</f>
        <v>0</v>
      </c>
      <c r="G174" vm="2051">
        <f>CUBEVALUE("ThisWorkbookDataModel",$B$1,$C174,G$4)</f>
        <v>0</v>
      </c>
      <c r="H174" vm="2055">
        <f>CUBEVALUE("ThisWorkbookDataModel",$B$1,$C174,H$4)</f>
        <v>0</v>
      </c>
      <c r="I174" vm="2057">
        <f>CUBEVALUE("ThisWorkbookDataModel",$B$1,$C174,I$4)</f>
        <v>0</v>
      </c>
      <c r="J174" vm="2059">
        <f>CUBEVALUE("ThisWorkbookDataModel",$B$1,$C174,J$4)</f>
        <v>0</v>
      </c>
      <c r="K174" vm="2060">
        <f>CUBEVALUE("ThisWorkbookDataModel",$B$1,$C174,K$4)</f>
        <v>0</v>
      </c>
      <c r="L174" vm="2052">
        <f>CUBEVALUE("ThisWorkbookDataModel",$B$1,$C174,L$4)</f>
        <v>0</v>
      </c>
      <c r="M174" vm="2062">
        <f>CUBEVALUE("ThisWorkbookDataModel",$B$1,$C174,M$4)</f>
        <v>0</v>
      </c>
      <c r="N174" vm="2053">
        <f>CUBEVALUE("ThisWorkbookDataModel",$B$1,$C174,N$4)</f>
        <v>0</v>
      </c>
      <c r="O174" vm="2054">
        <f>CUBEVALUE("ThisWorkbookDataModel",$B$1,$C174,O$4)</f>
        <v>0</v>
      </c>
      <c r="P174" vm="2056">
        <f>CUBEVALUE("ThisWorkbookDataModel",$B$1,$C174,P$4)</f>
        <v>0</v>
      </c>
      <c r="Q174" vm="2058">
        <f>CUBEVALUE("ThisWorkbookDataModel",$B$1,$C174,Q$4)</f>
        <v>0</v>
      </c>
    </row>
    <row r="175" spans="1:17" x14ac:dyDescent="0.25">
      <c r="C175" t="str" vm="121">
        <f>CUBEMEMBER("ThisWorkbookDataModel",{"[EndingInventory].[ProductCode].&amp;[9103]","[EndingInventory].[ProductDesc].&amp;[PLATFORMER CHARGE (NAPHTHA)]","[Measures].[Sum of EndingInventory]"})</f>
        <v>Sum of EndingInventory</v>
      </c>
      <c r="D175" vm="1527">
        <f>CUBEVALUE("ThisWorkbookDataModel",$B$1,$C175,D$4)</f>
        <v>1232763</v>
      </c>
      <c r="E175" vm="1529">
        <f>CUBEVALUE("ThisWorkbookDataModel",$B$1,$C175,E$4)</f>
        <v>1213485</v>
      </c>
      <c r="F175" vm="1523">
        <f>CUBEVALUE("ThisWorkbookDataModel",$B$1,$C175,F$4)</f>
        <v>1194207</v>
      </c>
      <c r="G175" vm="1531">
        <f>CUBEVALUE("ThisWorkbookDataModel",$B$1,$C175,G$4)</f>
        <v>1174929</v>
      </c>
      <c r="H175" vm="1524">
        <f>CUBEVALUE("ThisWorkbookDataModel",$B$1,$C175,H$4)</f>
        <v>1155651</v>
      </c>
      <c r="I175" vm="1519">
        <f>CUBEVALUE("ThisWorkbookDataModel",$B$1,$C175,I$4)</f>
        <v>1136373</v>
      </c>
      <c r="J175" vm="1525">
        <f>CUBEVALUE("ThisWorkbookDataModel",$B$1,$C175,J$4)</f>
        <v>1117095</v>
      </c>
      <c r="K175" vm="1526">
        <f>CUBEVALUE("ThisWorkbookDataModel",$B$1,$C175,K$4)</f>
        <v>1097817</v>
      </c>
      <c r="L175" vm="1528">
        <f>CUBEVALUE("ThisWorkbookDataModel",$B$1,$C175,L$4)</f>
        <v>1078539</v>
      </c>
      <c r="M175" vm="1530">
        <f>CUBEVALUE("ThisWorkbookDataModel",$B$1,$C175,M$4)</f>
        <v>1059261</v>
      </c>
      <c r="N175" vm="1520">
        <f>CUBEVALUE("ThisWorkbookDataModel",$B$1,$C175,N$4)</f>
        <v>1039983</v>
      </c>
      <c r="O175" vm="1532">
        <f>CUBEVALUE("ThisWorkbookDataModel",$B$1,$C175,O$4)</f>
        <v>1020705</v>
      </c>
      <c r="P175" vm="1521">
        <f>CUBEVALUE("ThisWorkbookDataModel",$B$1,$C175,P$4)</f>
        <v>1001427</v>
      </c>
      <c r="Q175" vm="1522">
        <f>CUBEVALUE("ThisWorkbookDataModel",$B$1,$C175,Q$4)</f>
        <v>982149</v>
      </c>
    </row>
    <row r="176" spans="1:17" x14ac:dyDescent="0.25">
      <c r="A176" t="str" vm="67">
        <f>CUBEMEMBER("ThisWorkbookDataModel","[EndingInventory].[ProductCode].&amp;[9116]")</f>
        <v>9116</v>
      </c>
    </row>
    <row r="177" spans="1:17" x14ac:dyDescent="0.25">
      <c r="B177" t="str" vm="15">
        <f>CUBEMEMBER("ThisWorkbookDataModel",{"[EndingInventory].[ProductCode].&amp;[9116]","[EndingInventory].[ProductDesc].&amp;[WAXY LIGHT NEUTRAL]"})</f>
        <v>WAXY LIGHT NEUTRAL</v>
      </c>
    </row>
    <row r="178" spans="1:17" x14ac:dyDescent="0.25">
      <c r="C178" t="str" vm="49">
        <f>CUBEMEMBER("ThisWorkbookDataModel",{"[EndingInventory].[ProductCode].&amp;[9116]","[EndingInventory].[ProductDesc].&amp;[WAXY LIGHT NEUTRAL]","[Measures].[Sum of BeginInventory]"})</f>
        <v>Sum of BeginInventory</v>
      </c>
      <c r="D178" vm="841">
        <f>CUBEVALUE("ThisWorkbookDataModel",$B$1,$C178,D$4)</f>
        <v>470153</v>
      </c>
      <c r="E178" vm="843">
        <f>CUBEVALUE("ThisWorkbookDataModel",$B$1,$C178,E$4)</f>
        <v>485777</v>
      </c>
      <c r="F178" vm="845">
        <f>CUBEVALUE("ThisWorkbookDataModel",$B$1,$C178,F$4)</f>
        <v>501401</v>
      </c>
      <c r="G178" vm="847">
        <f>CUBEVALUE("ThisWorkbookDataModel",$B$1,$C178,G$4)</f>
        <v>517025</v>
      </c>
      <c r="H178" vm="837">
        <f>CUBEVALUE("ThisWorkbookDataModel",$B$1,$C178,H$4)</f>
        <v>532649</v>
      </c>
      <c r="I178" vm="849">
        <f>CUBEVALUE("ThisWorkbookDataModel",$B$1,$C178,I$4)</f>
        <v>548273</v>
      </c>
      <c r="J178" vm="838">
        <f>CUBEVALUE("ThisWorkbookDataModel",$B$1,$C178,J$4)</f>
        <v>563897</v>
      </c>
      <c r="K178" vm="839">
        <f>CUBEVALUE("ThisWorkbookDataModel",$B$1,$C178,K$4)</f>
        <v>411521</v>
      </c>
      <c r="L178" vm="842">
        <f>CUBEVALUE("ThisWorkbookDataModel",$B$1,$C178,L$4)</f>
        <v>259145</v>
      </c>
      <c r="M178" vm="844">
        <f>CUBEVALUE("ThisWorkbookDataModel",$B$1,$C178,M$4)</f>
        <v>274769</v>
      </c>
      <c r="N178" vm="846">
        <f>CUBEVALUE("ThisWorkbookDataModel",$B$1,$C178,N$4)</f>
        <v>290393</v>
      </c>
      <c r="O178" vm="848">
        <f>CUBEVALUE("ThisWorkbookDataModel",$B$1,$C178,O$4)</f>
        <v>306017</v>
      </c>
      <c r="P178" vm="840">
        <f>CUBEVALUE("ThisWorkbookDataModel",$B$1,$C178,P$4)</f>
        <v>321641</v>
      </c>
      <c r="Q178" vm="850">
        <f>CUBEVALUE("ThisWorkbookDataModel",$B$1,$C178,Q$4)</f>
        <v>337265</v>
      </c>
    </row>
    <row r="179" spans="1:17" x14ac:dyDescent="0.25">
      <c r="C179" t="str" vm="258">
        <f>CUBEMEMBER("ThisWorkbookDataModel",{"[EndingInventory].[ProductCode].&amp;[9116]","[EndingInventory].[ProductDesc].&amp;[WAXY LIGHT NEUTRAL]","[Measures].[Sum of Receipts]"})</f>
        <v>Sum of Receipts</v>
      </c>
      <c r="D179" vm="2948">
        <f>CUBEVALUE("ThisWorkbookDataModel",$B$1,$C179,D$4)</f>
        <v>0</v>
      </c>
      <c r="E179" vm="2949">
        <f>CUBEVALUE("ThisWorkbookDataModel",$B$1,$C179,E$4)</f>
        <v>0</v>
      </c>
      <c r="F179" vm="2953">
        <f>CUBEVALUE("ThisWorkbookDataModel",$B$1,$C179,F$4)</f>
        <v>0</v>
      </c>
      <c r="G179" vm="2955">
        <f>CUBEVALUE("ThisWorkbookDataModel",$B$1,$C179,G$4)</f>
        <v>0</v>
      </c>
      <c r="H179" vm="2957">
        <f>CUBEVALUE("ThisWorkbookDataModel",$B$1,$C179,H$4)</f>
        <v>0</v>
      </c>
      <c r="I179" vm="2959">
        <f>CUBEVALUE("ThisWorkbookDataModel",$B$1,$C179,I$4)</f>
        <v>0</v>
      </c>
      <c r="J179" vm="2950">
        <f>CUBEVALUE("ThisWorkbookDataModel",$B$1,$C179,J$4)</f>
        <v>0</v>
      </c>
      <c r="K179" vm="2961">
        <f>CUBEVALUE("ThisWorkbookDataModel",$B$1,$C179,K$4)</f>
        <v>0</v>
      </c>
      <c r="L179" vm="2951">
        <f>CUBEVALUE("ThisWorkbookDataModel",$B$1,$C179,L$4)</f>
        <v>0</v>
      </c>
      <c r="M179" vm="2952">
        <f>CUBEVALUE("ThisWorkbookDataModel",$B$1,$C179,M$4)</f>
        <v>0</v>
      </c>
      <c r="N179" vm="2954">
        <f>CUBEVALUE("ThisWorkbookDataModel",$B$1,$C179,N$4)</f>
        <v>0</v>
      </c>
      <c r="O179" vm="2956">
        <f>CUBEVALUE("ThisWorkbookDataModel",$B$1,$C179,O$4)</f>
        <v>0</v>
      </c>
      <c r="P179" vm="2958">
        <f>CUBEVALUE("ThisWorkbookDataModel",$B$1,$C179,P$4)</f>
        <v>0</v>
      </c>
      <c r="Q179" vm="2960">
        <f>CUBEVALUE("ThisWorkbookDataModel",$B$1,$C179,Q$4)</f>
        <v>0</v>
      </c>
    </row>
    <row r="180" spans="1:17" x14ac:dyDescent="0.25">
      <c r="C180" t="str" vm="42">
        <f>CUBEMEMBER("ThisWorkbookDataModel",{"[EndingInventory].[ProductCode].&amp;[9116]","[EndingInventory].[ProductDesc].&amp;[WAXY LIGHT NEUTRAL]","[Measures].[Sum of ProductionIn]"})</f>
        <v>Sum of ProductionIn</v>
      </c>
      <c r="D180" vm="774">
        <f>CUBEVALUE("ThisWorkbookDataModel",$B$1,$C180,D$4)</f>
        <v>15624</v>
      </c>
      <c r="E180" vm="783">
        <f>CUBEVALUE("ThisWorkbookDataModel",$B$1,$C180,E$4)</f>
        <v>15624</v>
      </c>
      <c r="F180" vm="775">
        <f>CUBEVALUE("ThisWorkbookDataModel",$B$1,$C180,F$4)</f>
        <v>15624</v>
      </c>
      <c r="G180" vm="776">
        <f>CUBEVALUE("ThisWorkbookDataModel",$B$1,$C180,G$4)</f>
        <v>15624</v>
      </c>
      <c r="H180" vm="777">
        <f>CUBEVALUE("ThisWorkbookDataModel",$B$1,$C180,H$4)</f>
        <v>15624</v>
      </c>
      <c r="I180" vm="779">
        <f>CUBEVALUE("ThisWorkbookDataModel",$B$1,$C180,I$4)</f>
        <v>15624</v>
      </c>
      <c r="J180" vm="781">
        <f>CUBEVALUE("ThisWorkbookDataModel",$B$1,$C180,J$4)</f>
        <v>15624</v>
      </c>
      <c r="K180" vm="782">
        <f>CUBEVALUE("ThisWorkbookDataModel",$B$1,$C180,K$4)</f>
        <v>15624</v>
      </c>
      <c r="L180" vm="381">
        <f>CUBEVALUE("ThisWorkbookDataModel",$B$1,$C180,L$4)</f>
        <v>15624</v>
      </c>
      <c r="M180" vm="784">
        <f>CUBEVALUE("ThisWorkbookDataModel",$B$1,$C180,M$4)</f>
        <v>15624</v>
      </c>
      <c r="N180" vm="772">
        <f>CUBEVALUE("ThisWorkbookDataModel",$B$1,$C180,N$4)</f>
        <v>15624</v>
      </c>
      <c r="O180" vm="773">
        <f>CUBEVALUE("ThisWorkbookDataModel",$B$1,$C180,O$4)</f>
        <v>15624</v>
      </c>
      <c r="P180" vm="778">
        <f>CUBEVALUE("ThisWorkbookDataModel",$B$1,$C180,P$4)</f>
        <v>15624</v>
      </c>
      <c r="Q180" vm="780">
        <f>CUBEVALUE("ThisWorkbookDataModel",$B$1,$C180,Q$4)</f>
        <v>15624</v>
      </c>
    </row>
    <row r="181" spans="1:17" x14ac:dyDescent="0.25">
      <c r="C181" t="str" vm="206">
        <f>CUBEMEMBER("ThisWorkbookDataModel",{"[EndingInventory].[ProductCode].&amp;[9116]","[EndingInventory].[ProductDesc].&amp;[WAXY LIGHT NEUTRAL]","[Measures].[Sum of ProductionOut]"})</f>
        <v>Sum of ProductionOut</v>
      </c>
      <c r="D181" vm="2403">
        <f>CUBEVALUE("ThisWorkbookDataModel",$B$1,$C181,D$4)</f>
        <v>0</v>
      </c>
      <c r="E181" vm="2405">
        <f>CUBEVALUE("ThisWorkbookDataModel",$B$1,$C181,E$4)</f>
        <v>0</v>
      </c>
      <c r="F181" vm="2396">
        <f>CUBEVALUE("ThisWorkbookDataModel",$B$1,$C181,F$4)</f>
        <v>0</v>
      </c>
      <c r="G181" vm="2407">
        <f>CUBEVALUE("ThisWorkbookDataModel",$B$1,$C181,G$4)</f>
        <v>0</v>
      </c>
      <c r="H181" vm="2397">
        <f>CUBEVALUE("ThisWorkbookDataModel",$B$1,$C181,H$4)</f>
        <v>0</v>
      </c>
      <c r="I181" vm="2398">
        <f>CUBEVALUE("ThisWorkbookDataModel",$B$1,$C181,I$4)</f>
        <v>0</v>
      </c>
      <c r="J181" vm="2401">
        <f>CUBEVALUE("ThisWorkbookDataModel",$B$1,$C181,J$4)</f>
        <v>168000</v>
      </c>
      <c r="K181" vm="2402">
        <f>CUBEVALUE("ThisWorkbookDataModel",$B$1,$C181,K$4)</f>
        <v>168000</v>
      </c>
      <c r="L181" vm="2404">
        <f>CUBEVALUE("ThisWorkbookDataModel",$B$1,$C181,L$4)</f>
        <v>0</v>
      </c>
      <c r="M181" vm="2406">
        <f>CUBEVALUE("ThisWorkbookDataModel",$B$1,$C181,M$4)</f>
        <v>0</v>
      </c>
      <c r="N181" vm="2399">
        <f>CUBEVALUE("ThisWorkbookDataModel",$B$1,$C181,N$4)</f>
        <v>0</v>
      </c>
      <c r="O181" vm="2408">
        <f>CUBEVALUE("ThisWorkbookDataModel",$B$1,$C181,O$4)</f>
        <v>0</v>
      </c>
      <c r="P181" vm="2400">
        <f>CUBEVALUE("ThisWorkbookDataModel",$B$1,$C181,P$4)</f>
        <v>0</v>
      </c>
      <c r="Q181" vm="354">
        <f>CUBEVALUE("ThisWorkbookDataModel",$B$1,$C181,Q$4)</f>
        <v>0</v>
      </c>
    </row>
    <row r="182" spans="1:17" x14ac:dyDescent="0.25">
      <c r="C182" t="str" vm="170">
        <f>CUBEMEMBER("ThisWorkbookDataModel",{"[EndingInventory].[ProductCode].&amp;[9116]","[EndingInventory].[ProductDesc].&amp;[WAXY LIGHT NEUTRAL]","[Measures].[Sum of Demand]"})</f>
        <v>Sum of Demand</v>
      </c>
      <c r="D182" vm="2039">
        <f>CUBEVALUE("ThisWorkbookDataModel",$B$1,$C182,D$4)</f>
        <v>0</v>
      </c>
      <c r="E182" vm="2041">
        <f>CUBEVALUE("ThisWorkbookDataModel",$B$1,$C182,E$4)</f>
        <v>0</v>
      </c>
      <c r="F182" vm="2043">
        <f>CUBEVALUE("ThisWorkbookDataModel",$B$1,$C182,F$4)</f>
        <v>0</v>
      </c>
      <c r="G182" vm="2045">
        <f>CUBEVALUE("ThisWorkbookDataModel",$B$1,$C182,G$4)</f>
        <v>0</v>
      </c>
      <c r="H182" vm="2035">
        <f>CUBEVALUE("ThisWorkbookDataModel",$B$1,$C182,H$4)</f>
        <v>0</v>
      </c>
      <c r="I182" vm="2047">
        <f>CUBEVALUE("ThisWorkbookDataModel",$B$1,$C182,I$4)</f>
        <v>0</v>
      </c>
      <c r="J182" vm="2036">
        <f>CUBEVALUE("ThisWorkbookDataModel",$B$1,$C182,J$4)</f>
        <v>0</v>
      </c>
      <c r="K182" vm="2037">
        <f>CUBEVALUE("ThisWorkbookDataModel",$B$1,$C182,K$4)</f>
        <v>0</v>
      </c>
      <c r="L182" vm="2040">
        <f>CUBEVALUE("ThisWorkbookDataModel",$B$1,$C182,L$4)</f>
        <v>0</v>
      </c>
      <c r="M182" vm="2042">
        <f>CUBEVALUE("ThisWorkbookDataModel",$B$1,$C182,M$4)</f>
        <v>0</v>
      </c>
      <c r="N182" vm="2044">
        <f>CUBEVALUE("ThisWorkbookDataModel",$B$1,$C182,N$4)</f>
        <v>0</v>
      </c>
      <c r="O182" vm="2046">
        <f>CUBEVALUE("ThisWorkbookDataModel",$B$1,$C182,O$4)</f>
        <v>0</v>
      </c>
      <c r="P182" vm="2038">
        <f>CUBEVALUE("ThisWorkbookDataModel",$B$1,$C182,P$4)</f>
        <v>0</v>
      </c>
      <c r="Q182" vm="2048">
        <f>CUBEVALUE("ThisWorkbookDataModel",$B$1,$C182,Q$4)</f>
        <v>0</v>
      </c>
    </row>
    <row r="183" spans="1:17" x14ac:dyDescent="0.25">
      <c r="C183" t="str" vm="120">
        <f>CUBEMEMBER("ThisWorkbookDataModel",{"[EndingInventory].[ProductCode].&amp;[9116]","[EndingInventory].[ProductDesc].&amp;[WAXY LIGHT NEUTRAL]","[Measures].[Sum of BlendedOut]"})</f>
        <v>Sum of BlendedOut</v>
      </c>
      <c r="D183" vm="1507">
        <f>CUBEVALUE("ThisWorkbookDataModel",$B$1,$C183,D$4)</f>
        <v>0</v>
      </c>
      <c r="E183" vm="1508">
        <f>CUBEVALUE("ThisWorkbookDataModel",$B$1,$C183,E$4)</f>
        <v>0</v>
      </c>
      <c r="F183" vm="1510">
        <f>CUBEVALUE("ThisWorkbookDataModel",$B$1,$C183,F$4)</f>
        <v>0</v>
      </c>
      <c r="G183" vm="1512">
        <f>CUBEVALUE("ThisWorkbookDataModel",$B$1,$C183,G$4)</f>
        <v>0</v>
      </c>
      <c r="H183" vm="1514">
        <f>CUBEVALUE("ThisWorkbookDataModel",$B$1,$C183,H$4)</f>
        <v>0</v>
      </c>
      <c r="I183" vm="1516">
        <f>CUBEVALUE("ThisWorkbookDataModel",$B$1,$C183,I$4)</f>
        <v>0</v>
      </c>
      <c r="J183" vm="1509">
        <f>CUBEVALUE("ThisWorkbookDataModel",$B$1,$C183,J$4)</f>
        <v>0</v>
      </c>
      <c r="K183" vm="1518">
        <f>CUBEVALUE("ThisWorkbookDataModel",$B$1,$C183,K$4)</f>
        <v>0</v>
      </c>
      <c r="L183" vm="1505">
        <f>CUBEVALUE("ThisWorkbookDataModel",$B$1,$C183,L$4)</f>
        <v>0</v>
      </c>
      <c r="M183" vm="1506">
        <f>CUBEVALUE("ThisWorkbookDataModel",$B$1,$C183,M$4)</f>
        <v>0</v>
      </c>
      <c r="N183" vm="1511">
        <f>CUBEVALUE("ThisWorkbookDataModel",$B$1,$C183,N$4)</f>
        <v>0</v>
      </c>
      <c r="O183" vm="1513">
        <f>CUBEVALUE("ThisWorkbookDataModel",$B$1,$C183,O$4)</f>
        <v>0</v>
      </c>
      <c r="P183" vm="1515">
        <f>CUBEVALUE("ThisWorkbookDataModel",$B$1,$C183,P$4)</f>
        <v>0</v>
      </c>
      <c r="Q183" vm="1517">
        <f>CUBEVALUE("ThisWorkbookDataModel",$B$1,$C183,Q$4)</f>
        <v>0</v>
      </c>
    </row>
    <row r="184" spans="1:17" x14ac:dyDescent="0.25">
      <c r="C184" t="str" vm="66">
        <f>CUBEMEMBER("ThisWorkbookDataModel",{"[EndingInventory].[ProductCode].&amp;[9116]","[EndingInventory].[ProductDesc].&amp;[WAXY LIGHT NEUTRAL]","[Measures].[Sum of EndingInventory]"})</f>
        <v>Sum of EndingInventory</v>
      </c>
      <c r="D184" vm="1023">
        <f>CUBEVALUE("ThisWorkbookDataModel",$B$1,$C184,D$4)</f>
        <v>485777</v>
      </c>
      <c r="E184" vm="1035">
        <f>CUBEVALUE("ThisWorkbookDataModel",$B$1,$C184,E$4)</f>
        <v>501401</v>
      </c>
      <c r="F184" vm="1024">
        <f>CUBEVALUE("ThisWorkbookDataModel",$B$1,$C184,F$4)</f>
        <v>517025</v>
      </c>
      <c r="G184" vm="1025">
        <f>CUBEVALUE("ThisWorkbookDataModel",$B$1,$C184,G$4)</f>
        <v>532649</v>
      </c>
      <c r="H184" vm="1029">
        <f>CUBEVALUE("ThisWorkbookDataModel",$B$1,$C184,H$4)</f>
        <v>548273</v>
      </c>
      <c r="I184" vm="1031">
        <f>CUBEVALUE("ThisWorkbookDataModel",$B$1,$C184,I$4)</f>
        <v>563897</v>
      </c>
      <c r="J184" vm="1033">
        <f>CUBEVALUE("ThisWorkbookDataModel",$B$1,$C184,J$4)</f>
        <v>411521</v>
      </c>
      <c r="K184" vm="1034">
        <f>CUBEVALUE("ThisWorkbookDataModel",$B$1,$C184,K$4)</f>
        <v>259145</v>
      </c>
      <c r="L184" vm="1026">
        <f>CUBEVALUE("ThisWorkbookDataModel",$B$1,$C184,L$4)</f>
        <v>274769</v>
      </c>
      <c r="M184" vm="1036">
        <f>CUBEVALUE("ThisWorkbookDataModel",$B$1,$C184,M$4)</f>
        <v>290393</v>
      </c>
      <c r="N184" vm="1027">
        <f>CUBEVALUE("ThisWorkbookDataModel",$B$1,$C184,N$4)</f>
        <v>306017</v>
      </c>
      <c r="O184" vm="1028">
        <f>CUBEVALUE("ThisWorkbookDataModel",$B$1,$C184,O$4)</f>
        <v>321641</v>
      </c>
      <c r="P184" vm="1030">
        <f>CUBEVALUE("ThisWorkbookDataModel",$B$1,$C184,P$4)</f>
        <v>337265</v>
      </c>
      <c r="Q184" vm="1032">
        <f>CUBEVALUE("ThisWorkbookDataModel",$B$1,$C184,Q$4)</f>
        <v>352889</v>
      </c>
    </row>
    <row r="185" spans="1:17" x14ac:dyDescent="0.25">
      <c r="A185" t="str" vm="14">
        <f>CUBEMEMBER("ThisWorkbookDataModel","[EndingInventory].[ProductCode].&amp;[9117]")</f>
        <v>9117</v>
      </c>
    </row>
    <row r="186" spans="1:17" x14ac:dyDescent="0.25">
      <c r="B186" t="str" vm="288">
        <f>CUBEMEMBER("ThisWorkbookDataModel",{"[EndingInventory].[ProductCode].&amp;[9117]","[EndingInventory].[ProductDesc].&amp;[WAXY MEDIUM NEUTRAL]"})</f>
        <v>WAXY MEDIUM NEUTRAL</v>
      </c>
    </row>
    <row r="187" spans="1:17" x14ac:dyDescent="0.25">
      <c r="C187" t="str" vm="257">
        <f>CUBEMEMBER("ThisWorkbookDataModel",{"[EndingInventory].[ProductCode].&amp;[9117]","[EndingInventory].[ProductDesc].&amp;[WAXY MEDIUM NEUTRAL]","[Measures].[Sum of BeginInventory]"})</f>
        <v>Sum of BeginInventory</v>
      </c>
      <c r="D187" vm="2942">
        <f>CUBEVALUE("ThisWorkbookDataModel",$B$1,$C187,D$4)</f>
        <v>1073316</v>
      </c>
      <c r="E187" vm="2944">
        <f>CUBEVALUE("ThisWorkbookDataModel",$B$1,$C187,E$4)</f>
        <v>1141671</v>
      </c>
      <c r="F187" vm="2934">
        <f>CUBEVALUE("ThisWorkbookDataModel",$B$1,$C187,F$4)</f>
        <v>1210026</v>
      </c>
      <c r="G187" vm="2946">
        <f>CUBEVALUE("ThisWorkbookDataModel",$B$1,$C187,G$4)</f>
        <v>1278381</v>
      </c>
      <c r="H187" vm="2935">
        <f>CUBEVALUE("ThisWorkbookDataModel",$B$1,$C187,H$4)</f>
        <v>1199736</v>
      </c>
      <c r="I187" vm="2936">
        <f>CUBEVALUE("ThisWorkbookDataModel",$B$1,$C187,I$4)</f>
        <v>1121091</v>
      </c>
      <c r="J187" vm="2940">
        <f>CUBEVALUE("ThisWorkbookDataModel",$B$1,$C187,J$4)</f>
        <v>1042446</v>
      </c>
      <c r="K187" vm="2941">
        <f>CUBEVALUE("ThisWorkbookDataModel",$B$1,$C187,K$4)</f>
        <v>1110801</v>
      </c>
      <c r="L187" vm="2943">
        <f>CUBEVALUE("ThisWorkbookDataModel",$B$1,$C187,L$4)</f>
        <v>1179156</v>
      </c>
      <c r="M187" vm="2945">
        <f>CUBEVALUE("ThisWorkbookDataModel",$B$1,$C187,M$4)</f>
        <v>1100511</v>
      </c>
      <c r="N187" vm="2937">
        <f>CUBEVALUE("ThisWorkbookDataModel",$B$1,$C187,N$4)</f>
        <v>1021866</v>
      </c>
      <c r="O187" vm="2947">
        <f>CUBEVALUE("ThisWorkbookDataModel",$B$1,$C187,O$4)</f>
        <v>943221</v>
      </c>
      <c r="P187" vm="2938">
        <f>CUBEVALUE("ThisWorkbookDataModel",$B$1,$C187,P$4)</f>
        <v>864576</v>
      </c>
      <c r="Q187" vm="2939">
        <f>CUBEVALUE("ThisWorkbookDataModel",$B$1,$C187,Q$4)</f>
        <v>932931</v>
      </c>
    </row>
    <row r="188" spans="1:17" x14ac:dyDescent="0.25">
      <c r="C188" t="str" vm="147">
        <f>CUBEMEMBER("ThisWorkbookDataModel",{"[EndingInventory].[ProductCode].&amp;[9117]","[EndingInventory].[ProductDesc].&amp;[WAXY MEDIUM NEUTRAL]","[Measures].[Sum of Receipts]"})</f>
        <v>Sum of Receipts</v>
      </c>
      <c r="D188" vm="1756">
        <f>CUBEVALUE("ThisWorkbookDataModel",$B$1,$C188,D$4)</f>
        <v>0</v>
      </c>
      <c r="E188" vm="1758">
        <f>CUBEVALUE("ThisWorkbookDataModel",$B$1,$C188,E$4)</f>
        <v>0</v>
      </c>
      <c r="F188" vm="1760">
        <f>CUBEVALUE("ThisWorkbookDataModel",$B$1,$C188,F$4)</f>
        <v>0</v>
      </c>
      <c r="G188" vm="1762">
        <f>CUBEVALUE("ThisWorkbookDataModel",$B$1,$C188,G$4)</f>
        <v>0</v>
      </c>
      <c r="H188" vm="1754">
        <f>CUBEVALUE("ThisWorkbookDataModel",$B$1,$C188,H$4)</f>
        <v>0</v>
      </c>
      <c r="I188" vm="1764">
        <f>CUBEVALUE("ThisWorkbookDataModel",$B$1,$C188,I$4)</f>
        <v>0</v>
      </c>
      <c r="J188" vm="1755">
        <f>CUBEVALUE("ThisWorkbookDataModel",$B$1,$C188,J$4)</f>
        <v>0</v>
      </c>
      <c r="K188" vm="343">
        <f>CUBEVALUE("ThisWorkbookDataModel",$B$1,$C188,K$4)</f>
        <v>0</v>
      </c>
      <c r="L188" vm="1757">
        <f>CUBEVALUE("ThisWorkbookDataModel",$B$1,$C188,L$4)</f>
        <v>0</v>
      </c>
      <c r="M188" vm="1759">
        <f>CUBEVALUE("ThisWorkbookDataModel",$B$1,$C188,M$4)</f>
        <v>0</v>
      </c>
      <c r="N188" vm="1761">
        <f>CUBEVALUE("ThisWorkbookDataModel",$B$1,$C188,N$4)</f>
        <v>0</v>
      </c>
      <c r="O188" vm="1763">
        <f>CUBEVALUE("ThisWorkbookDataModel",$B$1,$C188,O$4)</f>
        <v>0</v>
      </c>
      <c r="P188" vm="1753">
        <f>CUBEVALUE("ThisWorkbookDataModel",$B$1,$C188,P$4)</f>
        <v>0</v>
      </c>
      <c r="Q188" vm="1765">
        <f>CUBEVALUE("ThisWorkbookDataModel",$B$1,$C188,Q$4)</f>
        <v>0</v>
      </c>
    </row>
    <row r="189" spans="1:17" x14ac:dyDescent="0.25">
      <c r="C189" t="str" vm="205">
        <f>CUBEMEMBER("ThisWorkbookDataModel",{"[EndingInventory].[ProductCode].&amp;[9117]","[EndingInventory].[ProductDesc].&amp;[WAXY MEDIUM NEUTRAL]","[Measures].[Sum of ProductionIn]"})</f>
        <v>Sum of ProductionIn</v>
      </c>
      <c r="D189" vm="2382">
        <f>CUBEVALUE("ThisWorkbookDataModel",$B$1,$C189,D$4)</f>
        <v>68355</v>
      </c>
      <c r="E189" vm="2383">
        <f>CUBEVALUE("ThisWorkbookDataModel",$B$1,$C189,E$4)</f>
        <v>68355</v>
      </c>
      <c r="F189" vm="2387">
        <f>CUBEVALUE("ThisWorkbookDataModel",$B$1,$C189,F$4)</f>
        <v>68355</v>
      </c>
      <c r="G189" vm="2389">
        <f>CUBEVALUE("ThisWorkbookDataModel",$B$1,$C189,G$4)</f>
        <v>68355</v>
      </c>
      <c r="H189" vm="2391">
        <f>CUBEVALUE("ThisWorkbookDataModel",$B$1,$C189,H$4)</f>
        <v>68355</v>
      </c>
      <c r="I189" vm="2393">
        <f>CUBEVALUE("ThisWorkbookDataModel",$B$1,$C189,I$4)</f>
        <v>68355</v>
      </c>
      <c r="J189" vm="2384">
        <f>CUBEVALUE("ThisWorkbookDataModel",$B$1,$C189,J$4)</f>
        <v>68355</v>
      </c>
      <c r="K189" vm="2395">
        <f>CUBEVALUE("ThisWorkbookDataModel",$B$1,$C189,K$4)</f>
        <v>68355</v>
      </c>
      <c r="L189" vm="2385">
        <f>CUBEVALUE("ThisWorkbookDataModel",$B$1,$C189,L$4)</f>
        <v>68355</v>
      </c>
      <c r="M189" vm="2386">
        <f>CUBEVALUE("ThisWorkbookDataModel",$B$1,$C189,M$4)</f>
        <v>68355</v>
      </c>
      <c r="N189" vm="2388">
        <f>CUBEVALUE("ThisWorkbookDataModel",$B$1,$C189,N$4)</f>
        <v>68355</v>
      </c>
      <c r="O189" vm="2390">
        <f>CUBEVALUE("ThisWorkbookDataModel",$B$1,$C189,O$4)</f>
        <v>68355</v>
      </c>
      <c r="P189" vm="2392">
        <f>CUBEVALUE("ThisWorkbookDataModel",$B$1,$C189,P$4)</f>
        <v>68355</v>
      </c>
      <c r="Q189" vm="2394">
        <f>CUBEVALUE("ThisWorkbookDataModel",$B$1,$C189,Q$4)</f>
        <v>68355</v>
      </c>
    </row>
    <row r="190" spans="1:17" x14ac:dyDescent="0.25">
      <c r="C190" t="str" vm="169">
        <f>CUBEMEMBER("ThisWorkbookDataModel",{"[EndingInventory].[ProductCode].&amp;[9117]","[EndingInventory].[ProductDesc].&amp;[WAXY MEDIUM NEUTRAL]","[Measures].[Sum of ProductionOut]"})</f>
        <v>Sum of ProductionOut</v>
      </c>
      <c r="D190" vm="2026">
        <f>CUBEVALUE("ThisWorkbookDataModel",$B$1,$C190,D$4)</f>
        <v>0</v>
      </c>
      <c r="E190" vm="2033">
        <f>CUBEVALUE("ThisWorkbookDataModel",$B$1,$C190,E$4)</f>
        <v>0</v>
      </c>
      <c r="F190" vm="324">
        <f>CUBEVALUE("ThisWorkbookDataModel",$B$1,$C190,F$4)</f>
        <v>0</v>
      </c>
      <c r="G190" vm="2022">
        <f>CUBEVALUE("ThisWorkbookDataModel",$B$1,$C190,G$4)</f>
        <v>147000</v>
      </c>
      <c r="H190" vm="2027">
        <f>CUBEVALUE("ThisWorkbookDataModel",$B$1,$C190,H$4)</f>
        <v>147000</v>
      </c>
      <c r="I190" vm="2029">
        <f>CUBEVALUE("ThisWorkbookDataModel",$B$1,$C190,I$4)</f>
        <v>147000</v>
      </c>
      <c r="J190" vm="2031">
        <f>CUBEVALUE("ThisWorkbookDataModel",$B$1,$C190,J$4)</f>
        <v>0</v>
      </c>
      <c r="K190" vm="2032">
        <f>CUBEVALUE("ThisWorkbookDataModel",$B$1,$C190,K$4)</f>
        <v>0</v>
      </c>
      <c r="L190" vm="2023">
        <f>CUBEVALUE("ThisWorkbookDataModel",$B$1,$C190,L$4)</f>
        <v>147000</v>
      </c>
      <c r="M190" vm="2034">
        <f>CUBEVALUE("ThisWorkbookDataModel",$B$1,$C190,M$4)</f>
        <v>147000</v>
      </c>
      <c r="N190" vm="2024">
        <f>CUBEVALUE("ThisWorkbookDataModel",$B$1,$C190,N$4)</f>
        <v>147000</v>
      </c>
      <c r="O190" vm="2025">
        <f>CUBEVALUE("ThisWorkbookDataModel",$B$1,$C190,O$4)</f>
        <v>147000</v>
      </c>
      <c r="P190" vm="2028">
        <f>CUBEVALUE("ThisWorkbookDataModel",$B$1,$C190,P$4)</f>
        <v>0</v>
      </c>
      <c r="Q190" vm="2030">
        <f>CUBEVALUE("ThisWorkbookDataModel",$B$1,$C190,Q$4)</f>
        <v>0</v>
      </c>
    </row>
    <row r="191" spans="1:17" x14ac:dyDescent="0.25">
      <c r="C191" t="str" vm="119">
        <f>CUBEMEMBER("ThisWorkbookDataModel",{"[EndingInventory].[ProductCode].&amp;[9117]","[EndingInventory].[ProductDesc].&amp;[WAXY MEDIUM NEUTRAL]","[Measures].[Sum of Demand]"})</f>
        <v>Sum of Demand</v>
      </c>
      <c r="D191" vm="1497">
        <f>CUBEVALUE("ThisWorkbookDataModel",$B$1,$C191,D$4)</f>
        <v>0</v>
      </c>
      <c r="E191" vm="1499">
        <f>CUBEVALUE("ThisWorkbookDataModel",$B$1,$C191,E$4)</f>
        <v>0</v>
      </c>
      <c r="F191" vm="1492">
        <f>CUBEVALUE("ThisWorkbookDataModel",$B$1,$C191,F$4)</f>
        <v>0</v>
      </c>
      <c r="G191" vm="1501">
        <f>CUBEVALUE("ThisWorkbookDataModel",$B$1,$C191,G$4)</f>
        <v>0</v>
      </c>
      <c r="H191" vm="1493">
        <f>CUBEVALUE("ThisWorkbookDataModel",$B$1,$C191,H$4)</f>
        <v>0</v>
      </c>
      <c r="I191" vm="1494">
        <f>CUBEVALUE("ThisWorkbookDataModel",$B$1,$C191,I$4)</f>
        <v>0</v>
      </c>
      <c r="J191" vm="1495">
        <f>CUBEVALUE("ThisWorkbookDataModel",$B$1,$C191,J$4)</f>
        <v>0</v>
      </c>
      <c r="K191" vm="1496">
        <f>CUBEVALUE("ThisWorkbookDataModel",$B$1,$C191,K$4)</f>
        <v>0</v>
      </c>
      <c r="L191" vm="1502">
        <f>CUBEVALUE("ThisWorkbookDataModel",$B$1,$C191,L$4)</f>
        <v>0</v>
      </c>
      <c r="M191" vm="1498">
        <f>CUBEVALUE("ThisWorkbookDataModel",$B$1,$C191,M$4)</f>
        <v>0</v>
      </c>
      <c r="N191" vm="1503">
        <f>CUBEVALUE("ThisWorkbookDataModel",$B$1,$C191,N$4)</f>
        <v>0</v>
      </c>
      <c r="O191" vm="1500">
        <f>CUBEVALUE("ThisWorkbookDataModel",$B$1,$C191,O$4)</f>
        <v>0</v>
      </c>
      <c r="P191" vm="1504">
        <f>CUBEVALUE("ThisWorkbookDataModel",$B$1,$C191,P$4)</f>
        <v>0</v>
      </c>
      <c r="Q191" vm="1491">
        <f>CUBEVALUE("ThisWorkbookDataModel",$B$1,$C191,Q$4)</f>
        <v>0</v>
      </c>
    </row>
    <row r="192" spans="1:17" x14ac:dyDescent="0.25">
      <c r="C192" t="str" vm="65">
        <f>CUBEMEMBER("ThisWorkbookDataModel",{"[EndingInventory].[ProductCode].&amp;[9117]","[EndingInventory].[ProductDesc].&amp;[WAXY MEDIUM NEUTRAL]","[Measures].[Sum of BlendedOut]"})</f>
        <v>Sum of BlendedOut</v>
      </c>
      <c r="D192" vm="1013">
        <f>CUBEVALUE("ThisWorkbookDataModel",$B$1,$C192,D$4)</f>
        <v>0</v>
      </c>
      <c r="E192" vm="1014">
        <f>CUBEVALUE("ThisWorkbookDataModel",$B$1,$C192,E$4)</f>
        <v>0</v>
      </c>
      <c r="F192" vm="1016">
        <f>CUBEVALUE("ThisWorkbookDataModel",$B$1,$C192,F$4)</f>
        <v>0</v>
      </c>
      <c r="G192" vm="1018">
        <f>CUBEVALUE("ThisWorkbookDataModel",$B$1,$C192,G$4)</f>
        <v>0</v>
      </c>
      <c r="H192" vm="1020">
        <f>CUBEVALUE("ThisWorkbookDataModel",$B$1,$C192,H$4)</f>
        <v>0</v>
      </c>
      <c r="I192" vm="1009">
        <f>CUBEVALUE("ThisWorkbookDataModel",$B$1,$C192,I$4)</f>
        <v>0</v>
      </c>
      <c r="J192" vm="1022">
        <f>CUBEVALUE("ThisWorkbookDataModel",$B$1,$C192,J$4)</f>
        <v>0</v>
      </c>
      <c r="K192" vm="1010">
        <f>CUBEVALUE("ThisWorkbookDataModel",$B$1,$C192,K$4)</f>
        <v>0</v>
      </c>
      <c r="L192" vm="1011">
        <f>CUBEVALUE("ThisWorkbookDataModel",$B$1,$C192,L$4)</f>
        <v>0</v>
      </c>
      <c r="M192" vm="1015">
        <f>CUBEVALUE("ThisWorkbookDataModel",$B$1,$C192,M$4)</f>
        <v>0</v>
      </c>
      <c r="N192" vm="1017">
        <f>CUBEVALUE("ThisWorkbookDataModel",$B$1,$C192,N$4)</f>
        <v>0</v>
      </c>
      <c r="O192" vm="1019">
        <f>CUBEVALUE("ThisWorkbookDataModel",$B$1,$C192,O$4)</f>
        <v>0</v>
      </c>
      <c r="P192" vm="1021">
        <f>CUBEVALUE("ThisWorkbookDataModel",$B$1,$C192,P$4)</f>
        <v>0</v>
      </c>
      <c r="Q192" vm="1012">
        <f>CUBEVALUE("ThisWorkbookDataModel",$B$1,$C192,Q$4)</f>
        <v>0</v>
      </c>
    </row>
    <row r="193" spans="1:17" x14ac:dyDescent="0.25">
      <c r="C193" t="str" vm="13">
        <f>CUBEMEMBER("ThisWorkbookDataModel",{"[EndingInventory].[ProductCode].&amp;[9117]","[EndingInventory].[ProductDesc].&amp;[WAXY MEDIUM NEUTRAL]","[Measures].[Sum of EndingInventory]"})</f>
        <v>Sum of EndingInventory</v>
      </c>
      <c r="D193" vm="552">
        <f>CUBEVALUE("ThisWorkbookDataModel",$B$1,$C193,D$4)</f>
        <v>1141671</v>
      </c>
      <c r="E193" vm="542">
        <f>CUBEVALUE("ThisWorkbookDataModel",$B$1,$C193,E$4)</f>
        <v>1210026</v>
      </c>
      <c r="F193" vm="543">
        <f>CUBEVALUE("ThisWorkbookDataModel",$B$1,$C193,F$4)</f>
        <v>1278381</v>
      </c>
      <c r="G193" vm="545">
        <f>CUBEVALUE("ThisWorkbookDataModel",$B$1,$C193,G$4)</f>
        <v>1199736</v>
      </c>
      <c r="H193" vm="547">
        <f>CUBEVALUE("ThisWorkbookDataModel",$B$1,$C193,H$4)</f>
        <v>1121091</v>
      </c>
      <c r="I193" vm="549">
        <f>CUBEVALUE("ThisWorkbookDataModel",$B$1,$C193,I$4)</f>
        <v>1042446</v>
      </c>
      <c r="J193" vm="551">
        <f>CUBEVALUE("ThisWorkbookDataModel",$B$1,$C193,J$4)</f>
        <v>1110801</v>
      </c>
      <c r="K193" vm="540">
        <f>CUBEVALUE("ThisWorkbookDataModel",$B$1,$C193,K$4)</f>
        <v>1179156</v>
      </c>
      <c r="L193" vm="553">
        <f>CUBEVALUE("ThisWorkbookDataModel",$B$1,$C193,L$4)</f>
        <v>1100511</v>
      </c>
      <c r="M193" vm="544">
        <f>CUBEVALUE("ThisWorkbookDataModel",$B$1,$C193,M$4)</f>
        <v>1021866</v>
      </c>
      <c r="N193" vm="541">
        <f>CUBEVALUE("ThisWorkbookDataModel",$B$1,$C193,N$4)</f>
        <v>943221</v>
      </c>
      <c r="O193" vm="546">
        <f>CUBEVALUE("ThisWorkbookDataModel",$B$1,$C193,O$4)</f>
        <v>864576</v>
      </c>
      <c r="P193" vm="548">
        <f>CUBEVALUE("ThisWorkbookDataModel",$B$1,$C193,P$4)</f>
        <v>932931</v>
      </c>
      <c r="Q193" vm="550">
        <f>CUBEVALUE("ThisWorkbookDataModel",$B$1,$C193,Q$4)</f>
        <v>1001286</v>
      </c>
    </row>
    <row r="194" spans="1:17" x14ac:dyDescent="0.25">
      <c r="A194" t="str" vm="239">
        <f>CUBEMEMBER("ThisWorkbookDataModel","[EndingInventory].[ProductCode].&amp;[9119]")</f>
        <v>9119</v>
      </c>
    </row>
    <row r="195" spans="1:17" x14ac:dyDescent="0.25">
      <c r="B195" t="str" vm="256">
        <f>CUBEMEMBER("ThisWorkbookDataModel",{"[EndingInventory].[ProductCode].&amp;[9119]","[EndingInventory].[ProductDesc].&amp;[HEAVY WAXY DISTILLATE]"})</f>
        <v>HEAVY WAXY DISTILLATE</v>
      </c>
    </row>
    <row r="196" spans="1:17" x14ac:dyDescent="0.25">
      <c r="C196" t="str" vm="231">
        <f>CUBEMEMBER("ThisWorkbookDataModel",{"[EndingInventory].[ProductCode].&amp;[9119]","[EndingInventory].[ProductDesc].&amp;[HEAVY WAXY DISTILLATE]","[Measures].[Sum of BeginInventory]"})</f>
        <v>Sum of BeginInventory</v>
      </c>
      <c r="D196" vm="2667">
        <f>CUBEVALUE("ThisWorkbookDataModel",$B$1,$C196,D$4)</f>
        <v>85585</v>
      </c>
      <c r="E196" vm="2657">
        <f>CUBEVALUE("ThisWorkbookDataModel",$B$1,$C196,E$4)</f>
        <v>97303</v>
      </c>
      <c r="F196" vm="2669">
        <f>CUBEVALUE("ThisWorkbookDataModel",$B$1,$C196,F$4)</f>
        <v>109021</v>
      </c>
      <c r="G196" vm="2659">
        <f>CUBEVALUE("ThisWorkbookDataModel",$B$1,$C196,G$4)</f>
        <v>45139</v>
      </c>
      <c r="H196" vm="2660">
        <f>CUBEVALUE("ThisWorkbookDataModel",$B$1,$C196,H$4)</f>
        <v>56857</v>
      </c>
      <c r="I196" vm="2663">
        <f>CUBEVALUE("ThisWorkbookDataModel",$B$1,$C196,I$4)</f>
        <v>68575</v>
      </c>
      <c r="J196" vm="2665">
        <f>CUBEVALUE("ThisWorkbookDataModel",$B$1,$C196,J$4)</f>
        <v>80293</v>
      </c>
      <c r="K196" vm="2666">
        <f>CUBEVALUE("ThisWorkbookDataModel",$B$1,$C196,K$4)</f>
        <v>92011</v>
      </c>
      <c r="L196" vm="2668">
        <f>CUBEVALUE("ThisWorkbookDataModel",$B$1,$C196,L$4)</f>
        <v>103729</v>
      </c>
      <c r="M196" vm="2661">
        <f>CUBEVALUE("ThisWorkbookDataModel",$B$1,$C196,M$4)</f>
        <v>115447</v>
      </c>
      <c r="N196" vm="2670">
        <f>CUBEVALUE("ThisWorkbookDataModel",$B$1,$C196,N$4)</f>
        <v>127165</v>
      </c>
      <c r="O196" vm="2662">
        <f>CUBEVALUE("ThisWorkbookDataModel",$B$1,$C196,O$4)</f>
        <v>138883</v>
      </c>
      <c r="P196" vm="2658">
        <f>CUBEVALUE("ThisWorkbookDataModel",$B$1,$C196,P$4)</f>
        <v>150601</v>
      </c>
      <c r="Q196" vm="2664">
        <f>CUBEVALUE("ThisWorkbookDataModel",$B$1,$C196,Q$4)</f>
        <v>86719</v>
      </c>
    </row>
    <row r="197" spans="1:17" x14ac:dyDescent="0.25">
      <c r="C197" t="str" vm="204">
        <f>CUBEMEMBER("ThisWorkbookDataModel",{"[EndingInventory].[ProductCode].&amp;[9119]","[EndingInventory].[ProductDesc].&amp;[HEAVY WAXY DISTILLATE]","[Measures].[Sum of Receipts]"})</f>
        <v>Sum of Receipts</v>
      </c>
      <c r="D197" vm="2374">
        <f>CUBEVALUE("ThisWorkbookDataModel",$B$1,$C197,D$4)</f>
        <v>0</v>
      </c>
      <c r="E197" vm="2376">
        <f>CUBEVALUE("ThisWorkbookDataModel",$B$1,$C197,E$4)</f>
        <v>0</v>
      </c>
      <c r="F197" vm="2378">
        <f>CUBEVALUE("ThisWorkbookDataModel",$B$1,$C197,F$4)</f>
        <v>0</v>
      </c>
      <c r="G197" vm="2372">
        <f>CUBEVALUE("ThisWorkbookDataModel",$B$1,$C197,G$4)</f>
        <v>0</v>
      </c>
      <c r="H197" vm="2380">
        <f>CUBEVALUE("ThisWorkbookDataModel",$B$1,$C197,H$4)</f>
        <v>0</v>
      </c>
      <c r="I197" vm="2369">
        <f>CUBEVALUE("ThisWorkbookDataModel",$B$1,$C197,I$4)</f>
        <v>0</v>
      </c>
      <c r="J197" vm="2368">
        <f>CUBEVALUE("ThisWorkbookDataModel",$B$1,$C197,J$4)</f>
        <v>0</v>
      </c>
      <c r="K197" vm="2373">
        <f>CUBEVALUE("ThisWorkbookDataModel",$B$1,$C197,K$4)</f>
        <v>0</v>
      </c>
      <c r="L197" vm="2375">
        <f>CUBEVALUE("ThisWorkbookDataModel",$B$1,$C197,L$4)</f>
        <v>0</v>
      </c>
      <c r="M197" vm="2377">
        <f>CUBEVALUE("ThisWorkbookDataModel",$B$1,$C197,M$4)</f>
        <v>0</v>
      </c>
      <c r="N197" vm="2379">
        <f>CUBEVALUE("ThisWorkbookDataModel",$B$1,$C197,N$4)</f>
        <v>0</v>
      </c>
      <c r="O197" vm="2370">
        <f>CUBEVALUE("ThisWorkbookDataModel",$B$1,$C197,O$4)</f>
        <v>0</v>
      </c>
      <c r="P197" vm="2381">
        <f>CUBEVALUE("ThisWorkbookDataModel",$B$1,$C197,P$4)</f>
        <v>0</v>
      </c>
      <c r="Q197" vm="2371">
        <f>CUBEVALUE("ThisWorkbookDataModel",$B$1,$C197,Q$4)</f>
        <v>0</v>
      </c>
    </row>
    <row r="198" spans="1:17" x14ac:dyDescent="0.25">
      <c r="C198" t="str" vm="168">
        <f>CUBEMEMBER("ThisWorkbookDataModel",{"[EndingInventory].[ProductCode].&amp;[9119]","[EndingInventory].[ProductDesc].&amp;[HEAVY WAXY DISTILLATE]","[Measures].[Sum of ProductionIn]"})</f>
        <v>Sum of ProductionIn</v>
      </c>
      <c r="D198" vm="2010">
        <f>CUBEVALUE("ThisWorkbookDataModel",$B$1,$C198,D$4)</f>
        <v>11718</v>
      </c>
      <c r="E198" vm="2013">
        <f>CUBEVALUE("ThisWorkbookDataModel",$B$1,$C198,E$4)</f>
        <v>11718</v>
      </c>
      <c r="F198" vm="2015">
        <f>CUBEVALUE("ThisWorkbookDataModel",$B$1,$C198,F$4)</f>
        <v>11718</v>
      </c>
      <c r="G198" vm="2017">
        <f>CUBEVALUE("ThisWorkbookDataModel",$B$1,$C198,G$4)</f>
        <v>11718</v>
      </c>
      <c r="H198" vm="2019">
        <f>CUBEVALUE("ThisWorkbookDataModel",$B$1,$C198,H$4)</f>
        <v>11718</v>
      </c>
      <c r="I198" vm="2011">
        <f>CUBEVALUE("ThisWorkbookDataModel",$B$1,$C198,I$4)</f>
        <v>11718</v>
      </c>
      <c r="J198" vm="2021">
        <f>CUBEVALUE("ThisWorkbookDataModel",$B$1,$C198,J$4)</f>
        <v>11718</v>
      </c>
      <c r="K198" vm="2008">
        <f>CUBEVALUE("ThisWorkbookDataModel",$B$1,$C198,K$4)</f>
        <v>11718</v>
      </c>
      <c r="L198" vm="2012">
        <f>CUBEVALUE("ThisWorkbookDataModel",$B$1,$C198,L$4)</f>
        <v>11718</v>
      </c>
      <c r="M198" vm="2014">
        <f>CUBEVALUE("ThisWorkbookDataModel",$B$1,$C198,M$4)</f>
        <v>11718</v>
      </c>
      <c r="N198" vm="2016">
        <f>CUBEVALUE("ThisWorkbookDataModel",$B$1,$C198,N$4)</f>
        <v>11718</v>
      </c>
      <c r="O198" vm="2018">
        <f>CUBEVALUE("ThisWorkbookDataModel",$B$1,$C198,O$4)</f>
        <v>11718</v>
      </c>
      <c r="P198" vm="2020">
        <f>CUBEVALUE("ThisWorkbookDataModel",$B$1,$C198,P$4)</f>
        <v>11718</v>
      </c>
      <c r="Q198" vm="2009">
        <f>CUBEVALUE("ThisWorkbookDataModel",$B$1,$C198,Q$4)</f>
        <v>11718</v>
      </c>
    </row>
    <row r="199" spans="1:17" x14ac:dyDescent="0.25">
      <c r="C199" t="str" vm="118">
        <f>CUBEMEMBER("ThisWorkbookDataModel",{"[EndingInventory].[ProductCode].&amp;[9119]","[EndingInventory].[ProductDesc].&amp;[HEAVY WAXY DISTILLATE]","[Measures].[Sum of ProductionOut]"})</f>
        <v>Sum of ProductionOut</v>
      </c>
      <c r="D199" vm="1489">
        <f>CUBEVALUE("ThisWorkbookDataModel",$B$1,$C199,D$4)</f>
        <v>0</v>
      </c>
      <c r="E199" vm="1477">
        <f>CUBEVALUE("ThisWorkbookDataModel",$B$1,$C199,E$4)</f>
        <v>0</v>
      </c>
      <c r="F199" vm="1478">
        <f>CUBEVALUE("ThisWorkbookDataModel",$B$1,$C199,F$4)</f>
        <v>75600</v>
      </c>
      <c r="G199" vm="1482">
        <f>CUBEVALUE("ThisWorkbookDataModel",$B$1,$C199,G$4)</f>
        <v>0</v>
      </c>
      <c r="H199" vm="1484">
        <f>CUBEVALUE("ThisWorkbookDataModel",$B$1,$C199,H$4)</f>
        <v>0</v>
      </c>
      <c r="I199" vm="1486">
        <f>CUBEVALUE("ThisWorkbookDataModel",$B$1,$C199,I$4)</f>
        <v>0</v>
      </c>
      <c r="J199" vm="1488">
        <f>CUBEVALUE("ThisWorkbookDataModel",$B$1,$C199,J$4)</f>
        <v>0</v>
      </c>
      <c r="K199" vm="1479">
        <f>CUBEVALUE("ThisWorkbookDataModel",$B$1,$C199,K$4)</f>
        <v>0</v>
      </c>
      <c r="L199" vm="1490">
        <f>CUBEVALUE("ThisWorkbookDataModel",$B$1,$C199,L$4)</f>
        <v>0</v>
      </c>
      <c r="M199" vm="1480">
        <f>CUBEVALUE("ThisWorkbookDataModel",$B$1,$C199,M$4)</f>
        <v>0</v>
      </c>
      <c r="N199" vm="1481">
        <f>CUBEVALUE("ThisWorkbookDataModel",$B$1,$C199,N$4)</f>
        <v>0</v>
      </c>
      <c r="O199" vm="1483">
        <f>CUBEVALUE("ThisWorkbookDataModel",$B$1,$C199,O$4)</f>
        <v>0</v>
      </c>
      <c r="P199" vm="1485">
        <f>CUBEVALUE("ThisWorkbookDataModel",$B$1,$C199,P$4)</f>
        <v>75600</v>
      </c>
      <c r="Q199" vm="1487">
        <f>CUBEVALUE("ThisWorkbookDataModel",$B$1,$C199,Q$4)</f>
        <v>75600</v>
      </c>
    </row>
    <row r="200" spans="1:17" x14ac:dyDescent="0.25">
      <c r="C200" t="str" vm="64">
        <f>CUBEMEMBER("ThisWorkbookDataModel",{"[EndingInventory].[ProductCode].&amp;[9119]","[EndingInventory].[ProductDesc].&amp;[HEAVY WAXY DISTILLATE]","[Measures].[Sum of Demand]"})</f>
        <v>Sum of Demand</v>
      </c>
      <c r="D200" vm="1005">
        <f>CUBEVALUE("ThisWorkbookDataModel",$B$1,$C200,D$4)</f>
        <v>0</v>
      </c>
      <c r="E200" vm="995">
        <f>CUBEVALUE("ThisWorkbookDataModel",$B$1,$C200,E$4)</f>
        <v>0</v>
      </c>
      <c r="F200" vm="1007">
        <f>CUBEVALUE("ThisWorkbookDataModel",$B$1,$C200,F$4)</f>
        <v>0</v>
      </c>
      <c r="G200" vm="1000">
        <f>CUBEVALUE("ThisWorkbookDataModel",$B$1,$C200,G$4)</f>
        <v>0</v>
      </c>
      <c r="H200" vm="996">
        <f>CUBEVALUE("ThisWorkbookDataModel",$B$1,$C200,H$4)</f>
        <v>0</v>
      </c>
      <c r="I200" vm="1001">
        <f>CUBEVALUE("ThisWorkbookDataModel",$B$1,$C200,I$4)</f>
        <v>0</v>
      </c>
      <c r="J200" vm="1003">
        <f>CUBEVALUE("ThisWorkbookDataModel",$B$1,$C200,J$4)</f>
        <v>0</v>
      </c>
      <c r="K200" vm="1004">
        <f>CUBEVALUE("ThisWorkbookDataModel",$B$1,$C200,K$4)</f>
        <v>0</v>
      </c>
      <c r="L200" vm="1006">
        <f>CUBEVALUE("ThisWorkbookDataModel",$B$1,$C200,L$4)</f>
        <v>0</v>
      </c>
      <c r="M200" vm="997">
        <f>CUBEVALUE("ThisWorkbookDataModel",$B$1,$C200,M$4)</f>
        <v>0</v>
      </c>
      <c r="N200" vm="1008">
        <f>CUBEVALUE("ThisWorkbookDataModel",$B$1,$C200,N$4)</f>
        <v>0</v>
      </c>
      <c r="O200" vm="998">
        <f>CUBEVALUE("ThisWorkbookDataModel",$B$1,$C200,O$4)</f>
        <v>0</v>
      </c>
      <c r="P200" vm="999">
        <f>CUBEVALUE("ThisWorkbookDataModel",$B$1,$C200,P$4)</f>
        <v>0</v>
      </c>
      <c r="Q200" vm="1002">
        <f>CUBEVALUE("ThisWorkbookDataModel",$B$1,$C200,Q$4)</f>
        <v>0</v>
      </c>
    </row>
    <row r="201" spans="1:17" x14ac:dyDescent="0.25">
      <c r="C201" t="str" vm="12">
        <f>CUBEMEMBER("ThisWorkbookDataModel",{"[EndingInventory].[ProductCode].&amp;[9119]","[EndingInventory].[ProductDesc].&amp;[HEAVY WAXY DISTILLATE]","[Measures].[Sum of BlendedOut]"})</f>
        <v>Sum of BlendedOut</v>
      </c>
      <c r="D201" vm="532">
        <f>CUBEVALUE("ThisWorkbookDataModel",$B$1,$C201,D$4)</f>
        <v>0</v>
      </c>
      <c r="E201" vm="534">
        <f>CUBEVALUE("ThisWorkbookDataModel",$B$1,$C201,E$4)</f>
        <v>0</v>
      </c>
      <c r="F201" vm="536">
        <f>CUBEVALUE("ThisWorkbookDataModel",$B$1,$C201,F$4)</f>
        <v>0</v>
      </c>
      <c r="G201" vm="528">
        <f>CUBEVALUE("ThisWorkbookDataModel",$B$1,$C201,G$4)</f>
        <v>0</v>
      </c>
      <c r="H201" vm="538">
        <f>CUBEVALUE("ThisWorkbookDataModel",$B$1,$C201,H$4)</f>
        <v>0</v>
      </c>
      <c r="I201" vm="529">
        <f>CUBEVALUE("ThisWorkbookDataModel",$B$1,$C201,I$4)</f>
        <v>0</v>
      </c>
      <c r="J201" vm="527">
        <f>CUBEVALUE("ThisWorkbookDataModel",$B$1,$C201,J$4)</f>
        <v>0</v>
      </c>
      <c r="K201" vm="531">
        <f>CUBEVALUE("ThisWorkbookDataModel",$B$1,$C201,K$4)</f>
        <v>0</v>
      </c>
      <c r="L201" vm="533">
        <f>CUBEVALUE("ThisWorkbookDataModel",$B$1,$C201,L$4)</f>
        <v>0</v>
      </c>
      <c r="M201" vm="535">
        <f>CUBEVALUE("ThisWorkbookDataModel",$B$1,$C201,M$4)</f>
        <v>0</v>
      </c>
      <c r="N201" vm="537">
        <f>CUBEVALUE("ThisWorkbookDataModel",$B$1,$C201,N$4)</f>
        <v>0</v>
      </c>
      <c r="O201" vm="530">
        <f>CUBEVALUE("ThisWorkbookDataModel",$B$1,$C201,O$4)</f>
        <v>0</v>
      </c>
      <c r="P201" vm="539">
        <f>CUBEVALUE("ThisWorkbookDataModel",$B$1,$C201,P$4)</f>
        <v>0</v>
      </c>
      <c r="Q201" vm="305">
        <f>CUBEVALUE("ThisWorkbookDataModel",$B$1,$C201,Q$4)</f>
        <v>0</v>
      </c>
    </row>
    <row r="202" spans="1:17" x14ac:dyDescent="0.25">
      <c r="C202" t="str" vm="287">
        <f>CUBEMEMBER("ThisWorkbookDataModel",{"[EndingInventory].[ProductCode].&amp;[9119]","[EndingInventory].[ProductDesc].&amp;[HEAVY WAXY DISTILLATE]","[Measures].[Sum of EndingInventory]"})</f>
        <v>Sum of EndingInventory</v>
      </c>
      <c r="D202" vm="3262">
        <f>CUBEVALUE("ThisWorkbookDataModel",$B$1,$C202,D$4)</f>
        <v>97303</v>
      </c>
      <c r="E202" vm="3267">
        <f>CUBEVALUE("ThisWorkbookDataModel",$B$1,$C202,E$4)</f>
        <v>109021</v>
      </c>
      <c r="F202" vm="3269">
        <f>CUBEVALUE("ThisWorkbookDataModel",$B$1,$C202,F$4)</f>
        <v>45139</v>
      </c>
      <c r="G202" vm="3271">
        <f>CUBEVALUE("ThisWorkbookDataModel",$B$1,$C202,G$4)</f>
        <v>56857</v>
      </c>
      <c r="H202" vm="3273">
        <f>CUBEVALUE("ThisWorkbookDataModel",$B$1,$C202,H$4)</f>
        <v>68575</v>
      </c>
      <c r="I202" vm="3263">
        <f>CUBEVALUE("ThisWorkbookDataModel",$B$1,$C202,I$4)</f>
        <v>80293</v>
      </c>
      <c r="J202" vm="3275">
        <f>CUBEVALUE("ThisWorkbookDataModel",$B$1,$C202,J$4)</f>
        <v>92011</v>
      </c>
      <c r="K202" vm="3264">
        <f>CUBEVALUE("ThisWorkbookDataModel",$B$1,$C202,K$4)</f>
        <v>103729</v>
      </c>
      <c r="L202" vm="3265">
        <f>CUBEVALUE("ThisWorkbookDataModel",$B$1,$C202,L$4)</f>
        <v>115447</v>
      </c>
      <c r="M202" vm="3268">
        <f>CUBEVALUE("ThisWorkbookDataModel",$B$1,$C202,M$4)</f>
        <v>127165</v>
      </c>
      <c r="N202" vm="3270">
        <f>CUBEVALUE("ThisWorkbookDataModel",$B$1,$C202,N$4)</f>
        <v>138883</v>
      </c>
      <c r="O202" vm="3272">
        <f>CUBEVALUE("ThisWorkbookDataModel",$B$1,$C202,O$4)</f>
        <v>150601</v>
      </c>
      <c r="P202" vm="3274">
        <f>CUBEVALUE("ThisWorkbookDataModel",$B$1,$C202,P$4)</f>
        <v>86719</v>
      </c>
      <c r="Q202" vm="3266">
        <f>CUBEVALUE("ThisWorkbookDataModel",$B$1,$C202,Q$4)</f>
        <v>22837</v>
      </c>
    </row>
    <row r="203" spans="1:17" x14ac:dyDescent="0.25">
      <c r="A203" t="str" vm="255">
        <f>CUBEMEMBER("ThisWorkbookDataModel","[EndingInventory].[ProductCode].&amp;[9302]")</f>
        <v>9302</v>
      </c>
    </row>
    <row r="204" spans="1:17" x14ac:dyDescent="0.25">
      <c r="B204" t="str" vm="93">
        <f>CUBEMEMBER("ThisWorkbookDataModel",{"[EndingInventory].[ProductCode].&amp;[9302]","[EndingInventory].[ProductDesc].&amp;[DEWAXED MED NEUTRAL]"})</f>
        <v>DEWAXED MED NEUTRAL</v>
      </c>
    </row>
    <row r="205" spans="1:17" x14ac:dyDescent="0.25">
      <c r="C205" t="str" vm="203">
        <f>CUBEMEMBER("ThisWorkbookDataModel",{"[EndingInventory].[ProductCode].&amp;[9302]","[EndingInventory].[ProductDesc].&amp;[DEWAXED MED NEUTRAL]","[Measures].[Sum of BeginInventory]"})</f>
        <v>Sum of BeginInventory</v>
      </c>
      <c r="D205" vm="2366">
        <f>CUBEVALUE("ThisWorkbookDataModel",$B$1,$C205,D$4)</f>
        <v>643621</v>
      </c>
      <c r="E205" vm="2354">
        <f>CUBEVALUE("ThisWorkbookDataModel",$B$1,$C205,E$4)</f>
        <v>643621</v>
      </c>
      <c r="F205" vm="2358">
        <f>CUBEVALUE("ThisWorkbookDataModel",$B$1,$C205,F$4)</f>
        <v>643621</v>
      </c>
      <c r="G205" vm="2359">
        <f>CUBEVALUE("ThisWorkbookDataModel",$B$1,$C205,G$4)</f>
        <v>643621</v>
      </c>
      <c r="H205" vm="2361">
        <f>CUBEVALUE("ThisWorkbookDataModel",$B$1,$C205,H$4)</f>
        <v>680896</v>
      </c>
      <c r="I205" vm="2363">
        <f>CUBEVALUE("ThisWorkbookDataModel",$B$1,$C205,I$4)</f>
        <v>718171</v>
      </c>
      <c r="J205" vm="2365">
        <f>CUBEVALUE("ThisWorkbookDataModel",$B$1,$C205,J$4)</f>
        <v>755446</v>
      </c>
      <c r="K205" vm="2355">
        <f>CUBEVALUE("ThisWorkbookDataModel",$B$1,$C205,K$4)</f>
        <v>671446</v>
      </c>
      <c r="L205" vm="2367">
        <f>CUBEVALUE("ThisWorkbookDataModel",$B$1,$C205,L$4)</f>
        <v>587446</v>
      </c>
      <c r="M205" vm="2356">
        <f>CUBEVALUE("ThisWorkbookDataModel",$B$1,$C205,M$4)</f>
        <v>624721</v>
      </c>
      <c r="N205" vm="2357">
        <f>CUBEVALUE("ThisWorkbookDataModel",$B$1,$C205,N$4)</f>
        <v>661996</v>
      </c>
      <c r="O205" vm="2360">
        <f>CUBEVALUE("ThisWorkbookDataModel",$B$1,$C205,O$4)</f>
        <v>699271</v>
      </c>
      <c r="P205" vm="2362">
        <f>CUBEVALUE("ThisWorkbookDataModel",$B$1,$C205,P$4)</f>
        <v>736546</v>
      </c>
      <c r="Q205" vm="2364">
        <f>CUBEVALUE("ThisWorkbookDataModel",$B$1,$C205,Q$4)</f>
        <v>652546</v>
      </c>
    </row>
    <row r="206" spans="1:17" x14ac:dyDescent="0.25">
      <c r="C206" t="str" vm="167">
        <f>CUBEMEMBER("ThisWorkbookDataModel",{"[EndingInventory].[ProductCode].&amp;[9302]","[EndingInventory].[ProductDesc].&amp;[DEWAXED MED NEUTRAL]","[Measures].[Sum of Receipts]"})</f>
        <v>Sum of Receipts</v>
      </c>
      <c r="D206" vm="2004">
        <f>CUBEVALUE("ThisWorkbookDataModel",$B$1,$C206,D$4)</f>
        <v>0</v>
      </c>
      <c r="E206" vm="1996">
        <f>CUBEVALUE("ThisWorkbookDataModel",$B$1,$C206,E$4)</f>
        <v>0</v>
      </c>
      <c r="F206" vm="2006">
        <f>CUBEVALUE("ThisWorkbookDataModel",$B$1,$C206,F$4)</f>
        <v>0</v>
      </c>
      <c r="G206" vm="1997">
        <f>CUBEVALUE("ThisWorkbookDataModel",$B$1,$C206,G$4)</f>
        <v>0</v>
      </c>
      <c r="H206" vm="1998">
        <f>CUBEVALUE("ThisWorkbookDataModel",$B$1,$C206,H$4)</f>
        <v>0</v>
      </c>
      <c r="I206" vm="2000">
        <f>CUBEVALUE("ThisWorkbookDataModel",$B$1,$C206,I$4)</f>
        <v>0</v>
      </c>
      <c r="J206" vm="2002">
        <f>CUBEVALUE("ThisWorkbookDataModel",$B$1,$C206,J$4)</f>
        <v>0</v>
      </c>
      <c r="K206" vm="2003">
        <f>CUBEVALUE("ThisWorkbookDataModel",$B$1,$C206,K$4)</f>
        <v>0</v>
      </c>
      <c r="L206" vm="2005">
        <f>CUBEVALUE("ThisWorkbookDataModel",$B$1,$C206,L$4)</f>
        <v>0</v>
      </c>
      <c r="M206" vm="1994">
        <f>CUBEVALUE("ThisWorkbookDataModel",$B$1,$C206,M$4)</f>
        <v>0</v>
      </c>
      <c r="N206" vm="2007">
        <f>CUBEVALUE("ThisWorkbookDataModel",$B$1,$C206,N$4)</f>
        <v>0</v>
      </c>
      <c r="O206" vm="1999">
        <f>CUBEVALUE("ThisWorkbookDataModel",$B$1,$C206,O$4)</f>
        <v>0</v>
      </c>
      <c r="P206" vm="1995">
        <f>CUBEVALUE("ThisWorkbookDataModel",$B$1,$C206,P$4)</f>
        <v>0</v>
      </c>
      <c r="Q206" vm="2001">
        <f>CUBEVALUE("ThisWorkbookDataModel",$B$1,$C206,Q$4)</f>
        <v>0</v>
      </c>
    </row>
    <row r="207" spans="1:17" x14ac:dyDescent="0.25">
      <c r="C207" t="str" vm="117">
        <f>CUBEMEMBER("ThisWorkbookDataModel",{"[EndingInventory].[ProductCode].&amp;[9302]","[EndingInventory].[ProductDesc].&amp;[DEWAXED MED NEUTRAL]","[Measures].[Sum of ProductionIn]"})</f>
        <v>Sum of ProductionIn</v>
      </c>
      <c r="D207" vm="1469">
        <f>CUBEVALUE("ThisWorkbookDataModel",$B$1,$C207,D$4)</f>
        <v>0</v>
      </c>
      <c r="E207" vm="1471">
        <f>CUBEVALUE("ThisWorkbookDataModel",$B$1,$C207,E$4)</f>
        <v>0</v>
      </c>
      <c r="F207" vm="1473">
        <f>CUBEVALUE("ThisWorkbookDataModel",$B$1,$C207,F$4)</f>
        <v>0</v>
      </c>
      <c r="G207" vm="1463">
        <f>CUBEVALUE("ThisWorkbookDataModel",$B$1,$C207,G$4)</f>
        <v>121275</v>
      </c>
      <c r="H207" vm="1475">
        <f>CUBEVALUE("ThisWorkbookDataModel",$B$1,$C207,H$4)</f>
        <v>121275</v>
      </c>
      <c r="I207" vm="1464">
        <f>CUBEVALUE("ThisWorkbookDataModel",$B$1,$C207,I$4)</f>
        <v>121275</v>
      </c>
      <c r="J207" vm="1465">
        <f>CUBEVALUE("ThisWorkbookDataModel",$B$1,$C207,J$4)</f>
        <v>0</v>
      </c>
      <c r="K207" vm="1468">
        <f>CUBEVALUE("ThisWorkbookDataModel",$B$1,$C207,K$4)</f>
        <v>0</v>
      </c>
      <c r="L207" vm="1470">
        <f>CUBEVALUE("ThisWorkbookDataModel",$B$1,$C207,L$4)</f>
        <v>121275</v>
      </c>
      <c r="M207" vm="1472">
        <f>CUBEVALUE("ThisWorkbookDataModel",$B$1,$C207,M$4)</f>
        <v>121275</v>
      </c>
      <c r="N207" vm="1474">
        <f>CUBEVALUE("ThisWorkbookDataModel",$B$1,$C207,N$4)</f>
        <v>121275</v>
      </c>
      <c r="O207" vm="1466">
        <f>CUBEVALUE("ThisWorkbookDataModel",$B$1,$C207,O$4)</f>
        <v>121275</v>
      </c>
      <c r="P207" vm="1476">
        <f>CUBEVALUE("ThisWorkbookDataModel",$B$1,$C207,P$4)</f>
        <v>0</v>
      </c>
      <c r="Q207" vm="1467">
        <f>CUBEVALUE("ThisWorkbookDataModel",$B$1,$C207,Q$4)</f>
        <v>0</v>
      </c>
    </row>
    <row r="208" spans="1:17" x14ac:dyDescent="0.25">
      <c r="C208" t="str" vm="63">
        <f>CUBEMEMBER("ThisWorkbookDataModel",{"[EndingInventory].[ProductCode].&amp;[9302]","[EndingInventory].[ProductDesc].&amp;[DEWAXED MED NEUTRAL]","[Measures].[Sum of ProductionOut]"})</f>
        <v>Sum of ProductionOut</v>
      </c>
      <c r="D208" vm="1723">
        <f>CUBEVALUE("ThisWorkbookDataModel",$B$1,$C208,D$4)</f>
        <v>0</v>
      </c>
      <c r="E208" vm="986">
        <f>CUBEVALUE("ThisWorkbookDataModel",$B$1,$C208,E$4)</f>
        <v>0</v>
      </c>
      <c r="F208" vm="988">
        <f>CUBEVALUE("ThisWorkbookDataModel",$B$1,$C208,F$4)</f>
        <v>0</v>
      </c>
      <c r="G208" vm="990">
        <f>CUBEVALUE("ThisWorkbookDataModel",$B$1,$C208,G$4)</f>
        <v>84000</v>
      </c>
      <c r="H208" vm="992">
        <f>CUBEVALUE("ThisWorkbookDataModel",$B$1,$C208,H$4)</f>
        <v>84000</v>
      </c>
      <c r="I208" vm="985">
        <f>CUBEVALUE("ThisWorkbookDataModel",$B$1,$C208,I$4)</f>
        <v>84000</v>
      </c>
      <c r="J208" vm="994">
        <f>CUBEVALUE("ThisWorkbookDataModel",$B$1,$C208,J$4)</f>
        <v>84000</v>
      </c>
      <c r="K208" vm="982">
        <f>CUBEVALUE("ThisWorkbookDataModel",$B$1,$C208,K$4)</f>
        <v>84000</v>
      </c>
      <c r="L208" vm="983">
        <f>CUBEVALUE("ThisWorkbookDataModel",$B$1,$C208,L$4)</f>
        <v>84000</v>
      </c>
      <c r="M208" vm="987">
        <f>CUBEVALUE("ThisWorkbookDataModel",$B$1,$C208,M$4)</f>
        <v>84000</v>
      </c>
      <c r="N208" vm="989">
        <f>CUBEVALUE("ThisWorkbookDataModel",$B$1,$C208,N$4)</f>
        <v>84000</v>
      </c>
      <c r="O208" vm="991">
        <f>CUBEVALUE("ThisWorkbookDataModel",$B$1,$C208,O$4)</f>
        <v>84000</v>
      </c>
      <c r="P208" vm="993">
        <f>CUBEVALUE("ThisWorkbookDataModel",$B$1,$C208,P$4)</f>
        <v>84000</v>
      </c>
      <c r="Q208" vm="984">
        <f>CUBEVALUE("ThisWorkbookDataModel",$B$1,$C208,Q$4)</f>
        <v>84000</v>
      </c>
    </row>
    <row r="209" spans="1:17" x14ac:dyDescent="0.25">
      <c r="C209" t="str" vm="11">
        <f>CUBEMEMBER("ThisWorkbookDataModel",{"[EndingInventory].[ProductCode].&amp;[9302]","[EndingInventory].[ProductDesc].&amp;[DEWAXED MED NEUTRAL]","[Measures].[Sum of Demand]"})</f>
        <v>Sum of Demand</v>
      </c>
      <c r="D209" vm="525">
        <f>CUBEVALUE("ThisWorkbookDataModel",$B$1,$C209,D$4)</f>
        <v>0</v>
      </c>
      <c r="E209" vm="514">
        <f>CUBEVALUE("ThisWorkbookDataModel",$B$1,$C209,E$4)</f>
        <v>0</v>
      </c>
      <c r="F209" vm="515">
        <f>CUBEVALUE("ThisWorkbookDataModel",$B$1,$C209,F$4)</f>
        <v>0</v>
      </c>
      <c r="G209" vm="518">
        <f>CUBEVALUE("ThisWorkbookDataModel",$B$1,$C209,G$4)</f>
        <v>0</v>
      </c>
      <c r="H209" vm="520">
        <f>CUBEVALUE("ThisWorkbookDataModel",$B$1,$C209,H$4)</f>
        <v>0</v>
      </c>
      <c r="I209" vm="522">
        <f>CUBEVALUE("ThisWorkbookDataModel",$B$1,$C209,I$4)</f>
        <v>0</v>
      </c>
      <c r="J209" vm="524">
        <f>CUBEVALUE("ThisWorkbookDataModel",$B$1,$C209,J$4)</f>
        <v>0</v>
      </c>
      <c r="K209" vm="516">
        <f>CUBEVALUE("ThisWorkbookDataModel",$B$1,$C209,K$4)</f>
        <v>0</v>
      </c>
      <c r="L209" vm="526">
        <f>CUBEVALUE("ThisWorkbookDataModel",$B$1,$C209,L$4)</f>
        <v>0</v>
      </c>
      <c r="M209" vm="513">
        <f>CUBEVALUE("ThisWorkbookDataModel",$B$1,$C209,M$4)</f>
        <v>0</v>
      </c>
      <c r="N209" vm="517">
        <f>CUBEVALUE("ThisWorkbookDataModel",$B$1,$C209,N$4)</f>
        <v>0</v>
      </c>
      <c r="O209" vm="519">
        <f>CUBEVALUE("ThisWorkbookDataModel",$B$1,$C209,O$4)</f>
        <v>0</v>
      </c>
      <c r="P209" vm="521">
        <f>CUBEVALUE("ThisWorkbookDataModel",$B$1,$C209,P$4)</f>
        <v>0</v>
      </c>
      <c r="Q209" vm="523">
        <f>CUBEVALUE("ThisWorkbookDataModel",$B$1,$C209,Q$4)</f>
        <v>0</v>
      </c>
    </row>
    <row r="210" spans="1:17" x14ac:dyDescent="0.25">
      <c r="C210" t="str" vm="102">
        <f>CUBEMEMBER("ThisWorkbookDataModel",{"[EndingInventory].[ProductCode].&amp;[9302]","[EndingInventory].[ProductDesc].&amp;[DEWAXED MED NEUTRAL]","[Measures].[Sum of BlendedOut]"})</f>
        <v>Sum of BlendedOut</v>
      </c>
      <c r="D210" vm="1325">
        <f>CUBEVALUE("ThisWorkbookDataModel",$B$1,$C210,D$4)</f>
        <v>0</v>
      </c>
      <c r="E210" vm="1315">
        <f>CUBEVALUE("ThisWorkbookDataModel",$B$1,$C210,E$4)</f>
        <v>0</v>
      </c>
      <c r="F210" vm="1327">
        <f>CUBEVALUE("ThisWorkbookDataModel",$B$1,$C210,F$4)</f>
        <v>0</v>
      </c>
      <c r="G210" vm="1316">
        <f>CUBEVALUE("ThisWorkbookDataModel",$B$1,$C210,G$4)</f>
        <v>0</v>
      </c>
      <c r="H210" vm="1317">
        <f>CUBEVALUE("ThisWorkbookDataModel",$B$1,$C210,H$4)</f>
        <v>0</v>
      </c>
      <c r="I210" vm="1321">
        <f>CUBEVALUE("ThisWorkbookDataModel",$B$1,$C210,I$4)</f>
        <v>0</v>
      </c>
      <c r="J210" vm="1323">
        <f>CUBEVALUE("ThisWorkbookDataModel",$B$1,$C210,J$4)</f>
        <v>0</v>
      </c>
      <c r="K210" vm="1324">
        <f>CUBEVALUE("ThisWorkbookDataModel",$B$1,$C210,K$4)</f>
        <v>0</v>
      </c>
      <c r="L210" vm="1326">
        <f>CUBEVALUE("ThisWorkbookDataModel",$B$1,$C210,L$4)</f>
        <v>0</v>
      </c>
      <c r="M210" vm="1318">
        <f>CUBEVALUE("ThisWorkbookDataModel",$B$1,$C210,M$4)</f>
        <v>0</v>
      </c>
      <c r="N210" vm="1328">
        <f>CUBEVALUE("ThisWorkbookDataModel",$B$1,$C210,N$4)</f>
        <v>0</v>
      </c>
      <c r="O210" vm="1319">
        <f>CUBEVALUE("ThisWorkbookDataModel",$B$1,$C210,O$4)</f>
        <v>0</v>
      </c>
      <c r="P210" vm="1320">
        <f>CUBEVALUE("ThisWorkbookDataModel",$B$1,$C210,P$4)</f>
        <v>0</v>
      </c>
      <c r="Q210" vm="1322">
        <f>CUBEVALUE("ThisWorkbookDataModel",$B$1,$C210,Q$4)</f>
        <v>0</v>
      </c>
    </row>
    <row r="211" spans="1:17" x14ac:dyDescent="0.25">
      <c r="C211" t="str" vm="254">
        <f>CUBEMEMBER("ThisWorkbookDataModel",{"[EndingInventory].[ProductCode].&amp;[9302]","[EndingInventory].[ProductDesc].&amp;[DEWAXED MED NEUTRAL]","[Measures].[Sum of EndingInventory]"})</f>
        <v>Sum of EndingInventory</v>
      </c>
      <c r="D211" vm="2926">
        <f>CUBEVALUE("ThisWorkbookDataModel",$B$1,$C211,D$4)</f>
        <v>643621</v>
      </c>
      <c r="E211" vm="2928">
        <f>CUBEVALUE("ThisWorkbookDataModel",$B$1,$C211,E$4)</f>
        <v>643621</v>
      </c>
      <c r="F211" vm="2930">
        <f>CUBEVALUE("ThisWorkbookDataModel",$B$1,$C211,F$4)</f>
        <v>643621</v>
      </c>
      <c r="G211" vm="2921">
        <f>CUBEVALUE("ThisWorkbookDataModel",$B$1,$C211,G$4)</f>
        <v>680896</v>
      </c>
      <c r="H211" vm="2932">
        <f>CUBEVALUE("ThisWorkbookDataModel",$B$1,$C211,H$4)</f>
        <v>718171</v>
      </c>
      <c r="I211" vm="2924">
        <f>CUBEVALUE("ThisWorkbookDataModel",$B$1,$C211,I$4)</f>
        <v>755446</v>
      </c>
      <c r="J211" vm="2922">
        <f>CUBEVALUE("ThisWorkbookDataModel",$B$1,$C211,J$4)</f>
        <v>671446</v>
      </c>
      <c r="K211" vm="2925">
        <f>CUBEVALUE("ThisWorkbookDataModel",$B$1,$C211,K$4)</f>
        <v>587446</v>
      </c>
      <c r="L211" vm="2927">
        <f>CUBEVALUE("ThisWorkbookDataModel",$B$1,$C211,L$4)</f>
        <v>624721</v>
      </c>
      <c r="M211" vm="2929">
        <f>CUBEVALUE("ThisWorkbookDataModel",$B$1,$C211,M$4)</f>
        <v>661996</v>
      </c>
      <c r="N211" vm="2931">
        <f>CUBEVALUE("ThisWorkbookDataModel",$B$1,$C211,N$4)</f>
        <v>699271</v>
      </c>
      <c r="O211" vm="2920">
        <f>CUBEVALUE("ThisWorkbookDataModel",$B$1,$C211,O$4)</f>
        <v>736546</v>
      </c>
      <c r="P211" vm="2933">
        <f>CUBEVALUE("ThisWorkbookDataModel",$B$1,$C211,P$4)</f>
        <v>652546</v>
      </c>
      <c r="Q211" vm="2923">
        <f>CUBEVALUE("ThisWorkbookDataModel",$B$1,$C211,Q$4)</f>
        <v>568546</v>
      </c>
    </row>
    <row r="212" spans="1:17" x14ac:dyDescent="0.25">
      <c r="A212" t="str" vm="41">
        <f>CUBEMEMBER("ThisWorkbookDataModel","[EndingInventory].[ProductCode].&amp;[9303]")</f>
        <v>9303</v>
      </c>
    </row>
    <row r="213" spans="1:17" x14ac:dyDescent="0.25">
      <c r="B213" t="str" vm="202">
        <f>CUBEMEMBER("ThisWorkbookDataModel",{"[EndingInventory].[ProductCode].&amp;[9303]","[EndingInventory].[ProductDesc].&amp;[DEWAXED HEAVY NEUTRAL]"})</f>
        <v>DEWAXED HEAVY NEUTRAL</v>
      </c>
    </row>
    <row r="214" spans="1:17" x14ac:dyDescent="0.25">
      <c r="C214" t="str" vm="166">
        <f>CUBEMEMBER("ThisWorkbookDataModel",{"[EndingInventory].[ProductCode].&amp;[9303]","[EndingInventory].[ProductDesc].&amp;[DEWAXED HEAVY NEUTRAL]","[Measures].[Sum of BeginInventory]"})</f>
        <v>Sum of BeginInventory</v>
      </c>
      <c r="D214" vm="1981">
        <f>CUBEVALUE("ThisWorkbookDataModel",$B$1,$C214,D$4)</f>
        <v>100944</v>
      </c>
      <c r="E214" vm="1985">
        <f>CUBEVALUE("ThisWorkbookDataModel",$B$1,$C214,E$4)</f>
        <v>100944</v>
      </c>
      <c r="F214" vm="1987">
        <f>CUBEVALUE("ThisWorkbookDataModel",$B$1,$C214,F$4)</f>
        <v>100944</v>
      </c>
      <c r="G214" vm="1989">
        <f>CUBEVALUE("ThisWorkbookDataModel",$B$1,$C214,G$4)</f>
        <v>161424</v>
      </c>
      <c r="H214" vm="1991">
        <f>CUBEVALUE("ThisWorkbookDataModel",$B$1,$C214,H$4)</f>
        <v>161424</v>
      </c>
      <c r="I214" vm="1982">
        <f>CUBEVALUE("ThisWorkbookDataModel",$B$1,$C214,I$4)</f>
        <v>161424</v>
      </c>
      <c r="J214" vm="1993">
        <f>CUBEVALUE("ThisWorkbookDataModel",$B$1,$C214,J$4)</f>
        <v>161424</v>
      </c>
      <c r="K214" vm="1983">
        <f>CUBEVALUE("ThisWorkbookDataModel",$B$1,$C214,K$4)</f>
        <v>161424</v>
      </c>
      <c r="L214" vm="1980">
        <f>CUBEVALUE("ThisWorkbookDataModel",$B$1,$C214,L$4)</f>
        <v>161424</v>
      </c>
      <c r="M214" vm="1986">
        <f>CUBEVALUE("ThisWorkbookDataModel",$B$1,$C214,M$4)</f>
        <v>161424</v>
      </c>
      <c r="N214" vm="1988">
        <f>CUBEVALUE("ThisWorkbookDataModel",$B$1,$C214,N$4)</f>
        <v>161424</v>
      </c>
      <c r="O214" vm="1990">
        <f>CUBEVALUE("ThisWorkbookDataModel",$B$1,$C214,O$4)</f>
        <v>161424</v>
      </c>
      <c r="P214" vm="1992">
        <f>CUBEVALUE("ThisWorkbookDataModel",$B$1,$C214,P$4)</f>
        <v>161424</v>
      </c>
      <c r="Q214" vm="1984">
        <f>CUBEVALUE("ThisWorkbookDataModel",$B$1,$C214,Q$4)</f>
        <v>221904</v>
      </c>
    </row>
    <row r="215" spans="1:17" x14ac:dyDescent="0.25">
      <c r="C215" t="str" vm="116">
        <f>CUBEMEMBER("ThisWorkbookDataModel",{"[EndingInventory].[ProductCode].&amp;[9303]","[EndingInventory].[ProductDesc].&amp;[DEWAXED HEAVY NEUTRAL]","[Measures].[Sum of Receipts]"})</f>
        <v>Sum of Receipts</v>
      </c>
      <c r="D215" vm="1461">
        <f>CUBEVALUE("ThisWorkbookDataModel",$B$1,$C215,D$4)</f>
        <v>0</v>
      </c>
      <c r="E215" vm="1449">
        <f>CUBEVALUE("ThisWorkbookDataModel",$B$1,$C215,E$4)</f>
        <v>0</v>
      </c>
      <c r="F215" vm="1450">
        <f>CUBEVALUE("ThisWorkbookDataModel",$B$1,$C215,F$4)</f>
        <v>0</v>
      </c>
      <c r="G215" vm="1454">
        <f>CUBEVALUE("ThisWorkbookDataModel",$B$1,$C215,G$4)</f>
        <v>0</v>
      </c>
      <c r="H215" vm="1456">
        <f>CUBEVALUE("ThisWorkbookDataModel",$B$1,$C215,H$4)</f>
        <v>0</v>
      </c>
      <c r="I215" vm="1458">
        <f>CUBEVALUE("ThisWorkbookDataModel",$B$1,$C215,I$4)</f>
        <v>0</v>
      </c>
      <c r="J215" vm="1460">
        <f>CUBEVALUE("ThisWorkbookDataModel",$B$1,$C215,J$4)</f>
        <v>0</v>
      </c>
      <c r="K215" vm="1451">
        <f>CUBEVALUE("ThisWorkbookDataModel",$B$1,$C215,K$4)</f>
        <v>0</v>
      </c>
      <c r="L215" vm="1462">
        <f>CUBEVALUE("ThisWorkbookDataModel",$B$1,$C215,L$4)</f>
        <v>0</v>
      </c>
      <c r="M215" vm="1452">
        <f>CUBEVALUE("ThisWorkbookDataModel",$B$1,$C215,M$4)</f>
        <v>0</v>
      </c>
      <c r="N215" vm="1453">
        <f>CUBEVALUE("ThisWorkbookDataModel",$B$1,$C215,N$4)</f>
        <v>0</v>
      </c>
      <c r="O215" vm="1455">
        <f>CUBEVALUE("ThisWorkbookDataModel",$B$1,$C215,O$4)</f>
        <v>0</v>
      </c>
      <c r="P215" vm="1457">
        <f>CUBEVALUE("ThisWorkbookDataModel",$B$1,$C215,P$4)</f>
        <v>0</v>
      </c>
      <c r="Q215" vm="1459">
        <f>CUBEVALUE("ThisWorkbookDataModel",$B$1,$C215,Q$4)</f>
        <v>0</v>
      </c>
    </row>
    <row r="216" spans="1:17" x14ac:dyDescent="0.25">
      <c r="C216" t="str" vm="62">
        <f>CUBEMEMBER("ThisWorkbookDataModel",{"[EndingInventory].[ProductCode].&amp;[9303]","[EndingInventory].[ProductDesc].&amp;[DEWAXED HEAVY NEUTRAL]","[Measures].[Sum of ProductionIn]"})</f>
        <v>Sum of ProductionIn</v>
      </c>
      <c r="D216" vm="978">
        <f>CUBEVALUE("ThisWorkbookDataModel",$B$1,$C216,D$4)</f>
        <v>0</v>
      </c>
      <c r="E216" vm="972">
        <f>CUBEVALUE("ThisWorkbookDataModel",$B$1,$C216,E$4)</f>
        <v>0</v>
      </c>
      <c r="F216" vm="980">
        <f>CUBEVALUE("ThisWorkbookDataModel",$B$1,$C216,F$4)</f>
        <v>60480</v>
      </c>
      <c r="G216" vm="968">
        <f>CUBEVALUE("ThisWorkbookDataModel",$B$1,$C216,G$4)</f>
        <v>0</v>
      </c>
      <c r="H216" vm="973">
        <f>CUBEVALUE("ThisWorkbookDataModel",$B$1,$C216,H$4)</f>
        <v>0</v>
      </c>
      <c r="I216" vm="974">
        <f>CUBEVALUE("ThisWorkbookDataModel",$B$1,$C216,I$4)</f>
        <v>0</v>
      </c>
      <c r="J216" vm="976">
        <f>CUBEVALUE("ThisWorkbookDataModel",$B$1,$C216,J$4)</f>
        <v>0</v>
      </c>
      <c r="K216" vm="977">
        <f>CUBEVALUE("ThisWorkbookDataModel",$B$1,$C216,K$4)</f>
        <v>0</v>
      </c>
      <c r="L216" vm="979">
        <f>CUBEVALUE("ThisWorkbookDataModel",$B$1,$C216,L$4)</f>
        <v>0</v>
      </c>
      <c r="M216" vm="969">
        <f>CUBEVALUE("ThisWorkbookDataModel",$B$1,$C216,M$4)</f>
        <v>0</v>
      </c>
      <c r="N216" vm="981">
        <f>CUBEVALUE("ThisWorkbookDataModel",$B$1,$C216,N$4)</f>
        <v>0</v>
      </c>
      <c r="O216" vm="970">
        <f>CUBEVALUE("ThisWorkbookDataModel",$B$1,$C216,O$4)</f>
        <v>0</v>
      </c>
      <c r="P216" vm="971">
        <f>CUBEVALUE("ThisWorkbookDataModel",$B$1,$C216,P$4)</f>
        <v>60480</v>
      </c>
      <c r="Q216" vm="975">
        <f>CUBEVALUE("ThisWorkbookDataModel",$B$1,$C216,Q$4)</f>
        <v>60480</v>
      </c>
    </row>
    <row r="217" spans="1:17" x14ac:dyDescent="0.25">
      <c r="C217" t="str" vm="10">
        <f>CUBEMEMBER("ThisWorkbookDataModel",{"[EndingInventory].[ProductCode].&amp;[9303]","[EndingInventory].[ProductDesc].&amp;[DEWAXED HEAVY NEUTRAL]","[Measures].[Sum of ProductionOut]"})</f>
        <v>Sum of ProductionOut</v>
      </c>
      <c r="D217" vm="505">
        <f>CUBEVALUE("ThisWorkbookDataModel",$B$1,$C217,D$4)</f>
        <v>0</v>
      </c>
      <c r="E217" vm="507">
        <f>CUBEVALUE("ThisWorkbookDataModel",$B$1,$C217,E$4)</f>
        <v>0</v>
      </c>
      <c r="F217" vm="509">
        <f>CUBEVALUE("ThisWorkbookDataModel",$B$1,$C217,F$4)</f>
        <v>0</v>
      </c>
      <c r="G217" vm="500">
        <f>CUBEVALUE("ThisWorkbookDataModel",$B$1,$C217,G$4)</f>
        <v>0</v>
      </c>
      <c r="H217" vm="511">
        <f>CUBEVALUE("ThisWorkbookDataModel",$B$1,$C217,H$4)</f>
        <v>0</v>
      </c>
      <c r="I217" vm="501">
        <f>CUBEVALUE("ThisWorkbookDataModel",$B$1,$C217,I$4)</f>
        <v>0</v>
      </c>
      <c r="J217" vm="502">
        <f>CUBEVALUE("ThisWorkbookDataModel",$B$1,$C217,J$4)</f>
        <v>0</v>
      </c>
      <c r="K217" vm="504">
        <f>CUBEVALUE("ThisWorkbookDataModel",$B$1,$C217,K$4)</f>
        <v>0</v>
      </c>
      <c r="L217" vm="506">
        <f>CUBEVALUE("ThisWorkbookDataModel",$B$1,$C217,L$4)</f>
        <v>0</v>
      </c>
      <c r="M217" vm="508">
        <f>CUBEVALUE("ThisWorkbookDataModel",$B$1,$C217,M$4)</f>
        <v>0</v>
      </c>
      <c r="N217" vm="510">
        <f>CUBEVALUE("ThisWorkbookDataModel",$B$1,$C217,N$4)</f>
        <v>0</v>
      </c>
      <c r="O217" vm="499">
        <f>CUBEVALUE("ThisWorkbookDataModel",$B$1,$C217,O$4)</f>
        <v>0</v>
      </c>
      <c r="P217" vm="512">
        <f>CUBEVALUE("ThisWorkbookDataModel",$B$1,$C217,P$4)</f>
        <v>0</v>
      </c>
      <c r="Q217" vm="503">
        <f>CUBEVALUE("ThisWorkbookDataModel",$B$1,$C217,Q$4)</f>
        <v>0</v>
      </c>
    </row>
    <row r="218" spans="1:17" x14ac:dyDescent="0.25">
      <c r="C218" t="str" vm="286">
        <f>CUBEMEMBER("ThisWorkbookDataModel",{"[EndingInventory].[ProductCode].&amp;[9303]","[EndingInventory].[ProductDesc].&amp;[DEWAXED HEAVY NEUTRAL]","[Measures].[Sum of Demand]"})</f>
        <v>Sum of Demand</v>
      </c>
      <c r="D218" vm="3248">
        <f>CUBEVALUE("ThisWorkbookDataModel",$B$1,$C218,D$4)</f>
        <v>0</v>
      </c>
      <c r="E218" vm="3253">
        <f>CUBEVALUE("ThisWorkbookDataModel",$B$1,$C218,E$4)</f>
        <v>0</v>
      </c>
      <c r="F218" vm="3255">
        <f>CUBEVALUE("ThisWorkbookDataModel",$B$1,$C218,F$4)</f>
        <v>0</v>
      </c>
      <c r="G218" vm="3257">
        <f>CUBEVALUE("ThisWorkbookDataModel",$B$1,$C218,G$4)</f>
        <v>0</v>
      </c>
      <c r="H218" vm="3259">
        <f>CUBEVALUE("ThisWorkbookDataModel",$B$1,$C218,H$4)</f>
        <v>0</v>
      </c>
      <c r="I218" vm="3249">
        <f>CUBEVALUE("ThisWorkbookDataModel",$B$1,$C218,I$4)</f>
        <v>0</v>
      </c>
      <c r="J218" vm="3261">
        <f>CUBEVALUE("ThisWorkbookDataModel",$B$1,$C218,J$4)</f>
        <v>0</v>
      </c>
      <c r="K218" vm="3250">
        <f>CUBEVALUE("ThisWorkbookDataModel",$B$1,$C218,K$4)</f>
        <v>0</v>
      </c>
      <c r="L218" vm="3251">
        <f>CUBEVALUE("ThisWorkbookDataModel",$B$1,$C218,L$4)</f>
        <v>0</v>
      </c>
      <c r="M218" vm="3254">
        <f>CUBEVALUE("ThisWorkbookDataModel",$B$1,$C218,M$4)</f>
        <v>0</v>
      </c>
      <c r="N218" vm="3256">
        <f>CUBEVALUE("ThisWorkbookDataModel",$B$1,$C218,N$4)</f>
        <v>0</v>
      </c>
      <c r="O218" vm="3258">
        <f>CUBEVALUE("ThisWorkbookDataModel",$B$1,$C218,O$4)</f>
        <v>0</v>
      </c>
      <c r="P218" vm="3260">
        <f>CUBEVALUE("ThisWorkbookDataModel",$B$1,$C218,P$4)</f>
        <v>0</v>
      </c>
      <c r="Q218" vm="3252">
        <f>CUBEVALUE("ThisWorkbookDataModel",$B$1,$C218,Q$4)</f>
        <v>0</v>
      </c>
    </row>
    <row r="219" spans="1:17" x14ac:dyDescent="0.25">
      <c r="C219" t="str" vm="253">
        <f>CUBEMEMBER("ThisWorkbookDataModel",{"[EndingInventory].[ProductCode].&amp;[9303]","[EndingInventory].[ProductDesc].&amp;[DEWAXED HEAVY NEUTRAL]","[Measures].[Sum of BlendedOut]"})</f>
        <v>Sum of BlendedOut</v>
      </c>
      <c r="D219" vm="2918">
        <f>CUBEVALUE("ThisWorkbookDataModel",$B$1,$C219,D$4)</f>
        <v>0</v>
      </c>
      <c r="E219" vm="2909">
        <f>CUBEVALUE("ThisWorkbookDataModel",$B$1,$C219,E$4)</f>
        <v>0</v>
      </c>
      <c r="F219" vm="2906">
        <f>CUBEVALUE("ThisWorkbookDataModel",$B$1,$C219,F$4)</f>
        <v>0</v>
      </c>
      <c r="G219" vm="2911">
        <f>CUBEVALUE("ThisWorkbookDataModel",$B$1,$C219,G$4)</f>
        <v>0</v>
      </c>
      <c r="H219" vm="2913">
        <f>CUBEVALUE("ThisWorkbookDataModel",$B$1,$C219,H$4)</f>
        <v>0</v>
      </c>
      <c r="I219" vm="2915">
        <f>CUBEVALUE("ThisWorkbookDataModel",$B$1,$C219,I$4)</f>
        <v>0</v>
      </c>
      <c r="J219" vm="2917">
        <f>CUBEVALUE("ThisWorkbookDataModel",$B$1,$C219,J$4)</f>
        <v>0</v>
      </c>
      <c r="K219" vm="2910">
        <f>CUBEVALUE("ThisWorkbookDataModel",$B$1,$C219,K$4)</f>
        <v>0</v>
      </c>
      <c r="L219" vm="2919">
        <f>CUBEVALUE("ThisWorkbookDataModel",$B$1,$C219,L$4)</f>
        <v>0</v>
      </c>
      <c r="M219" vm="2907">
        <f>CUBEVALUE("ThisWorkbookDataModel",$B$1,$C219,M$4)</f>
        <v>0</v>
      </c>
      <c r="N219" vm="2908">
        <f>CUBEVALUE("ThisWorkbookDataModel",$B$1,$C219,N$4)</f>
        <v>0</v>
      </c>
      <c r="O219" vm="2912">
        <f>CUBEVALUE("ThisWorkbookDataModel",$B$1,$C219,O$4)</f>
        <v>0</v>
      </c>
      <c r="P219" vm="2914">
        <f>CUBEVALUE("ThisWorkbookDataModel",$B$1,$C219,P$4)</f>
        <v>0</v>
      </c>
      <c r="Q219" vm="2916">
        <f>CUBEVALUE("ThisWorkbookDataModel",$B$1,$C219,Q$4)</f>
        <v>0</v>
      </c>
    </row>
    <row r="220" spans="1:17" x14ac:dyDescent="0.25">
      <c r="C220" t="str" vm="146">
        <f>CUBEMEMBER("ThisWorkbookDataModel",{"[EndingInventory].[ProductCode].&amp;[9303]","[EndingInventory].[ProductDesc].&amp;[DEWAXED HEAVY NEUTRAL]","[Measures].[Sum of EndingInventory]"})</f>
        <v>Sum of EndingInventory</v>
      </c>
      <c r="D220" vm="1749">
        <f>CUBEVALUE("ThisWorkbookDataModel",$B$1,$C220,D$4)</f>
        <v>100944</v>
      </c>
      <c r="E220" vm="1740">
        <f>CUBEVALUE("ThisWorkbookDataModel",$B$1,$C220,E$4)</f>
        <v>100944</v>
      </c>
      <c r="F220" vm="1751">
        <f>CUBEVALUE("ThisWorkbookDataModel",$B$1,$C220,F$4)</f>
        <v>161424</v>
      </c>
      <c r="G220" vm="1741">
        <f>CUBEVALUE("ThisWorkbookDataModel",$B$1,$C220,G$4)</f>
        <v>161424</v>
      </c>
      <c r="H220" vm="1742">
        <f>CUBEVALUE("ThisWorkbookDataModel",$B$1,$C220,H$4)</f>
        <v>161424</v>
      </c>
      <c r="I220" vm="1745">
        <f>CUBEVALUE("ThisWorkbookDataModel",$B$1,$C220,I$4)</f>
        <v>161424</v>
      </c>
      <c r="J220" vm="1747">
        <f>CUBEVALUE("ThisWorkbookDataModel",$B$1,$C220,J$4)</f>
        <v>161424</v>
      </c>
      <c r="K220" vm="1748">
        <f>CUBEVALUE("ThisWorkbookDataModel",$B$1,$C220,K$4)</f>
        <v>161424</v>
      </c>
      <c r="L220" vm="1750">
        <f>CUBEVALUE("ThisWorkbookDataModel",$B$1,$C220,L$4)</f>
        <v>161424</v>
      </c>
      <c r="M220" vm="1743">
        <f>CUBEVALUE("ThisWorkbookDataModel",$B$1,$C220,M$4)</f>
        <v>161424</v>
      </c>
      <c r="N220" vm="1752">
        <f>CUBEVALUE("ThisWorkbookDataModel",$B$1,$C220,N$4)</f>
        <v>161424</v>
      </c>
      <c r="O220" vm="1739">
        <f>CUBEVALUE("ThisWorkbookDataModel",$B$1,$C220,O$4)</f>
        <v>161424</v>
      </c>
      <c r="P220" vm="1744">
        <f>CUBEVALUE("ThisWorkbookDataModel",$B$1,$C220,P$4)</f>
        <v>221904</v>
      </c>
      <c r="Q220" vm="1746">
        <f>CUBEVALUE("ThisWorkbookDataModel",$B$1,$C220,Q$4)</f>
        <v>282384</v>
      </c>
    </row>
    <row r="221" spans="1:17" x14ac:dyDescent="0.25">
      <c r="A221" t="str" vm="201">
        <f>CUBEMEMBER("ThisWorkbookDataModel","[EndingInventory].[ProductCode].&amp;[9305]")</f>
        <v>9305</v>
      </c>
    </row>
    <row r="222" spans="1:17" x14ac:dyDescent="0.25">
      <c r="B222" t="str" vm="165">
        <f>CUBEMEMBER("ThisWorkbookDataModel",{"[EndingInventory].[ProductCode].&amp;[9305]","[EndingInventory].[ProductDesc].&amp;[DEWAXED BRIGHT STOCK]"})</f>
        <v>DEWAXED BRIGHT STOCK</v>
      </c>
    </row>
    <row r="223" spans="1:17" x14ac:dyDescent="0.25">
      <c r="C223" t="str" vm="115">
        <f>CUBEMEMBER("ThisWorkbookDataModel",{"[EndingInventory].[ProductCode].&amp;[9305]","[EndingInventory].[ProductDesc].&amp;[DEWAXED BRIGHT STOCK]","[Measures].[Sum of BeginInventory]"})</f>
        <v>Sum of BeginInventory</v>
      </c>
      <c r="D223" vm="1441">
        <f>CUBEVALUE("ThisWorkbookDataModel",$B$1,$C223,D$4)</f>
        <v>16904</v>
      </c>
      <c r="E223" vm="1443">
        <f>CUBEVALUE("ThisWorkbookDataModel",$B$1,$C223,E$4)</f>
        <v>8315</v>
      </c>
      <c r="F223" vm="1445">
        <f>CUBEVALUE("ThisWorkbookDataModel",$B$1,$C223,F$4)</f>
        <v>-274</v>
      </c>
      <c r="G223" vm="1435">
        <f>CUBEVALUE("ThisWorkbookDataModel",$B$1,$C223,G$4)</f>
        <v>-84274</v>
      </c>
      <c r="H223" vm="1447">
        <f>CUBEVALUE("ThisWorkbookDataModel",$B$1,$C223,H$4)</f>
        <v>-84274</v>
      </c>
      <c r="I223" vm="1436">
        <f>CUBEVALUE("ThisWorkbookDataModel",$B$1,$C223,I$4)</f>
        <v>-84274</v>
      </c>
      <c r="J223" vm="1437">
        <f>CUBEVALUE("ThisWorkbookDataModel",$B$1,$C223,J$4)</f>
        <v>-84274</v>
      </c>
      <c r="K223" vm="1440">
        <f>CUBEVALUE("ThisWorkbookDataModel",$B$1,$C223,K$4)</f>
        <v>-84274</v>
      </c>
      <c r="L223" vm="1442">
        <f>CUBEVALUE("ThisWorkbookDataModel",$B$1,$C223,L$4)</f>
        <v>-84274</v>
      </c>
      <c r="M223" vm="1444">
        <f>CUBEVALUE("ThisWorkbookDataModel",$B$1,$C223,M$4)</f>
        <v>-84274</v>
      </c>
      <c r="N223" vm="1446">
        <f>CUBEVALUE("ThisWorkbookDataModel",$B$1,$C223,N$4)</f>
        <v>-84274</v>
      </c>
      <c r="O223" vm="1438">
        <f>CUBEVALUE("ThisWorkbookDataModel",$B$1,$C223,O$4)</f>
        <v>-84274</v>
      </c>
      <c r="P223" vm="1448">
        <f>CUBEVALUE("ThisWorkbookDataModel",$B$1,$C223,P$4)</f>
        <v>-84274</v>
      </c>
      <c r="Q223" vm="1439">
        <f>CUBEVALUE("ThisWorkbookDataModel",$B$1,$C223,Q$4)</f>
        <v>-84274</v>
      </c>
    </row>
    <row r="224" spans="1:17" x14ac:dyDescent="0.25">
      <c r="C224" t="str" vm="61">
        <f>CUBEMEMBER("ThisWorkbookDataModel",{"[EndingInventory].[ProductCode].&amp;[9305]","[EndingInventory].[ProductDesc].&amp;[DEWAXED BRIGHT STOCK]","[Measures].[Sum of Receipts]"})</f>
        <v>Sum of Receipts</v>
      </c>
      <c r="D224" vm="956">
        <f>CUBEVALUE("ThisWorkbookDataModel",$B$1,$C224,D$4)</f>
        <v>0</v>
      </c>
      <c r="E224" vm="959">
        <f>CUBEVALUE("ThisWorkbookDataModel",$B$1,$C224,E$4)</f>
        <v>0</v>
      </c>
      <c r="F224" vm="961">
        <f>CUBEVALUE("ThisWorkbookDataModel",$B$1,$C224,F$4)</f>
        <v>0</v>
      </c>
      <c r="G224" vm="963">
        <f>CUBEVALUE("ThisWorkbookDataModel",$B$1,$C224,G$4)</f>
        <v>0</v>
      </c>
      <c r="H224" vm="965">
        <f>CUBEVALUE("ThisWorkbookDataModel",$B$1,$C224,H$4)</f>
        <v>0</v>
      </c>
      <c r="I224" vm="954">
        <f>CUBEVALUE("ThisWorkbookDataModel",$B$1,$C224,I$4)</f>
        <v>0</v>
      </c>
      <c r="J224" vm="967">
        <f>CUBEVALUE("ThisWorkbookDataModel",$B$1,$C224,J$4)</f>
        <v>0</v>
      </c>
      <c r="K224" vm="957">
        <f>CUBEVALUE("ThisWorkbookDataModel",$B$1,$C224,K$4)</f>
        <v>0</v>
      </c>
      <c r="L224" vm="958">
        <f>CUBEVALUE("ThisWorkbookDataModel",$B$1,$C224,L$4)</f>
        <v>0</v>
      </c>
      <c r="M224" vm="960">
        <f>CUBEVALUE("ThisWorkbookDataModel",$B$1,$C224,M$4)</f>
        <v>0</v>
      </c>
      <c r="N224" vm="962">
        <f>CUBEVALUE("ThisWorkbookDataModel",$B$1,$C224,N$4)</f>
        <v>0</v>
      </c>
      <c r="O224" vm="964">
        <f>CUBEVALUE("ThisWorkbookDataModel",$B$1,$C224,O$4)</f>
        <v>0</v>
      </c>
      <c r="P224" vm="966">
        <f>CUBEVALUE("ThisWorkbookDataModel",$B$1,$C224,P$4)</f>
        <v>0</v>
      </c>
      <c r="Q224" vm="955">
        <f>CUBEVALUE("ThisWorkbookDataModel",$B$1,$C224,Q$4)</f>
        <v>0</v>
      </c>
    </row>
    <row r="225" spans="1:17" x14ac:dyDescent="0.25">
      <c r="C225" t="str" vm="9">
        <f>CUBEMEMBER("ThisWorkbookDataModel",{"[EndingInventory].[ProductCode].&amp;[9305]","[EndingInventory].[ProductDesc].&amp;[DEWAXED BRIGHT STOCK]","[Measures].[Sum of ProductionIn]"})</f>
        <v>Sum of ProductionIn</v>
      </c>
      <c r="D225" vm="497">
        <f>CUBEVALUE("ThisWorkbookDataModel",$B$1,$C225,D$4)</f>
        <v>75411</v>
      </c>
      <c r="E225" vm="485">
        <f>CUBEVALUE("ThisWorkbookDataModel",$B$1,$C225,E$4)</f>
        <v>75411</v>
      </c>
      <c r="F225" vm="486">
        <f>CUBEVALUE("ThisWorkbookDataModel",$B$1,$C225,F$4)</f>
        <v>0</v>
      </c>
      <c r="G225" vm="490">
        <f>CUBEVALUE("ThisWorkbookDataModel",$B$1,$C225,G$4)</f>
        <v>0</v>
      </c>
      <c r="H225" vm="492">
        <f>CUBEVALUE("ThisWorkbookDataModel",$B$1,$C225,H$4)</f>
        <v>0</v>
      </c>
      <c r="I225" vm="494">
        <f>CUBEVALUE("ThisWorkbookDataModel",$B$1,$C225,I$4)</f>
        <v>0</v>
      </c>
      <c r="J225" vm="496">
        <f>CUBEVALUE("ThisWorkbookDataModel",$B$1,$C225,J$4)</f>
        <v>0</v>
      </c>
      <c r="K225" vm="487">
        <f>CUBEVALUE("ThisWorkbookDataModel",$B$1,$C225,K$4)</f>
        <v>0</v>
      </c>
      <c r="L225" vm="498">
        <f>CUBEVALUE("ThisWorkbookDataModel",$B$1,$C225,L$4)</f>
        <v>0</v>
      </c>
      <c r="M225" vm="488">
        <f>CUBEVALUE("ThisWorkbookDataModel",$B$1,$C225,M$4)</f>
        <v>0</v>
      </c>
      <c r="N225" vm="489">
        <f>CUBEVALUE("ThisWorkbookDataModel",$B$1,$C225,N$4)</f>
        <v>0</v>
      </c>
      <c r="O225" vm="491">
        <f>CUBEVALUE("ThisWorkbookDataModel",$B$1,$C225,O$4)</f>
        <v>0</v>
      </c>
      <c r="P225" vm="493">
        <f>CUBEVALUE("ThisWorkbookDataModel",$B$1,$C225,P$4)</f>
        <v>0</v>
      </c>
      <c r="Q225" vm="495">
        <f>CUBEVALUE("ThisWorkbookDataModel",$B$1,$C225,Q$4)</f>
        <v>0</v>
      </c>
    </row>
    <row r="226" spans="1:17" x14ac:dyDescent="0.25">
      <c r="C226" t="str" vm="285">
        <f>CUBEMEMBER("ThisWorkbookDataModel",{"[EndingInventory].[ProductCode].&amp;[9305]","[EndingInventory].[ProductDesc].&amp;[DEWAXED BRIGHT STOCK]","[Measures].[Sum of ProductionOut]"})</f>
        <v>Sum of ProductionOut</v>
      </c>
      <c r="D226" vm="3244">
        <f>CUBEVALUE("ThisWorkbookDataModel",$B$1,$C226,D$4)</f>
        <v>84000</v>
      </c>
      <c r="E226" vm="3238">
        <f>CUBEVALUE("ThisWorkbookDataModel",$B$1,$C226,E$4)</f>
        <v>84000</v>
      </c>
      <c r="F226" vm="3246">
        <f>CUBEVALUE("ThisWorkbookDataModel",$B$1,$C226,F$4)</f>
        <v>84000</v>
      </c>
      <c r="G226" vm="3239">
        <f>CUBEVALUE("ThisWorkbookDataModel",$B$1,$C226,G$4)</f>
        <v>0</v>
      </c>
      <c r="H226" vm="3234">
        <f>CUBEVALUE("ThisWorkbookDataModel",$B$1,$C226,H$4)</f>
        <v>0</v>
      </c>
      <c r="I226" vm="3240">
        <f>CUBEVALUE("ThisWorkbookDataModel",$B$1,$C226,I$4)</f>
        <v>0</v>
      </c>
      <c r="J226" vm="3242">
        <f>CUBEVALUE("ThisWorkbookDataModel",$B$1,$C226,J$4)</f>
        <v>0</v>
      </c>
      <c r="K226" vm="3243">
        <f>CUBEVALUE("ThisWorkbookDataModel",$B$1,$C226,K$4)</f>
        <v>0</v>
      </c>
      <c r="L226" vm="3245">
        <f>CUBEVALUE("ThisWorkbookDataModel",$B$1,$C226,L$4)</f>
        <v>0</v>
      </c>
      <c r="M226" vm="3235">
        <f>CUBEVALUE("ThisWorkbookDataModel",$B$1,$C226,M$4)</f>
        <v>0</v>
      </c>
      <c r="N226" vm="3247">
        <f>CUBEVALUE("ThisWorkbookDataModel",$B$1,$C226,N$4)</f>
        <v>0</v>
      </c>
      <c r="O226" vm="3236">
        <f>CUBEVALUE("ThisWorkbookDataModel",$B$1,$C226,O$4)</f>
        <v>0</v>
      </c>
      <c r="P226" vm="3237">
        <f>CUBEVALUE("ThisWorkbookDataModel",$B$1,$C226,P$4)</f>
        <v>0</v>
      </c>
      <c r="Q226" vm="3241">
        <f>CUBEVALUE("ThisWorkbookDataModel",$B$1,$C226,Q$4)</f>
        <v>0</v>
      </c>
    </row>
    <row r="227" spans="1:17" x14ac:dyDescent="0.25">
      <c r="C227" t="str" vm="252">
        <f>CUBEMEMBER("ThisWorkbookDataModel",{"[EndingInventory].[ProductCode].&amp;[9305]","[EndingInventory].[ProductDesc].&amp;[DEWAXED BRIGHT STOCK]","[Measures].[Sum of Demand]"})</f>
        <v>Sum of Demand</v>
      </c>
      <c r="D227" vm="2898">
        <f>CUBEVALUE("ThisWorkbookDataModel",$B$1,$C227,D$4)</f>
        <v>0</v>
      </c>
      <c r="E227" vm="2900">
        <f>CUBEVALUE("ThisWorkbookDataModel",$B$1,$C227,E$4)</f>
        <v>0</v>
      </c>
      <c r="F227" vm="2902">
        <f>CUBEVALUE("ThisWorkbookDataModel",$B$1,$C227,F$4)</f>
        <v>0</v>
      </c>
      <c r="G227" vm="2893">
        <f>CUBEVALUE("ThisWorkbookDataModel",$B$1,$C227,G$4)</f>
        <v>0</v>
      </c>
      <c r="H227" vm="2904">
        <f>CUBEVALUE("ThisWorkbookDataModel",$B$1,$C227,H$4)</f>
        <v>0</v>
      </c>
      <c r="I227" vm="2894">
        <f>CUBEVALUE("ThisWorkbookDataModel",$B$1,$C227,I$4)</f>
        <v>0</v>
      </c>
      <c r="J227" vm="2895">
        <f>CUBEVALUE("ThisWorkbookDataModel",$B$1,$C227,J$4)</f>
        <v>0</v>
      </c>
      <c r="K227" vm="2897">
        <f>CUBEVALUE("ThisWorkbookDataModel",$B$1,$C227,K$4)</f>
        <v>0</v>
      </c>
      <c r="L227" vm="2899">
        <f>CUBEVALUE("ThisWorkbookDataModel",$B$1,$C227,L$4)</f>
        <v>0</v>
      </c>
      <c r="M227" vm="2901">
        <f>CUBEVALUE("ThisWorkbookDataModel",$B$1,$C227,M$4)</f>
        <v>0</v>
      </c>
      <c r="N227" vm="2903">
        <f>CUBEVALUE("ThisWorkbookDataModel",$B$1,$C227,N$4)</f>
        <v>0</v>
      </c>
      <c r="O227" vm="2896">
        <f>CUBEVALUE("ThisWorkbookDataModel",$B$1,$C227,O$4)</f>
        <v>0</v>
      </c>
      <c r="P227" vm="2905">
        <f>CUBEVALUE("ThisWorkbookDataModel",$B$1,$C227,P$4)</f>
        <v>0</v>
      </c>
      <c r="Q227" vm="2892">
        <f>CUBEVALUE("ThisWorkbookDataModel",$B$1,$C227,Q$4)</f>
        <v>0</v>
      </c>
    </row>
    <row r="228" spans="1:17" x14ac:dyDescent="0.25">
      <c r="C228" t="str" vm="230">
        <f>CUBEMEMBER("ThisWorkbookDataModel",{"[EndingInventory].[ProductCode].&amp;[9305]","[EndingInventory].[ProductDesc].&amp;[DEWAXED BRIGHT STOCK]","[Measures].[Sum of BlendedOut]"})</f>
        <v>Sum of BlendedOut</v>
      </c>
      <c r="D228" vm="2643">
        <f>CUBEVALUE("ThisWorkbookDataModel",$B$1,$C228,D$4)</f>
        <v>0</v>
      </c>
      <c r="E228" vm="2648">
        <f>CUBEVALUE("ThisWorkbookDataModel",$B$1,$C228,E$4)</f>
        <v>0</v>
      </c>
      <c r="F228" vm="2650">
        <f>CUBEVALUE("ThisWorkbookDataModel",$B$1,$C228,F$4)</f>
        <v>0</v>
      </c>
      <c r="G228" vm="2652">
        <f>CUBEVALUE("ThisWorkbookDataModel",$B$1,$C228,G$4)</f>
        <v>0</v>
      </c>
      <c r="H228" vm="2654">
        <f>CUBEVALUE("ThisWorkbookDataModel",$B$1,$C228,H$4)</f>
        <v>0</v>
      </c>
      <c r="I228" vm="2644">
        <f>CUBEVALUE("ThisWorkbookDataModel",$B$1,$C228,I$4)</f>
        <v>0</v>
      </c>
      <c r="J228" vm="2656">
        <f>CUBEVALUE("ThisWorkbookDataModel",$B$1,$C228,J$4)</f>
        <v>0</v>
      </c>
      <c r="K228" vm="2645">
        <f>CUBEVALUE("ThisWorkbookDataModel",$B$1,$C228,K$4)</f>
        <v>0</v>
      </c>
      <c r="L228" vm="2646">
        <f>CUBEVALUE("ThisWorkbookDataModel",$B$1,$C228,L$4)</f>
        <v>0</v>
      </c>
      <c r="M228" vm="2649">
        <f>CUBEVALUE("ThisWorkbookDataModel",$B$1,$C228,M$4)</f>
        <v>0</v>
      </c>
      <c r="N228" vm="2651">
        <f>CUBEVALUE("ThisWorkbookDataModel",$B$1,$C228,N$4)</f>
        <v>0</v>
      </c>
      <c r="O228" vm="2653">
        <f>CUBEVALUE("ThisWorkbookDataModel",$B$1,$C228,O$4)</f>
        <v>0</v>
      </c>
      <c r="P228" vm="2655">
        <f>CUBEVALUE("ThisWorkbookDataModel",$B$1,$C228,P$4)</f>
        <v>0</v>
      </c>
      <c r="Q228" vm="2647">
        <f>CUBEVALUE("ThisWorkbookDataModel",$B$1,$C228,Q$4)</f>
        <v>0</v>
      </c>
    </row>
    <row r="229" spans="1:17" x14ac:dyDescent="0.25">
      <c r="C229" t="str" vm="200">
        <f>CUBEMEMBER("ThisWorkbookDataModel",{"[EndingInventory].[ProductCode].&amp;[9305]","[EndingInventory].[ProductDesc].&amp;[DEWAXED BRIGHT STOCK]","[Measures].[Sum of EndingInventory]"})</f>
        <v>Sum of EndingInventory</v>
      </c>
      <c r="D229" vm="2352">
        <f>CUBEVALUE("ThisWorkbookDataModel",$B$1,$C229,D$4)</f>
        <v>8315</v>
      </c>
      <c r="E229" vm="2343">
        <f>CUBEVALUE("ThisWorkbookDataModel",$B$1,$C229,E$4)</f>
        <v>-274</v>
      </c>
      <c r="F229" vm="2344">
        <f>CUBEVALUE("ThisWorkbookDataModel",$B$1,$C229,F$4)</f>
        <v>-84274</v>
      </c>
      <c r="G229" vm="2345">
        <f>CUBEVALUE("ThisWorkbookDataModel",$B$1,$C229,G$4)</f>
        <v>-84274</v>
      </c>
      <c r="H229" vm="2347">
        <f>CUBEVALUE("ThisWorkbookDataModel",$B$1,$C229,H$4)</f>
        <v>-84274</v>
      </c>
      <c r="I229" vm="2349">
        <f>CUBEVALUE("ThisWorkbookDataModel",$B$1,$C229,I$4)</f>
        <v>-84274</v>
      </c>
      <c r="J229" vm="2351">
        <f>CUBEVALUE("ThisWorkbookDataModel",$B$1,$C229,J$4)</f>
        <v>-84274</v>
      </c>
      <c r="K229" vm="2340">
        <f>CUBEVALUE("ThisWorkbookDataModel",$B$1,$C229,K$4)</f>
        <v>-84274</v>
      </c>
      <c r="L229" vm="2353">
        <f>CUBEVALUE("ThisWorkbookDataModel",$B$1,$C229,L$4)</f>
        <v>-84274</v>
      </c>
      <c r="M229" vm="2341">
        <f>CUBEVALUE("ThisWorkbookDataModel",$B$1,$C229,M$4)</f>
        <v>-84274</v>
      </c>
      <c r="N229" vm="2342">
        <f>CUBEVALUE("ThisWorkbookDataModel",$B$1,$C229,N$4)</f>
        <v>-84274</v>
      </c>
      <c r="O229" vm="2346">
        <f>CUBEVALUE("ThisWorkbookDataModel",$B$1,$C229,O$4)</f>
        <v>-84274</v>
      </c>
      <c r="P229" vm="2348">
        <f>CUBEVALUE("ThisWorkbookDataModel",$B$1,$C229,P$4)</f>
        <v>-84274</v>
      </c>
      <c r="Q229" vm="2350">
        <f>CUBEVALUE("ThisWorkbookDataModel",$B$1,$C229,Q$4)</f>
        <v>-84274</v>
      </c>
    </row>
    <row r="230" spans="1:17" x14ac:dyDescent="0.25">
      <c r="A230" t="str" vm="164">
        <f>CUBEMEMBER("ThisWorkbookDataModel","[EndingInventory].[ProductCode].&amp;[9703]")</f>
        <v>9703</v>
      </c>
    </row>
    <row r="231" spans="1:17" x14ac:dyDescent="0.25">
      <c r="B231" t="str" vm="114">
        <f>CUBEMEMBER("ThisWorkbookDataModel",{"[EndingInventory].[ProductCode].&amp;[9703]","[EndingInventory].[ProductDesc].&amp;[KENSOL 61 UNHT]"})</f>
        <v>KENSOL 61 UNHT</v>
      </c>
    </row>
    <row r="232" spans="1:17" x14ac:dyDescent="0.25">
      <c r="C232" t="str" vm="60">
        <f>CUBEMEMBER("ThisWorkbookDataModel",{"[EndingInventory].[ProductCode].&amp;[9703]","[EndingInventory].[ProductDesc].&amp;[KENSOL 61 UNHT]","[Measures].[Sum of BeginInventory]"})</f>
        <v>Sum of BeginInventory</v>
      </c>
      <c r="D232" vm="950">
        <f>CUBEVALUE("ThisWorkbookDataModel",$B$1,$C232,D$4)</f>
        <v>431712</v>
      </c>
      <c r="E232" vm="941">
        <f>CUBEVALUE("ThisWorkbookDataModel",$B$1,$C232,E$4)</f>
        <v>482490</v>
      </c>
      <c r="F232" vm="952">
        <f>CUBEVALUE("ThisWorkbookDataModel",$B$1,$C232,F$4)</f>
        <v>533268</v>
      </c>
      <c r="G232" vm="942">
        <f>CUBEVALUE("ThisWorkbookDataModel",$B$1,$C232,G$4)</f>
        <v>584046</v>
      </c>
      <c r="H232" vm="943">
        <f>CUBEVALUE("ThisWorkbookDataModel",$B$1,$C232,H$4)</f>
        <v>634824</v>
      </c>
      <c r="I232" vm="946">
        <f>CUBEVALUE("ThisWorkbookDataModel",$B$1,$C232,I$4)</f>
        <v>685602</v>
      </c>
      <c r="J232" vm="948">
        <f>CUBEVALUE("ThisWorkbookDataModel",$B$1,$C232,J$4)</f>
        <v>736380</v>
      </c>
      <c r="K232" vm="949">
        <f>CUBEVALUE("ThisWorkbookDataModel",$B$1,$C232,K$4)</f>
        <v>787158</v>
      </c>
      <c r="L232" vm="951">
        <f>CUBEVALUE("ThisWorkbookDataModel",$B$1,$C232,L$4)</f>
        <v>837936</v>
      </c>
      <c r="M232" vm="944">
        <f>CUBEVALUE("ThisWorkbookDataModel",$B$1,$C232,M$4)</f>
        <v>888714</v>
      </c>
      <c r="N232" vm="953">
        <f>CUBEVALUE("ThisWorkbookDataModel",$B$1,$C232,N$4)</f>
        <v>939492</v>
      </c>
      <c r="O232" vm="945">
        <f>CUBEVALUE("ThisWorkbookDataModel",$B$1,$C232,O$4)</f>
        <v>990270</v>
      </c>
      <c r="P232" vm="940">
        <f>CUBEVALUE("ThisWorkbookDataModel",$B$1,$C232,P$4)</f>
        <v>1041048</v>
      </c>
      <c r="Q232" vm="947">
        <f>CUBEVALUE("ThisWorkbookDataModel",$B$1,$C232,Q$4)</f>
        <v>1091826</v>
      </c>
    </row>
    <row r="233" spans="1:17" x14ac:dyDescent="0.25">
      <c r="C233" t="str" vm="8">
        <f>CUBEMEMBER("ThisWorkbookDataModel",{"[EndingInventory].[ProductCode].&amp;[9703]","[EndingInventory].[ProductDesc].&amp;[KENSOL 61 UNHT]","[Measures].[Sum of Receipts]"})</f>
        <v>Sum of Receipts</v>
      </c>
      <c r="D233" vm="477">
        <f>CUBEVALUE("ThisWorkbookDataModel",$B$1,$C233,D$4)</f>
        <v>0</v>
      </c>
      <c r="E233" vm="479">
        <f>CUBEVALUE("ThisWorkbookDataModel",$B$1,$C233,E$4)</f>
        <v>0</v>
      </c>
      <c r="F233" vm="481">
        <f>CUBEVALUE("ThisWorkbookDataModel",$B$1,$C233,F$4)</f>
        <v>0</v>
      </c>
      <c r="G233" vm="471">
        <f>CUBEVALUE("ThisWorkbookDataModel",$B$1,$C233,G$4)</f>
        <v>0</v>
      </c>
      <c r="H233" vm="483">
        <f>CUBEVALUE("ThisWorkbookDataModel",$B$1,$C233,H$4)</f>
        <v>0</v>
      </c>
      <c r="I233" vm="472">
        <f>CUBEVALUE("ThisWorkbookDataModel",$B$1,$C233,I$4)</f>
        <v>0</v>
      </c>
      <c r="J233" vm="473">
        <f>CUBEVALUE("ThisWorkbookDataModel",$B$1,$C233,J$4)</f>
        <v>0</v>
      </c>
      <c r="K233" vm="476">
        <f>CUBEVALUE("ThisWorkbookDataModel",$B$1,$C233,K$4)</f>
        <v>0</v>
      </c>
      <c r="L233" vm="478">
        <f>CUBEVALUE("ThisWorkbookDataModel",$B$1,$C233,L$4)</f>
        <v>0</v>
      </c>
      <c r="M233" vm="480">
        <f>CUBEVALUE("ThisWorkbookDataModel",$B$1,$C233,M$4)</f>
        <v>0</v>
      </c>
      <c r="N233" vm="482">
        <f>CUBEVALUE("ThisWorkbookDataModel",$B$1,$C233,N$4)</f>
        <v>0</v>
      </c>
      <c r="O233" vm="474">
        <f>CUBEVALUE("ThisWorkbookDataModel",$B$1,$C233,O$4)</f>
        <v>0</v>
      </c>
      <c r="P233" vm="484">
        <f>CUBEVALUE("ThisWorkbookDataModel",$B$1,$C233,P$4)</f>
        <v>0</v>
      </c>
      <c r="Q233" vm="475">
        <f>CUBEVALUE("ThisWorkbookDataModel",$B$1,$C233,Q$4)</f>
        <v>0</v>
      </c>
    </row>
    <row r="234" spans="1:17" x14ac:dyDescent="0.25">
      <c r="C234" t="str" vm="48">
        <f>CUBEMEMBER("ThisWorkbookDataModel",{"[EndingInventory].[ProductCode].&amp;[9703]","[EndingInventory].[ProductDesc].&amp;[KENSOL 61 UNHT]","[Measures].[Sum of ProductionIn]"})</f>
        <v>Sum of ProductionIn</v>
      </c>
      <c r="D234" vm="826">
        <f>CUBEVALUE("ThisWorkbookDataModel",$B$1,$C234,D$4)</f>
        <v>50778</v>
      </c>
      <c r="E234" vm="828">
        <f>CUBEVALUE("ThisWorkbookDataModel",$B$1,$C234,E$4)</f>
        <v>50778</v>
      </c>
      <c r="F234" vm="830">
        <f>CUBEVALUE("ThisWorkbookDataModel",$B$1,$C234,F$4)</f>
        <v>50778</v>
      </c>
      <c r="G234" vm="832">
        <f>CUBEVALUE("ThisWorkbookDataModel",$B$1,$C234,G$4)</f>
        <v>50778</v>
      </c>
      <c r="H234" vm="834">
        <f>CUBEVALUE("ThisWorkbookDataModel",$B$1,$C234,H$4)</f>
        <v>50778</v>
      </c>
      <c r="I234" vm="827">
        <f>CUBEVALUE("ThisWorkbookDataModel",$B$1,$C234,I$4)</f>
        <v>50778</v>
      </c>
      <c r="J234" vm="836">
        <f>CUBEVALUE("ThisWorkbookDataModel",$B$1,$C234,J$4)</f>
        <v>50778</v>
      </c>
      <c r="K234" vm="823">
        <f>CUBEVALUE("ThisWorkbookDataModel",$B$1,$C234,K$4)</f>
        <v>50778</v>
      </c>
      <c r="L234" vm="824">
        <f>CUBEVALUE("ThisWorkbookDataModel",$B$1,$C234,L$4)</f>
        <v>50778</v>
      </c>
      <c r="M234" vm="829">
        <f>CUBEVALUE("ThisWorkbookDataModel",$B$1,$C234,M$4)</f>
        <v>50778</v>
      </c>
      <c r="N234" vm="831">
        <f>CUBEVALUE("ThisWorkbookDataModel",$B$1,$C234,N$4)</f>
        <v>50778</v>
      </c>
      <c r="O234" vm="833">
        <f>CUBEVALUE("ThisWorkbookDataModel",$B$1,$C234,O$4)</f>
        <v>50778</v>
      </c>
      <c r="P234" vm="835">
        <f>CUBEVALUE("ThisWorkbookDataModel",$B$1,$C234,P$4)</f>
        <v>50778</v>
      </c>
      <c r="Q234" vm="825">
        <f>CUBEVALUE("ThisWorkbookDataModel",$B$1,$C234,Q$4)</f>
        <v>50778</v>
      </c>
    </row>
    <row r="235" spans="1:17" x14ac:dyDescent="0.25">
      <c r="C235" t="str" vm="251">
        <f>CUBEMEMBER("ThisWorkbookDataModel",{"[EndingInventory].[ProductCode].&amp;[9703]","[EndingInventory].[ProductDesc].&amp;[KENSOL 61 UNHT]","[Measures].[Sum of ProductionOut]"})</f>
        <v>Sum of ProductionOut</v>
      </c>
      <c r="D235" vm="2890">
        <f>CUBEVALUE("ThisWorkbookDataModel",$B$1,$C235,D$4)</f>
        <v>0</v>
      </c>
      <c r="E235" vm="2878">
        <f>CUBEVALUE("ThisWorkbookDataModel",$B$1,$C235,E$4)</f>
        <v>0</v>
      </c>
      <c r="F235" vm="2879">
        <f>CUBEVALUE("ThisWorkbookDataModel",$B$1,$C235,F$4)</f>
        <v>0</v>
      </c>
      <c r="G235" vm="2883">
        <f>CUBEVALUE("ThisWorkbookDataModel",$B$1,$C235,G$4)</f>
        <v>0</v>
      </c>
      <c r="H235" vm="2885">
        <f>CUBEVALUE("ThisWorkbookDataModel",$B$1,$C235,H$4)</f>
        <v>0</v>
      </c>
      <c r="I235" vm="2887">
        <f>CUBEVALUE("ThisWorkbookDataModel",$B$1,$C235,I$4)</f>
        <v>0</v>
      </c>
      <c r="J235" vm="2889">
        <f>CUBEVALUE("ThisWorkbookDataModel",$B$1,$C235,J$4)</f>
        <v>0</v>
      </c>
      <c r="K235" vm="2880">
        <f>CUBEVALUE("ThisWorkbookDataModel",$B$1,$C235,K$4)</f>
        <v>0</v>
      </c>
      <c r="L235" vm="2891">
        <f>CUBEVALUE("ThisWorkbookDataModel",$B$1,$C235,L$4)</f>
        <v>0</v>
      </c>
      <c r="M235" vm="2881">
        <f>CUBEVALUE("ThisWorkbookDataModel",$B$1,$C235,M$4)</f>
        <v>0</v>
      </c>
      <c r="N235" vm="2882">
        <f>CUBEVALUE("ThisWorkbookDataModel",$B$1,$C235,N$4)</f>
        <v>0</v>
      </c>
      <c r="O235" vm="2884">
        <f>CUBEVALUE("ThisWorkbookDataModel",$B$1,$C235,O$4)</f>
        <v>0</v>
      </c>
      <c r="P235" vm="2886">
        <f>CUBEVALUE("ThisWorkbookDataModel",$B$1,$C235,P$4)</f>
        <v>0</v>
      </c>
      <c r="Q235" vm="2888">
        <f>CUBEVALUE("ThisWorkbookDataModel",$B$1,$C235,Q$4)</f>
        <v>0</v>
      </c>
    </row>
    <row r="236" spans="1:17" x14ac:dyDescent="0.25">
      <c r="C236" t="str" vm="92">
        <f>CUBEMEMBER("ThisWorkbookDataModel",{"[EndingInventory].[ProductCode].&amp;[9703]","[EndingInventory].[ProductDesc].&amp;[KENSOL 61 UNHT]","[Measures].[Sum of Demand]"})</f>
        <v>Sum of Demand</v>
      </c>
      <c r="D236" vm="1259">
        <f>CUBEVALUE("ThisWorkbookDataModel",$B$1,$C236,D$4)</f>
        <v>0</v>
      </c>
      <c r="E236" vm="1249">
        <f>CUBEVALUE("ThisWorkbookDataModel",$B$1,$C236,E$4)</f>
        <v>0</v>
      </c>
      <c r="F236" vm="1261">
        <f>CUBEVALUE("ThisWorkbookDataModel",$B$1,$C236,F$4)</f>
        <v>0</v>
      </c>
      <c r="G236" vm="1250">
        <f>CUBEVALUE("ThisWorkbookDataModel",$B$1,$C236,G$4)</f>
        <v>0</v>
      </c>
      <c r="H236" vm="1251">
        <f>CUBEVALUE("ThisWorkbookDataModel",$B$1,$C236,H$4)</f>
        <v>0</v>
      </c>
      <c r="I236" vm="1255">
        <f>CUBEVALUE("ThisWorkbookDataModel",$B$1,$C236,I$4)</f>
        <v>0</v>
      </c>
      <c r="J236" vm="1257">
        <f>CUBEVALUE("ThisWorkbookDataModel",$B$1,$C236,J$4)</f>
        <v>0</v>
      </c>
      <c r="K236" vm="1258">
        <f>CUBEVALUE("ThisWorkbookDataModel",$B$1,$C236,K$4)</f>
        <v>0</v>
      </c>
      <c r="L236" vm="1260">
        <f>CUBEVALUE("ThisWorkbookDataModel",$B$1,$C236,L$4)</f>
        <v>0</v>
      </c>
      <c r="M236" vm="1252">
        <f>CUBEVALUE("ThisWorkbookDataModel",$B$1,$C236,M$4)</f>
        <v>0</v>
      </c>
      <c r="N236" vm="1262">
        <f>CUBEVALUE("ThisWorkbookDataModel",$B$1,$C236,N$4)</f>
        <v>0</v>
      </c>
      <c r="O236" vm="1253">
        <f>CUBEVALUE("ThisWorkbookDataModel",$B$1,$C236,O$4)</f>
        <v>0</v>
      </c>
      <c r="P236" vm="1254">
        <f>CUBEVALUE("ThisWorkbookDataModel",$B$1,$C236,P$4)</f>
        <v>0</v>
      </c>
      <c r="Q236" vm="1256">
        <f>CUBEVALUE("ThisWorkbookDataModel",$B$1,$C236,Q$4)</f>
        <v>0</v>
      </c>
    </row>
    <row r="237" spans="1:17" x14ac:dyDescent="0.25">
      <c r="C237" t="str" vm="199">
        <f>CUBEMEMBER("ThisWorkbookDataModel",{"[EndingInventory].[ProductCode].&amp;[9703]","[EndingInventory].[ProductDesc].&amp;[KENSOL 61 UNHT]","[Measures].[Sum of BlendedOut]"})</f>
        <v>Sum of BlendedOut</v>
      </c>
      <c r="D237" vm="2332">
        <f>CUBEVALUE("ThisWorkbookDataModel",$B$1,$C237,D$4)</f>
        <v>0</v>
      </c>
      <c r="E237" vm="2334">
        <f>CUBEVALUE("ThisWorkbookDataModel",$B$1,$C237,E$4)</f>
        <v>0</v>
      </c>
      <c r="F237" vm="2336">
        <f>CUBEVALUE("ThisWorkbookDataModel",$B$1,$C237,F$4)</f>
        <v>0</v>
      </c>
      <c r="G237" vm="2329">
        <f>CUBEVALUE("ThisWorkbookDataModel",$B$1,$C237,G$4)</f>
        <v>0</v>
      </c>
      <c r="H237" vm="2338">
        <f>CUBEVALUE("ThisWorkbookDataModel",$B$1,$C237,H$4)</f>
        <v>0</v>
      </c>
      <c r="I237" vm="2330">
        <f>CUBEVALUE("ThisWorkbookDataModel",$B$1,$C237,I$4)</f>
        <v>0</v>
      </c>
      <c r="J237" vm="2326">
        <f>CUBEVALUE("ThisWorkbookDataModel",$B$1,$C237,J$4)</f>
        <v>0</v>
      </c>
      <c r="K237" vm="2331">
        <f>CUBEVALUE("ThisWorkbookDataModel",$B$1,$C237,K$4)</f>
        <v>0</v>
      </c>
      <c r="L237" vm="2333">
        <f>CUBEVALUE("ThisWorkbookDataModel",$B$1,$C237,L$4)</f>
        <v>0</v>
      </c>
      <c r="M237" vm="2335">
        <f>CUBEVALUE("ThisWorkbookDataModel",$B$1,$C237,M$4)</f>
        <v>0</v>
      </c>
      <c r="N237" vm="2337">
        <f>CUBEVALUE("ThisWorkbookDataModel",$B$1,$C237,N$4)</f>
        <v>0</v>
      </c>
      <c r="O237" vm="2327">
        <f>CUBEVALUE("ThisWorkbookDataModel",$B$1,$C237,O$4)</f>
        <v>0</v>
      </c>
      <c r="P237" vm="2339">
        <f>CUBEVALUE("ThisWorkbookDataModel",$B$1,$C237,P$4)</f>
        <v>0</v>
      </c>
      <c r="Q237" vm="2328">
        <f>CUBEVALUE("ThisWorkbookDataModel",$B$1,$C237,Q$4)</f>
        <v>0</v>
      </c>
    </row>
    <row r="238" spans="1:17" x14ac:dyDescent="0.25">
      <c r="C238" t="str" vm="163">
        <f>CUBEMEMBER("ThisWorkbookDataModel",{"[EndingInventory].[ProductCode].&amp;[9703]","[EndingInventory].[ProductDesc].&amp;[KENSOL 61 UNHT]","[Measures].[Sum of EndingInventory]"})</f>
        <v>Sum of EndingInventory</v>
      </c>
      <c r="D238" vm="1966">
        <f>CUBEVALUE("ThisWorkbookDataModel",$B$1,$C238,D$4)</f>
        <v>482490</v>
      </c>
      <c r="E238" vm="1971">
        <f>CUBEVALUE("ThisWorkbookDataModel",$B$1,$C238,E$4)</f>
        <v>533268</v>
      </c>
      <c r="F238" vm="1973">
        <f>CUBEVALUE("ThisWorkbookDataModel",$B$1,$C238,F$4)</f>
        <v>584046</v>
      </c>
      <c r="G238" vm="1975">
        <f>CUBEVALUE("ThisWorkbookDataModel",$B$1,$C238,G$4)</f>
        <v>634824</v>
      </c>
      <c r="H238" vm="1977">
        <f>CUBEVALUE("ThisWorkbookDataModel",$B$1,$C238,H$4)</f>
        <v>685602</v>
      </c>
      <c r="I238" vm="1967">
        <f>CUBEVALUE("ThisWorkbookDataModel",$B$1,$C238,I$4)</f>
        <v>736380</v>
      </c>
      <c r="J238" vm="1979">
        <f>CUBEVALUE("ThisWorkbookDataModel",$B$1,$C238,J$4)</f>
        <v>787158</v>
      </c>
      <c r="K238" vm="1968">
        <f>CUBEVALUE("ThisWorkbookDataModel",$B$1,$C238,K$4)</f>
        <v>837936</v>
      </c>
      <c r="L238" vm="1969">
        <f>CUBEVALUE("ThisWorkbookDataModel",$B$1,$C238,L$4)</f>
        <v>888714</v>
      </c>
      <c r="M238" vm="1972">
        <f>CUBEVALUE("ThisWorkbookDataModel",$B$1,$C238,M$4)</f>
        <v>939492</v>
      </c>
      <c r="N238" vm="1974">
        <f>CUBEVALUE("ThisWorkbookDataModel",$B$1,$C238,N$4)</f>
        <v>990270</v>
      </c>
      <c r="O238" vm="1976">
        <f>CUBEVALUE("ThisWorkbookDataModel",$B$1,$C238,O$4)</f>
        <v>1041048</v>
      </c>
      <c r="P238" vm="1978">
        <f>CUBEVALUE("ThisWorkbookDataModel",$B$1,$C238,P$4)</f>
        <v>1091826</v>
      </c>
      <c r="Q238" vm="1970">
        <f>CUBEVALUE("ThisWorkbookDataModel",$B$1,$C238,Q$4)</f>
        <v>1142604</v>
      </c>
    </row>
    <row r="239" spans="1:17" x14ac:dyDescent="0.25">
      <c r="A239" t="str" vm="113">
        <f>CUBEMEMBER("ThisWorkbookDataModel","[EndingInventory].[ProductCode].&amp;[9711]")</f>
        <v>9711</v>
      </c>
    </row>
    <row r="240" spans="1:17" x14ac:dyDescent="0.25">
      <c r="B240" t="str" vm="59">
        <f>CUBEMEMBER("ThisWorkbookDataModel",{"[EndingInventory].[ProductCode].&amp;[9711]","[EndingInventory].[ProductDesc].&amp;[KENSOL 48UNHT]"})</f>
        <v>KENSOL 48UNHT</v>
      </c>
    </row>
    <row r="241" spans="1:17" x14ac:dyDescent="0.25">
      <c r="C241" t="str" vm="7">
        <f>CUBEMEMBER("ThisWorkbookDataModel",{"[EndingInventory].[ProductCode].&amp;[9711]","[EndingInventory].[ProductDesc].&amp;[KENSOL 48UNHT]","[Measures].[Sum of BeginInventory]"})</f>
        <v>Sum of BeginInventory</v>
      </c>
      <c r="D241" vm="469">
        <f>CUBEVALUE("ThisWorkbookDataModel",$B$1,$C241,D$4)</f>
        <v>374796</v>
      </c>
      <c r="E241" vm="457">
        <f>CUBEVALUE("ThisWorkbookDataModel",$B$1,$C241,E$4)</f>
        <v>407606.4</v>
      </c>
      <c r="F241" vm="458">
        <f>CUBEVALUE("ThisWorkbookDataModel",$B$1,$C241,F$4)</f>
        <v>440416.80000000005</v>
      </c>
      <c r="G241" vm="462">
        <f>CUBEVALUE("ThisWorkbookDataModel",$B$1,$C241,G$4)</f>
        <v>473227.20000000007</v>
      </c>
      <c r="H241" vm="464">
        <f>CUBEVALUE("ThisWorkbookDataModel",$B$1,$C241,H$4)</f>
        <v>506037.60000000009</v>
      </c>
      <c r="I241" vm="466">
        <f>CUBEVALUE("ThisWorkbookDataModel",$B$1,$C241,I$4)</f>
        <v>538848.00000000012</v>
      </c>
      <c r="J241" vm="468">
        <f>CUBEVALUE("ThisWorkbookDataModel",$B$1,$C241,J$4)</f>
        <v>571658.40000000014</v>
      </c>
      <c r="K241" vm="459">
        <f>CUBEVALUE("ThisWorkbookDataModel",$B$1,$C241,K$4)</f>
        <v>604468.80000000016</v>
      </c>
      <c r="L241" vm="470">
        <f>CUBEVALUE("ThisWorkbookDataModel",$B$1,$C241,L$4)</f>
        <v>637279.20000000019</v>
      </c>
      <c r="M241" vm="460">
        <f>CUBEVALUE("ThisWorkbookDataModel",$B$1,$C241,M$4)</f>
        <v>670089.60000000021</v>
      </c>
      <c r="N241" vm="461">
        <f>CUBEVALUE("ThisWorkbookDataModel",$B$1,$C241,N$4)</f>
        <v>702900.00000000023</v>
      </c>
      <c r="O241" vm="463">
        <f>CUBEVALUE("ThisWorkbookDataModel",$B$1,$C241,O$4)</f>
        <v>735710.40000000026</v>
      </c>
      <c r="P241" vm="465">
        <f>CUBEVALUE("ThisWorkbookDataModel",$B$1,$C241,P$4)</f>
        <v>558520.80000000028</v>
      </c>
      <c r="Q241" vm="467">
        <f>CUBEVALUE("ThisWorkbookDataModel",$B$1,$C241,Q$4)</f>
        <v>591331.2000000003</v>
      </c>
    </row>
    <row r="242" spans="1:17" x14ac:dyDescent="0.25">
      <c r="C242" t="str" vm="153">
        <f>CUBEMEMBER("ThisWorkbookDataModel",{"[EndingInventory].[ProductCode].&amp;[9711]","[EndingInventory].[ProductDesc].&amp;[KENSOL 48UNHT]","[Measures].[Sum of Receipts]"})</f>
        <v>Sum of Receipts</v>
      </c>
      <c r="D242" vm="1841">
        <f>CUBEVALUE("ThisWorkbookDataModel",$B$1,$C242,D$4)</f>
        <v>0</v>
      </c>
      <c r="E242" vm="1834">
        <f>CUBEVALUE("ThisWorkbookDataModel",$B$1,$C242,E$4)</f>
        <v>0</v>
      </c>
      <c r="F242" vm="1843">
        <f>CUBEVALUE("ThisWorkbookDataModel",$B$1,$C242,F$4)</f>
        <v>0</v>
      </c>
      <c r="G242" vm="1835">
        <f>CUBEVALUE("ThisWorkbookDataModel",$B$1,$C242,G$4)</f>
        <v>0</v>
      </c>
      <c r="H242" vm="1836">
        <f>CUBEVALUE("ThisWorkbookDataModel",$B$1,$C242,H$4)</f>
        <v>0</v>
      </c>
      <c r="I242" vm="1837">
        <f>CUBEVALUE("ThisWorkbookDataModel",$B$1,$C242,I$4)</f>
        <v>0</v>
      </c>
      <c r="J242" vm="1839">
        <f>CUBEVALUE("ThisWorkbookDataModel",$B$1,$C242,J$4)</f>
        <v>0</v>
      </c>
      <c r="K242" vm="1840">
        <f>CUBEVALUE("ThisWorkbookDataModel",$B$1,$C242,K$4)</f>
        <v>0</v>
      </c>
      <c r="L242" vm="1842">
        <f>CUBEVALUE("ThisWorkbookDataModel",$B$1,$C242,L$4)</f>
        <v>0</v>
      </c>
      <c r="M242" vm="1831">
        <f>CUBEVALUE("ThisWorkbookDataModel",$B$1,$C242,M$4)</f>
        <v>0</v>
      </c>
      <c r="N242" vm="1844">
        <f>CUBEVALUE("ThisWorkbookDataModel",$B$1,$C242,N$4)</f>
        <v>0</v>
      </c>
      <c r="O242" vm="1832">
        <f>CUBEVALUE("ThisWorkbookDataModel",$B$1,$C242,O$4)</f>
        <v>0</v>
      </c>
      <c r="P242" vm="1833">
        <f>CUBEVALUE("ThisWorkbookDataModel",$B$1,$C242,P$4)</f>
        <v>0</v>
      </c>
      <c r="Q242" vm="1838">
        <f>CUBEVALUE("ThisWorkbookDataModel",$B$1,$C242,Q$4)</f>
        <v>0</v>
      </c>
    </row>
    <row r="243" spans="1:17" x14ac:dyDescent="0.25">
      <c r="C243" t="str" vm="250">
        <f>CUBEMEMBER("ThisWorkbookDataModel",{"[EndingInventory].[ProductCode].&amp;[9711]","[EndingInventory].[ProductDesc].&amp;[KENSOL 48UNHT]","[Measures].[Sum of ProductionIn]"})</f>
        <v>Sum of ProductionIn</v>
      </c>
      <c r="D243" vm="2870">
        <f>CUBEVALUE("ThisWorkbookDataModel",$B$1,$C243,D$4)</f>
        <v>32810.400000000001</v>
      </c>
      <c r="E243" vm="2872">
        <f>CUBEVALUE("ThisWorkbookDataModel",$B$1,$C243,E$4)</f>
        <v>32810.400000000001</v>
      </c>
      <c r="F243" vm="2874">
        <f>CUBEVALUE("ThisWorkbookDataModel",$B$1,$C243,F$4)</f>
        <v>32810.400000000001</v>
      </c>
      <c r="G243" vm="2864">
        <f>CUBEVALUE("ThisWorkbookDataModel",$B$1,$C243,G$4)</f>
        <v>32810.400000000001</v>
      </c>
      <c r="H243" vm="2876">
        <f>CUBEVALUE("ThisWorkbookDataModel",$B$1,$C243,H$4)</f>
        <v>32810.400000000001</v>
      </c>
      <c r="I243" vm="2865">
        <f>CUBEVALUE("ThisWorkbookDataModel",$B$1,$C243,I$4)</f>
        <v>32810.400000000001</v>
      </c>
      <c r="J243" vm="2866">
        <f>CUBEVALUE("ThisWorkbookDataModel",$B$1,$C243,J$4)</f>
        <v>32810.400000000001</v>
      </c>
      <c r="K243" vm="2869">
        <f>CUBEVALUE("ThisWorkbookDataModel",$B$1,$C243,K$4)</f>
        <v>32810.400000000001</v>
      </c>
      <c r="L243" vm="2871">
        <f>CUBEVALUE("ThisWorkbookDataModel",$B$1,$C243,L$4)</f>
        <v>32810.400000000001</v>
      </c>
      <c r="M243" vm="2873">
        <f>CUBEVALUE("ThisWorkbookDataModel",$B$1,$C243,M$4)</f>
        <v>32810.400000000001</v>
      </c>
      <c r="N243" vm="2875">
        <f>CUBEVALUE("ThisWorkbookDataModel",$B$1,$C243,N$4)</f>
        <v>32810.400000000001</v>
      </c>
      <c r="O243" vm="2867">
        <f>CUBEVALUE("ThisWorkbookDataModel",$B$1,$C243,O$4)</f>
        <v>32810.400000000001</v>
      </c>
      <c r="P243" vm="2877">
        <f>CUBEVALUE("ThisWorkbookDataModel",$B$1,$C243,P$4)</f>
        <v>32810.400000000001</v>
      </c>
      <c r="Q243" vm="2868">
        <f>CUBEVALUE("ThisWorkbookDataModel",$B$1,$C243,Q$4)</f>
        <v>32810.400000000001</v>
      </c>
    </row>
    <row r="244" spans="1:17" x14ac:dyDescent="0.25">
      <c r="C244" t="str" vm="40">
        <f>CUBEMEMBER("ThisWorkbookDataModel",{"[EndingInventory].[ProductCode].&amp;[9711]","[EndingInventory].[ProductDesc].&amp;[KENSOL 48UNHT]","[Measures].[Sum of ProductionOut]"})</f>
        <v>Sum of ProductionOut</v>
      </c>
      <c r="D244" vm="758">
        <f>CUBEVALUE("ThisWorkbookDataModel",$B$1,$C244,D$4)</f>
        <v>0</v>
      </c>
      <c r="E244" vm="763">
        <f>CUBEVALUE("ThisWorkbookDataModel",$B$1,$C244,E$4)</f>
        <v>0</v>
      </c>
      <c r="F244" vm="765">
        <f>CUBEVALUE("ThisWorkbookDataModel",$B$1,$C244,F$4)</f>
        <v>0</v>
      </c>
      <c r="G244" vm="767">
        <f>CUBEVALUE("ThisWorkbookDataModel",$B$1,$C244,G$4)</f>
        <v>0</v>
      </c>
      <c r="H244" vm="769">
        <f>CUBEVALUE("ThisWorkbookDataModel",$B$1,$C244,H$4)</f>
        <v>0</v>
      </c>
      <c r="I244" vm="759">
        <f>CUBEVALUE("ThisWorkbookDataModel",$B$1,$C244,I$4)</f>
        <v>0</v>
      </c>
      <c r="J244" vm="771">
        <f>CUBEVALUE("ThisWorkbookDataModel",$B$1,$C244,J$4)</f>
        <v>0</v>
      </c>
      <c r="K244" vm="760">
        <f>CUBEVALUE("ThisWorkbookDataModel",$B$1,$C244,K$4)</f>
        <v>0</v>
      </c>
      <c r="L244" vm="761">
        <f>CUBEVALUE("ThisWorkbookDataModel",$B$1,$C244,L$4)</f>
        <v>0</v>
      </c>
      <c r="M244" vm="764">
        <f>CUBEVALUE("ThisWorkbookDataModel",$B$1,$C244,M$4)</f>
        <v>0</v>
      </c>
      <c r="N244" vm="766">
        <f>CUBEVALUE("ThisWorkbookDataModel",$B$1,$C244,N$4)</f>
        <v>0</v>
      </c>
      <c r="O244" vm="768">
        <f>CUBEVALUE("ThisWorkbookDataModel",$B$1,$C244,O$4)</f>
        <v>210000</v>
      </c>
      <c r="P244" vm="770">
        <f>CUBEVALUE("ThisWorkbookDataModel",$B$1,$C244,P$4)</f>
        <v>0</v>
      </c>
      <c r="Q244" vm="762">
        <f>CUBEVALUE("ThisWorkbookDataModel",$B$1,$C244,Q$4)</f>
        <v>0</v>
      </c>
    </row>
    <row r="245" spans="1:17" x14ac:dyDescent="0.25">
      <c r="C245" t="str" vm="198">
        <f>CUBEMEMBER("ThisWorkbookDataModel",{"[EndingInventory].[ProductCode].&amp;[9711]","[EndingInventory].[ProductDesc].&amp;[KENSOL 48UNHT]","[Measures].[Sum of Demand]"})</f>
        <v>Sum of Demand</v>
      </c>
      <c r="D245" vm="2324">
        <f>CUBEVALUE("ThisWorkbookDataModel",$B$1,$C245,D$4)</f>
        <v>0</v>
      </c>
      <c r="E245" vm="2314">
        <f>CUBEVALUE("ThisWorkbookDataModel",$B$1,$C245,E$4)</f>
        <v>0</v>
      </c>
      <c r="F245" vm="2315">
        <f>CUBEVALUE("ThisWorkbookDataModel",$B$1,$C245,F$4)</f>
        <v>0</v>
      </c>
      <c r="G245" vm="2317">
        <f>CUBEVALUE("ThisWorkbookDataModel",$B$1,$C245,G$4)</f>
        <v>0</v>
      </c>
      <c r="H245" vm="2319">
        <f>CUBEVALUE("ThisWorkbookDataModel",$B$1,$C245,H$4)</f>
        <v>0</v>
      </c>
      <c r="I245" vm="2321">
        <f>CUBEVALUE("ThisWorkbookDataModel",$B$1,$C245,I$4)</f>
        <v>0</v>
      </c>
      <c r="J245" vm="2323">
        <f>CUBEVALUE("ThisWorkbookDataModel",$B$1,$C245,J$4)</f>
        <v>0</v>
      </c>
      <c r="K245" vm="2316">
        <f>CUBEVALUE("ThisWorkbookDataModel",$B$1,$C245,K$4)</f>
        <v>0</v>
      </c>
      <c r="L245" vm="2325">
        <f>CUBEVALUE("ThisWorkbookDataModel",$B$1,$C245,L$4)</f>
        <v>0</v>
      </c>
      <c r="M245" vm="2312">
        <f>CUBEVALUE("ThisWorkbookDataModel",$B$1,$C245,M$4)</f>
        <v>0</v>
      </c>
      <c r="N245" vm="2313">
        <f>CUBEVALUE("ThisWorkbookDataModel",$B$1,$C245,N$4)</f>
        <v>0</v>
      </c>
      <c r="O245" vm="2318">
        <f>CUBEVALUE("ThisWorkbookDataModel",$B$1,$C245,O$4)</f>
        <v>0</v>
      </c>
      <c r="P245" vm="2320">
        <f>CUBEVALUE("ThisWorkbookDataModel",$B$1,$C245,P$4)</f>
        <v>0</v>
      </c>
      <c r="Q245" vm="2322">
        <f>CUBEVALUE("ThisWorkbookDataModel",$B$1,$C245,Q$4)</f>
        <v>0</v>
      </c>
    </row>
    <row r="246" spans="1:17" x14ac:dyDescent="0.25">
      <c r="C246" t="str" vm="162">
        <f>CUBEMEMBER("ThisWorkbookDataModel",{"[EndingInventory].[ProductCode].&amp;[9711]","[EndingInventory].[ProductDesc].&amp;[KENSOL 48UNHT]","[Measures].[Sum of BlendedOut]"})</f>
        <v>Sum of BlendedOut</v>
      </c>
      <c r="D246" vm="1962">
        <f>CUBEVALUE("ThisWorkbookDataModel",$B$1,$C246,D$4)</f>
        <v>0</v>
      </c>
      <c r="E246" vm="1952">
        <f>CUBEVALUE("ThisWorkbookDataModel",$B$1,$C246,E$4)</f>
        <v>0</v>
      </c>
      <c r="F246" vm="1964">
        <f>CUBEVALUE("ThisWorkbookDataModel",$B$1,$C246,F$4)</f>
        <v>0</v>
      </c>
      <c r="G246" vm="1953">
        <f>CUBEVALUE("ThisWorkbookDataModel",$B$1,$C246,G$4)</f>
        <v>0</v>
      </c>
      <c r="H246" vm="1954">
        <f>CUBEVALUE("ThisWorkbookDataModel",$B$1,$C246,H$4)</f>
        <v>0</v>
      </c>
      <c r="I246" vm="1958">
        <f>CUBEVALUE("ThisWorkbookDataModel",$B$1,$C246,I$4)</f>
        <v>0</v>
      </c>
      <c r="J246" vm="1960">
        <f>CUBEVALUE("ThisWorkbookDataModel",$B$1,$C246,J$4)</f>
        <v>0</v>
      </c>
      <c r="K246" vm="1961">
        <f>CUBEVALUE("ThisWorkbookDataModel",$B$1,$C246,K$4)</f>
        <v>0</v>
      </c>
      <c r="L246" vm="1963">
        <f>CUBEVALUE("ThisWorkbookDataModel",$B$1,$C246,L$4)</f>
        <v>0</v>
      </c>
      <c r="M246" vm="1955">
        <f>CUBEVALUE("ThisWorkbookDataModel",$B$1,$C246,M$4)</f>
        <v>0</v>
      </c>
      <c r="N246" vm="1965">
        <f>CUBEVALUE("ThisWorkbookDataModel",$B$1,$C246,N$4)</f>
        <v>0</v>
      </c>
      <c r="O246" vm="1956">
        <f>CUBEVALUE("ThisWorkbookDataModel",$B$1,$C246,O$4)</f>
        <v>0</v>
      </c>
      <c r="P246" vm="1957">
        <f>CUBEVALUE("ThisWorkbookDataModel",$B$1,$C246,P$4)</f>
        <v>0</v>
      </c>
      <c r="Q246" vm="1959">
        <f>CUBEVALUE("ThisWorkbookDataModel",$B$1,$C246,Q$4)</f>
        <v>0</v>
      </c>
    </row>
    <row r="247" spans="1:17" x14ac:dyDescent="0.25">
      <c r="C247" t="str" vm="112">
        <f>CUBEMEMBER("ThisWorkbookDataModel",{"[EndingInventory].[ProductCode].&amp;[9711]","[EndingInventory].[ProductDesc].&amp;[KENSOL 48UNHT]","[Measures].[Sum of EndingInventory]"})</f>
        <v>Sum of EndingInventory</v>
      </c>
      <c r="D247" vm="1427">
        <f>CUBEVALUE("ThisWorkbookDataModel",$B$1,$C247,D$4)</f>
        <v>407606.4</v>
      </c>
      <c r="E247" vm="1429">
        <f>CUBEVALUE("ThisWorkbookDataModel",$B$1,$C247,E$4)</f>
        <v>440416.80000000005</v>
      </c>
      <c r="F247" vm="1431">
        <f>CUBEVALUE("ThisWorkbookDataModel",$B$1,$C247,F$4)</f>
        <v>473227.20000000007</v>
      </c>
      <c r="G247" vm="1421">
        <f>CUBEVALUE("ThisWorkbookDataModel",$B$1,$C247,G$4)</f>
        <v>506037.60000000009</v>
      </c>
      <c r="H247" vm="1433">
        <f>CUBEVALUE("ThisWorkbookDataModel",$B$1,$C247,H$4)</f>
        <v>538848.00000000012</v>
      </c>
      <c r="I247" vm="1422">
        <f>CUBEVALUE("ThisWorkbookDataModel",$B$1,$C247,I$4)</f>
        <v>571658.40000000014</v>
      </c>
      <c r="J247" vm="1423">
        <f>CUBEVALUE("ThisWorkbookDataModel",$B$1,$C247,J$4)</f>
        <v>604468.80000000016</v>
      </c>
      <c r="K247" vm="1426">
        <f>CUBEVALUE("ThisWorkbookDataModel",$B$1,$C247,K$4)</f>
        <v>637279.20000000019</v>
      </c>
      <c r="L247" vm="1428">
        <f>CUBEVALUE("ThisWorkbookDataModel",$B$1,$C247,L$4)</f>
        <v>670089.60000000021</v>
      </c>
      <c r="M247" vm="1430">
        <f>CUBEVALUE("ThisWorkbookDataModel",$B$1,$C247,M$4)</f>
        <v>702900.00000000023</v>
      </c>
      <c r="N247" vm="1432">
        <f>CUBEVALUE("ThisWorkbookDataModel",$B$1,$C247,N$4)</f>
        <v>735710.40000000026</v>
      </c>
      <c r="O247" vm="1424">
        <f>CUBEVALUE("ThisWorkbookDataModel",$B$1,$C247,O$4)</f>
        <v>558520.80000000028</v>
      </c>
      <c r="P247" vm="1434">
        <f>CUBEVALUE("ThisWorkbookDataModel",$B$1,$C247,P$4)</f>
        <v>591331.2000000003</v>
      </c>
      <c r="Q247" vm="1425">
        <f>CUBEVALUE("ThisWorkbookDataModel",$B$1,$C247,Q$4)</f>
        <v>624141.60000000033</v>
      </c>
    </row>
    <row r="248" spans="1:17" x14ac:dyDescent="0.25">
      <c r="A248" t="str" vm="58">
        <f>CUBEMEMBER("ThisWorkbookDataModel","[EndingInventory].[ProductCode].&amp;[9712]")</f>
        <v>9712</v>
      </c>
    </row>
    <row r="249" spans="1:17" x14ac:dyDescent="0.25">
      <c r="B249" t="str" vm="6">
        <f>CUBEMEMBER("ThisWorkbookDataModel",{"[EndingInventory].[ProductCode].&amp;[9712]","[EndingInventory].[ProductDesc].&amp;[KENSOL 50 UNHT]"})</f>
        <v>KENSOL 50 UNHT</v>
      </c>
    </row>
    <row r="250" spans="1:17" x14ac:dyDescent="0.25">
      <c r="C250" t="str" vm="284">
        <f>CUBEMEMBER("ThisWorkbookDataModel",{"[EndingInventory].[ProductCode].&amp;[9712]","[EndingInventory].[ProductDesc].&amp;[KENSOL 50 UNHT]","[Measures].[Sum of BeginInventory]"})</f>
        <v>Sum of BeginInventory</v>
      </c>
      <c r="D250" vm="3222">
        <f>CUBEVALUE("ThisWorkbookDataModel",$B$1,$C250,D$4)</f>
        <v>245288</v>
      </c>
      <c r="E250" vm="3225">
        <f>CUBEVALUE("ThisWorkbookDataModel",$B$1,$C250,E$4)</f>
        <v>269505.2</v>
      </c>
      <c r="F250" vm="3227">
        <f>CUBEVALUE("ThisWorkbookDataModel",$B$1,$C250,F$4)</f>
        <v>293722.40000000002</v>
      </c>
      <c r="G250" vm="3229">
        <f>CUBEVALUE("ThisWorkbookDataModel",$B$1,$C250,G$4)</f>
        <v>317939.60000000003</v>
      </c>
      <c r="H250" vm="3231">
        <f>CUBEVALUE("ThisWorkbookDataModel",$B$1,$C250,H$4)</f>
        <v>342156.80000000005</v>
      </c>
      <c r="I250" vm="3223">
        <f>CUBEVALUE("ThisWorkbookDataModel",$B$1,$C250,I$4)</f>
        <v>366374.00000000006</v>
      </c>
      <c r="J250" vm="3233">
        <f>CUBEVALUE("ThisWorkbookDataModel",$B$1,$C250,J$4)</f>
        <v>390591.20000000007</v>
      </c>
      <c r="K250" vm="3224">
        <f>CUBEVALUE("ThisWorkbookDataModel",$B$1,$C250,K$4)</f>
        <v>414808.40000000008</v>
      </c>
      <c r="L250" vm="3220">
        <f>CUBEVALUE("ThisWorkbookDataModel",$B$1,$C250,L$4)</f>
        <v>439025.60000000009</v>
      </c>
      <c r="M250" vm="3226">
        <f>CUBEVALUE("ThisWorkbookDataModel",$B$1,$C250,M$4)</f>
        <v>463242.8000000001</v>
      </c>
      <c r="N250" vm="3228">
        <f>CUBEVALUE("ThisWorkbookDataModel",$B$1,$C250,N$4)</f>
        <v>487460.00000000012</v>
      </c>
      <c r="O250" vm="3230">
        <f>CUBEVALUE("ThisWorkbookDataModel",$B$1,$C250,O$4)</f>
        <v>511677.20000000013</v>
      </c>
      <c r="P250" vm="3232">
        <f>CUBEVALUE("ThisWorkbookDataModel",$B$1,$C250,P$4)</f>
        <v>535894.40000000014</v>
      </c>
      <c r="Q250" vm="3221">
        <f>CUBEVALUE("ThisWorkbookDataModel",$B$1,$C250,Q$4)</f>
        <v>560111.60000000009</v>
      </c>
    </row>
    <row r="251" spans="1:17" x14ac:dyDescent="0.25">
      <c r="C251" t="str" vm="249">
        <f>CUBEMEMBER("ThisWorkbookDataModel",{"[EndingInventory].[ProductCode].&amp;[9712]","[EndingInventory].[ProductDesc].&amp;[KENSOL 50 UNHT]","[Measures].[Sum of Receipts]"})</f>
        <v>Sum of Receipts</v>
      </c>
      <c r="D251" vm="2862">
        <f>CUBEVALUE("ThisWorkbookDataModel",$B$1,$C251,D$4)</f>
        <v>0</v>
      </c>
      <c r="E251" vm="2850">
        <f>CUBEVALUE("ThisWorkbookDataModel",$B$1,$C251,E$4)</f>
        <v>0</v>
      </c>
      <c r="F251" vm="2851">
        <f>CUBEVALUE("ThisWorkbookDataModel",$B$1,$C251,F$4)</f>
        <v>0</v>
      </c>
      <c r="G251" vm="2855">
        <f>CUBEVALUE("ThisWorkbookDataModel",$B$1,$C251,G$4)</f>
        <v>0</v>
      </c>
      <c r="H251" vm="2857">
        <f>CUBEVALUE("ThisWorkbookDataModel",$B$1,$C251,H$4)</f>
        <v>0</v>
      </c>
      <c r="I251" vm="2859">
        <f>CUBEVALUE("ThisWorkbookDataModel",$B$1,$C251,I$4)</f>
        <v>0</v>
      </c>
      <c r="J251" vm="2861">
        <f>CUBEVALUE("ThisWorkbookDataModel",$B$1,$C251,J$4)</f>
        <v>0</v>
      </c>
      <c r="K251" vm="2852">
        <f>CUBEVALUE("ThisWorkbookDataModel",$B$1,$C251,K$4)</f>
        <v>0</v>
      </c>
      <c r="L251" vm="2863">
        <f>CUBEVALUE("ThisWorkbookDataModel",$B$1,$C251,L$4)</f>
        <v>0</v>
      </c>
      <c r="M251" vm="2853">
        <f>CUBEVALUE("ThisWorkbookDataModel",$B$1,$C251,M$4)</f>
        <v>0</v>
      </c>
      <c r="N251" vm="2854">
        <f>CUBEVALUE("ThisWorkbookDataModel",$B$1,$C251,N$4)</f>
        <v>0</v>
      </c>
      <c r="O251" vm="2856">
        <f>CUBEVALUE("ThisWorkbookDataModel",$B$1,$C251,O$4)</f>
        <v>0</v>
      </c>
      <c r="P251" vm="2858">
        <f>CUBEVALUE("ThisWorkbookDataModel",$B$1,$C251,P$4)</f>
        <v>0</v>
      </c>
      <c r="Q251" vm="2860">
        <f>CUBEVALUE("ThisWorkbookDataModel",$B$1,$C251,Q$4)</f>
        <v>0</v>
      </c>
    </row>
    <row r="252" spans="1:17" x14ac:dyDescent="0.25">
      <c r="C252" t="str" vm="229">
        <f>CUBEMEMBER("ThisWorkbookDataModel",{"[EndingInventory].[ProductCode].&amp;[9712]","[EndingInventory].[ProductDesc].&amp;[KENSOL 50 UNHT]","[Measures].[Sum of ProductionIn]"})</f>
        <v>Sum of ProductionIn</v>
      </c>
      <c r="D252" vm="2639">
        <f>CUBEVALUE("ThisWorkbookDataModel",$B$1,$C252,D$4)</f>
        <v>24217.200000000001</v>
      </c>
      <c r="E252" vm="2634">
        <f>CUBEVALUE("ThisWorkbookDataModel",$B$1,$C252,E$4)</f>
        <v>24217.200000000001</v>
      </c>
      <c r="F252" vm="2641">
        <f>CUBEVALUE("ThisWorkbookDataModel",$B$1,$C252,F$4)</f>
        <v>24217.200000000001</v>
      </c>
      <c r="G252" vm="2629">
        <f>CUBEVALUE("ThisWorkbookDataModel",$B$1,$C252,G$4)</f>
        <v>24217.200000000001</v>
      </c>
      <c r="H252" vm="2630">
        <f>CUBEVALUE("ThisWorkbookDataModel",$B$1,$C252,H$4)</f>
        <v>24217.200000000001</v>
      </c>
      <c r="I252" vm="2635">
        <f>CUBEVALUE("ThisWorkbookDataModel",$B$1,$C252,I$4)</f>
        <v>24217.200000000001</v>
      </c>
      <c r="J252" vm="2637">
        <f>CUBEVALUE("ThisWorkbookDataModel",$B$1,$C252,J$4)</f>
        <v>24217.200000000001</v>
      </c>
      <c r="K252" vm="2638">
        <f>CUBEVALUE("ThisWorkbookDataModel",$B$1,$C252,K$4)</f>
        <v>24217.200000000001</v>
      </c>
      <c r="L252" vm="2640">
        <f>CUBEVALUE("ThisWorkbookDataModel",$B$1,$C252,L$4)</f>
        <v>24217.200000000001</v>
      </c>
      <c r="M252" vm="2631">
        <f>CUBEVALUE("ThisWorkbookDataModel",$B$1,$C252,M$4)</f>
        <v>24217.200000000001</v>
      </c>
      <c r="N252" vm="2642">
        <f>CUBEVALUE("ThisWorkbookDataModel",$B$1,$C252,N$4)</f>
        <v>24217.200000000001</v>
      </c>
      <c r="O252" vm="2632">
        <f>CUBEVALUE("ThisWorkbookDataModel",$B$1,$C252,O$4)</f>
        <v>24217.200000000001</v>
      </c>
      <c r="P252" vm="2633">
        <f>CUBEVALUE("ThisWorkbookDataModel",$B$1,$C252,P$4)</f>
        <v>24217.200000000001</v>
      </c>
      <c r="Q252" vm="2636">
        <f>CUBEVALUE("ThisWorkbookDataModel",$B$1,$C252,Q$4)</f>
        <v>24217.200000000001</v>
      </c>
    </row>
    <row r="253" spans="1:17" x14ac:dyDescent="0.25">
      <c r="C253" t="str" vm="197">
        <f>CUBEMEMBER("ThisWorkbookDataModel",{"[EndingInventory].[ProductCode].&amp;[9712]","[EndingInventory].[ProductDesc].&amp;[KENSOL 50 UNHT]","[Measures].[Sum of ProductionOut]"})</f>
        <v>Sum of ProductionOut</v>
      </c>
      <c r="D253" vm="2304">
        <f>CUBEVALUE("ThisWorkbookDataModel",$B$1,$C253,D$4)</f>
        <v>0</v>
      </c>
      <c r="E253" vm="2306">
        <f>CUBEVALUE("ThisWorkbookDataModel",$B$1,$C253,E$4)</f>
        <v>0</v>
      </c>
      <c r="F253" vm="2308">
        <f>CUBEVALUE("ThisWorkbookDataModel",$B$1,$C253,F$4)</f>
        <v>0</v>
      </c>
      <c r="G253" vm="2300">
        <f>CUBEVALUE("ThisWorkbookDataModel",$B$1,$C253,G$4)</f>
        <v>0</v>
      </c>
      <c r="H253" vm="2310">
        <f>CUBEVALUE("ThisWorkbookDataModel",$B$1,$C253,H$4)</f>
        <v>0</v>
      </c>
      <c r="I253" vm="2301">
        <f>CUBEVALUE("ThisWorkbookDataModel",$B$1,$C253,I$4)</f>
        <v>0</v>
      </c>
      <c r="J253" vm="2302">
        <f>CUBEVALUE("ThisWorkbookDataModel",$B$1,$C253,J$4)</f>
        <v>0</v>
      </c>
      <c r="K253" vm="2303">
        <f>CUBEVALUE("ThisWorkbookDataModel",$B$1,$C253,K$4)</f>
        <v>0</v>
      </c>
      <c r="L253" vm="2305">
        <f>CUBEVALUE("ThisWorkbookDataModel",$B$1,$C253,L$4)</f>
        <v>0</v>
      </c>
      <c r="M253" vm="2307">
        <f>CUBEVALUE("ThisWorkbookDataModel",$B$1,$C253,M$4)</f>
        <v>0</v>
      </c>
      <c r="N253" vm="2309">
        <f>CUBEVALUE("ThisWorkbookDataModel",$B$1,$C253,N$4)</f>
        <v>0</v>
      </c>
      <c r="O253" vm="2298">
        <f>CUBEVALUE("ThisWorkbookDataModel",$B$1,$C253,O$4)</f>
        <v>0</v>
      </c>
      <c r="P253" vm="2311">
        <f>CUBEVALUE("ThisWorkbookDataModel",$B$1,$C253,P$4)</f>
        <v>0</v>
      </c>
      <c r="Q253" vm="2299">
        <f>CUBEVALUE("ThisWorkbookDataModel",$B$1,$C253,Q$4)</f>
        <v>0</v>
      </c>
    </row>
    <row r="254" spans="1:17" x14ac:dyDescent="0.25">
      <c r="C254" t="str" vm="161">
        <f>CUBEMEMBER("ThisWorkbookDataModel",{"[EndingInventory].[ProductCode].&amp;[9712]","[EndingInventory].[ProductDesc].&amp;[KENSOL 50 UNHT]","[Measures].[Sum of Demand]"})</f>
        <v>Sum of Demand</v>
      </c>
      <c r="D254" vm="1938">
        <f>CUBEVALUE("ThisWorkbookDataModel",$B$1,$C254,D$4)</f>
        <v>0</v>
      </c>
      <c r="E254" vm="1943">
        <f>CUBEVALUE("ThisWorkbookDataModel",$B$1,$C254,E$4)</f>
        <v>0</v>
      </c>
      <c r="F254" vm="1945">
        <f>CUBEVALUE("ThisWorkbookDataModel",$B$1,$C254,F$4)</f>
        <v>0</v>
      </c>
      <c r="G254" vm="1947">
        <f>CUBEVALUE("ThisWorkbookDataModel",$B$1,$C254,G$4)</f>
        <v>0</v>
      </c>
      <c r="H254" vm="1949">
        <f>CUBEVALUE("ThisWorkbookDataModel",$B$1,$C254,H$4)</f>
        <v>0</v>
      </c>
      <c r="I254" vm="1939">
        <f>CUBEVALUE("ThisWorkbookDataModel",$B$1,$C254,I$4)</f>
        <v>0</v>
      </c>
      <c r="J254" vm="1951">
        <f>CUBEVALUE("ThisWorkbookDataModel",$B$1,$C254,J$4)</f>
        <v>0</v>
      </c>
      <c r="K254" vm="1940">
        <f>CUBEVALUE("ThisWorkbookDataModel",$B$1,$C254,K$4)</f>
        <v>0</v>
      </c>
      <c r="L254" vm="1941">
        <f>CUBEVALUE("ThisWorkbookDataModel",$B$1,$C254,L$4)</f>
        <v>0</v>
      </c>
      <c r="M254" vm="1944">
        <f>CUBEVALUE("ThisWorkbookDataModel",$B$1,$C254,M$4)</f>
        <v>0</v>
      </c>
      <c r="N254" vm="1946">
        <f>CUBEVALUE("ThisWorkbookDataModel",$B$1,$C254,N$4)</f>
        <v>0</v>
      </c>
      <c r="O254" vm="1948">
        <f>CUBEVALUE("ThisWorkbookDataModel",$B$1,$C254,O$4)</f>
        <v>0</v>
      </c>
      <c r="P254" vm="1950">
        <f>CUBEVALUE("ThisWorkbookDataModel",$B$1,$C254,P$4)</f>
        <v>0</v>
      </c>
      <c r="Q254" vm="1942">
        <f>CUBEVALUE("ThisWorkbookDataModel",$B$1,$C254,Q$4)</f>
        <v>0</v>
      </c>
    </row>
    <row r="255" spans="1:17" x14ac:dyDescent="0.25">
      <c r="C255" t="str" vm="111">
        <f>CUBEMEMBER("ThisWorkbookDataModel",{"[EndingInventory].[ProductCode].&amp;[9712]","[EndingInventory].[ProductDesc].&amp;[KENSOL 50 UNHT]","[Measures].[Sum of BlendedOut]"})</f>
        <v>Sum of BlendedOut</v>
      </c>
      <c r="D255" vm="1419">
        <f>CUBEVALUE("ThisWorkbookDataModel",$B$1,$C255,D$4)</f>
        <v>0</v>
      </c>
      <c r="E255" vm="1411">
        <f>CUBEVALUE("ThisWorkbookDataModel",$B$1,$C255,E$4)</f>
        <v>0</v>
      </c>
      <c r="F255" vm="1407">
        <f>CUBEVALUE("ThisWorkbookDataModel",$B$1,$C255,F$4)</f>
        <v>0</v>
      </c>
      <c r="G255" vm="1412">
        <f>CUBEVALUE("ThisWorkbookDataModel",$B$1,$C255,G$4)</f>
        <v>0</v>
      </c>
      <c r="H255" vm="1414">
        <f>CUBEVALUE("ThisWorkbookDataModel",$B$1,$C255,H$4)</f>
        <v>0</v>
      </c>
      <c r="I255" vm="1416">
        <f>CUBEVALUE("ThisWorkbookDataModel",$B$1,$C255,I$4)</f>
        <v>0</v>
      </c>
      <c r="J255" vm="1418">
        <f>CUBEVALUE("ThisWorkbookDataModel",$B$1,$C255,J$4)</f>
        <v>0</v>
      </c>
      <c r="K255" vm="1408">
        <f>CUBEVALUE("ThisWorkbookDataModel",$B$1,$C255,K$4)</f>
        <v>0</v>
      </c>
      <c r="L255" vm="1420">
        <f>CUBEVALUE("ThisWorkbookDataModel",$B$1,$C255,L$4)</f>
        <v>0</v>
      </c>
      <c r="M255" vm="1409">
        <f>CUBEVALUE("ThisWorkbookDataModel",$B$1,$C255,M$4)</f>
        <v>0</v>
      </c>
      <c r="N255" vm="1410">
        <f>CUBEVALUE("ThisWorkbookDataModel",$B$1,$C255,N$4)</f>
        <v>0</v>
      </c>
      <c r="O255" vm="1413">
        <f>CUBEVALUE("ThisWorkbookDataModel",$B$1,$C255,O$4)</f>
        <v>0</v>
      </c>
      <c r="P255" vm="1415">
        <f>CUBEVALUE("ThisWorkbookDataModel",$B$1,$C255,P$4)</f>
        <v>0</v>
      </c>
      <c r="Q255" vm="1417">
        <f>CUBEVALUE("ThisWorkbookDataModel",$B$1,$C255,Q$4)</f>
        <v>0</v>
      </c>
    </row>
    <row r="256" spans="1:17" x14ac:dyDescent="0.25">
      <c r="C256" t="str" vm="57">
        <f>CUBEMEMBER("ThisWorkbookDataModel",{"[EndingInventory].[ProductCode].&amp;[9712]","[EndingInventory].[ProductDesc].&amp;[KENSOL 50 UNHT]","[Measures].[Sum of EndingInventory]"})</f>
        <v>Sum of EndingInventory</v>
      </c>
      <c r="D256" vm="936">
        <f>CUBEVALUE("ThisWorkbookDataModel",$B$1,$C256,D$4)</f>
        <v>269505.2</v>
      </c>
      <c r="E256" vm="928">
        <f>CUBEVALUE("ThisWorkbookDataModel",$B$1,$C256,E$4)</f>
        <v>293722.40000000002</v>
      </c>
      <c r="F256" vm="938">
        <f>CUBEVALUE("ThisWorkbookDataModel",$B$1,$C256,F$4)</f>
        <v>317939.60000000003</v>
      </c>
      <c r="G256" vm="929">
        <f>CUBEVALUE("ThisWorkbookDataModel",$B$1,$C256,G$4)</f>
        <v>342156.80000000005</v>
      </c>
      <c r="H256" vm="930">
        <f>CUBEVALUE("ThisWorkbookDataModel",$B$1,$C256,H$4)</f>
        <v>366374.00000000006</v>
      </c>
      <c r="I256" vm="932">
        <f>CUBEVALUE("ThisWorkbookDataModel",$B$1,$C256,I$4)</f>
        <v>390591.20000000007</v>
      </c>
      <c r="J256" vm="934">
        <f>CUBEVALUE("ThisWorkbookDataModel",$B$1,$C256,J$4)</f>
        <v>414808.40000000008</v>
      </c>
      <c r="K256" vm="935">
        <f>CUBEVALUE("ThisWorkbookDataModel",$B$1,$C256,K$4)</f>
        <v>439025.60000000009</v>
      </c>
      <c r="L256" vm="937">
        <f>CUBEVALUE("ThisWorkbookDataModel",$B$1,$C256,L$4)</f>
        <v>463242.8000000001</v>
      </c>
      <c r="M256" vm="931">
        <f>CUBEVALUE("ThisWorkbookDataModel",$B$1,$C256,M$4)</f>
        <v>487460.00000000012</v>
      </c>
      <c r="N256" vm="939">
        <f>CUBEVALUE("ThisWorkbookDataModel",$B$1,$C256,N$4)</f>
        <v>511677.20000000013</v>
      </c>
      <c r="O256" vm="926">
        <f>CUBEVALUE("ThisWorkbookDataModel",$B$1,$C256,O$4)</f>
        <v>535894.40000000014</v>
      </c>
      <c r="P256" vm="927">
        <f>CUBEVALUE("ThisWorkbookDataModel",$B$1,$C256,P$4)</f>
        <v>560111.60000000009</v>
      </c>
      <c r="Q256" vm="933">
        <f>CUBEVALUE("ThisWorkbookDataModel",$B$1,$C256,Q$4)</f>
        <v>584328.80000000005</v>
      </c>
    </row>
    <row r="257" spans="1:17" x14ac:dyDescent="0.25">
      <c r="A257" t="str" vm="5">
        <f>CUBEMEMBER("ThisWorkbookDataModel","[EndingInventory].[ProductCode].&amp;[9713]")</f>
        <v>9713</v>
      </c>
    </row>
    <row r="258" spans="1:17" x14ac:dyDescent="0.25">
      <c r="B258" t="str" vm="283">
        <f>CUBEMEMBER("ThisWorkbookDataModel",{"[EndingInventory].[ProductCode].&amp;[9713]","[EndingInventory].[ProductDesc].&amp;[NO.2 DIESEL-HYDRO CHARGE]"})</f>
        <v>NO.2 DIESEL-HYDRO CHARGE</v>
      </c>
    </row>
    <row r="259" spans="1:17" x14ac:dyDescent="0.25">
      <c r="C259" t="str" vm="248">
        <f>CUBEMEMBER("ThisWorkbookDataModel",{"[EndingInventory].[ProductCode].&amp;[9713]","[EndingInventory].[ProductDesc].&amp;[NO.2 DIESEL-HYDRO CHARGE]","[Measures].[Sum of BeginInventory]"})</f>
        <v>Sum of BeginInventory</v>
      </c>
      <c r="D259" vm="2842">
        <f>CUBEVALUE("ThisWorkbookDataModel",$B$1,$C259,D$4)</f>
        <v>357726</v>
      </c>
      <c r="E259" vm="2844">
        <f>CUBEVALUE("ThisWorkbookDataModel",$B$1,$C259,E$4)</f>
        <v>357726</v>
      </c>
      <c r="F259" vm="2846">
        <f>CUBEVALUE("ThisWorkbookDataModel",$B$1,$C259,F$4)</f>
        <v>147726</v>
      </c>
      <c r="G259" vm="2836">
        <f>CUBEVALUE("ThisWorkbookDataModel",$B$1,$C259,G$4)</f>
        <v>-62274</v>
      </c>
      <c r="H259" vm="2848">
        <f>CUBEVALUE("ThisWorkbookDataModel",$B$1,$C259,H$4)</f>
        <v>-272274</v>
      </c>
      <c r="I259" vm="2837">
        <f>CUBEVALUE("ThisWorkbookDataModel",$B$1,$C259,I$4)</f>
        <v>-482274</v>
      </c>
      <c r="J259" vm="2838">
        <f>CUBEVALUE("ThisWorkbookDataModel",$B$1,$C259,J$4)</f>
        <v>-692274</v>
      </c>
      <c r="K259" vm="2841">
        <f>CUBEVALUE("ThisWorkbookDataModel",$B$1,$C259,K$4)</f>
        <v>-692274</v>
      </c>
      <c r="L259" vm="2843">
        <f>CUBEVALUE("ThisWorkbookDataModel",$B$1,$C259,L$4)</f>
        <v>-692274</v>
      </c>
      <c r="M259" vm="2845">
        <f>CUBEVALUE("ThisWorkbookDataModel",$B$1,$C259,M$4)</f>
        <v>-692274</v>
      </c>
      <c r="N259" vm="2847">
        <f>CUBEVALUE("ThisWorkbookDataModel",$B$1,$C259,N$4)</f>
        <v>-902274</v>
      </c>
      <c r="O259" vm="2839">
        <f>CUBEVALUE("ThisWorkbookDataModel",$B$1,$C259,O$4)</f>
        <v>-1112274</v>
      </c>
      <c r="P259" vm="2849">
        <f>CUBEVALUE("ThisWorkbookDataModel",$B$1,$C259,P$4)</f>
        <v>-1112274</v>
      </c>
      <c r="Q259" vm="2840">
        <f>CUBEVALUE("ThisWorkbookDataModel",$B$1,$C259,Q$4)</f>
        <v>-1112274</v>
      </c>
    </row>
    <row r="260" spans="1:17" x14ac:dyDescent="0.25">
      <c r="C260" t="str" vm="145">
        <f>CUBEMEMBER("ThisWorkbookDataModel",{"[EndingInventory].[ProductCode].&amp;[9713]","[EndingInventory].[ProductDesc].&amp;[NO.2 DIESEL-HYDRO CHARGE]","[Measures].[Sum of Receipts]"})</f>
        <v>Sum of Receipts</v>
      </c>
      <c r="D260" vm="1729">
        <f>CUBEVALUE("ThisWorkbookDataModel",$B$1,$C260,D$4)</f>
        <v>0</v>
      </c>
      <c r="E260" vm="1730">
        <f>CUBEVALUE("ThisWorkbookDataModel",$B$1,$C260,E$4)</f>
        <v>0</v>
      </c>
      <c r="F260" vm="1732">
        <f>CUBEVALUE("ThisWorkbookDataModel",$B$1,$C260,F$4)</f>
        <v>0</v>
      </c>
      <c r="G260" vm="1734">
        <f>CUBEVALUE("ThisWorkbookDataModel",$B$1,$C260,G$4)</f>
        <v>0</v>
      </c>
      <c r="H260" vm="1736">
        <f>CUBEVALUE("ThisWorkbookDataModel",$B$1,$C260,H$4)</f>
        <v>0</v>
      </c>
      <c r="I260" vm="1725">
        <f>CUBEVALUE("ThisWorkbookDataModel",$B$1,$C260,I$4)</f>
        <v>0</v>
      </c>
      <c r="J260" vm="1738">
        <f>CUBEVALUE("ThisWorkbookDataModel",$B$1,$C260,J$4)</f>
        <v>0</v>
      </c>
      <c r="K260" vm="1726">
        <f>CUBEVALUE("ThisWorkbookDataModel",$B$1,$C260,K$4)</f>
        <v>0</v>
      </c>
      <c r="L260" vm="1727">
        <f>CUBEVALUE("ThisWorkbookDataModel",$B$1,$C260,L$4)</f>
        <v>0</v>
      </c>
      <c r="M260" vm="1731">
        <f>CUBEVALUE("ThisWorkbookDataModel",$B$1,$C260,M$4)</f>
        <v>0</v>
      </c>
      <c r="N260" vm="1733">
        <f>CUBEVALUE("ThisWorkbookDataModel",$B$1,$C260,N$4)</f>
        <v>0</v>
      </c>
      <c r="O260" vm="1735">
        <f>CUBEVALUE("ThisWorkbookDataModel",$B$1,$C260,O$4)</f>
        <v>0</v>
      </c>
      <c r="P260" vm="1737">
        <f>CUBEVALUE("ThisWorkbookDataModel",$B$1,$C260,P$4)</f>
        <v>0</v>
      </c>
      <c r="Q260" vm="1728">
        <f>CUBEVALUE("ThisWorkbookDataModel",$B$1,$C260,Q$4)</f>
        <v>0</v>
      </c>
    </row>
    <row r="261" spans="1:17" x14ac:dyDescent="0.25">
      <c r="C261" t="str" vm="196">
        <f>CUBEMEMBER("ThisWorkbookDataModel",{"[EndingInventory].[ProductCode].&amp;[9713]","[EndingInventory].[ProductDesc].&amp;[NO.2 DIESEL-HYDRO CHARGE]","[Measures].[Sum of ProductionIn]"})</f>
        <v>Sum of ProductionIn</v>
      </c>
      <c r="D261" vm="2296">
        <f>CUBEVALUE("ThisWorkbookDataModel",$B$1,$C261,D$4)</f>
        <v>0</v>
      </c>
      <c r="E261" vm="2285">
        <f>CUBEVALUE("ThisWorkbookDataModel",$B$1,$C261,E$4)</f>
        <v>0</v>
      </c>
      <c r="F261" vm="2286">
        <f>CUBEVALUE("ThisWorkbookDataModel",$B$1,$C261,F$4)</f>
        <v>0</v>
      </c>
      <c r="G261" vm="2289">
        <f>CUBEVALUE("ThisWorkbookDataModel",$B$1,$C261,G$4)</f>
        <v>0</v>
      </c>
      <c r="H261" vm="2291">
        <f>CUBEVALUE("ThisWorkbookDataModel",$B$1,$C261,H$4)</f>
        <v>0</v>
      </c>
      <c r="I261" vm="2293">
        <f>CUBEVALUE("ThisWorkbookDataModel",$B$1,$C261,I$4)</f>
        <v>0</v>
      </c>
      <c r="J261" vm="2295">
        <f>CUBEVALUE("ThisWorkbookDataModel",$B$1,$C261,J$4)</f>
        <v>0</v>
      </c>
      <c r="K261" vm="2287">
        <f>CUBEVALUE("ThisWorkbookDataModel",$B$1,$C261,K$4)</f>
        <v>0</v>
      </c>
      <c r="L261" vm="2297">
        <f>CUBEVALUE("ThisWorkbookDataModel",$B$1,$C261,L$4)</f>
        <v>0</v>
      </c>
      <c r="M261" vm="2288">
        <f>CUBEVALUE("ThisWorkbookDataModel",$B$1,$C261,M$4)</f>
        <v>0</v>
      </c>
      <c r="N261" vm="2284">
        <f>CUBEVALUE("ThisWorkbookDataModel",$B$1,$C261,N$4)</f>
        <v>0</v>
      </c>
      <c r="O261" vm="2290">
        <f>CUBEVALUE("ThisWorkbookDataModel",$B$1,$C261,O$4)</f>
        <v>0</v>
      </c>
      <c r="P261" vm="2292">
        <f>CUBEVALUE("ThisWorkbookDataModel",$B$1,$C261,P$4)</f>
        <v>0</v>
      </c>
      <c r="Q261" vm="2294">
        <f>CUBEVALUE("ThisWorkbookDataModel",$B$1,$C261,Q$4)</f>
        <v>0</v>
      </c>
    </row>
    <row r="262" spans="1:17" x14ac:dyDescent="0.25">
      <c r="C262" t="str" vm="160">
        <f>CUBEMEMBER("ThisWorkbookDataModel",{"[EndingInventory].[ProductCode].&amp;[9713]","[EndingInventory].[ProductDesc].&amp;[NO.2 DIESEL-HYDRO CHARGE]","[Measures].[Sum of ProductionOut]"})</f>
        <v>Sum of ProductionOut</v>
      </c>
      <c r="D262" vm="1934">
        <f>CUBEVALUE("ThisWorkbookDataModel",$B$1,$C262,D$4)</f>
        <v>0</v>
      </c>
      <c r="E262" vm="1924">
        <f>CUBEVALUE("ThisWorkbookDataModel",$B$1,$C262,E$4)</f>
        <v>210000</v>
      </c>
      <c r="F262" vm="1936">
        <f>CUBEVALUE("ThisWorkbookDataModel",$B$1,$C262,F$4)</f>
        <v>210000</v>
      </c>
      <c r="G262" vm="1925">
        <f>CUBEVALUE("ThisWorkbookDataModel",$B$1,$C262,G$4)</f>
        <v>210000</v>
      </c>
      <c r="H262" vm="1926">
        <f>CUBEVALUE("ThisWorkbookDataModel",$B$1,$C262,H$4)</f>
        <v>210000</v>
      </c>
      <c r="I262" vm="1930">
        <f>CUBEVALUE("ThisWorkbookDataModel",$B$1,$C262,I$4)</f>
        <v>210000</v>
      </c>
      <c r="J262" vm="1932">
        <f>CUBEVALUE("ThisWorkbookDataModel",$B$1,$C262,J$4)</f>
        <v>0</v>
      </c>
      <c r="K262" vm="1933">
        <f>CUBEVALUE("ThisWorkbookDataModel",$B$1,$C262,K$4)</f>
        <v>0</v>
      </c>
      <c r="L262" vm="1935">
        <f>CUBEVALUE("ThisWorkbookDataModel",$B$1,$C262,L$4)</f>
        <v>0</v>
      </c>
      <c r="M262" vm="1927">
        <f>CUBEVALUE("ThisWorkbookDataModel",$B$1,$C262,M$4)</f>
        <v>210000</v>
      </c>
      <c r="N262" vm="1937">
        <f>CUBEVALUE("ThisWorkbookDataModel",$B$1,$C262,N$4)</f>
        <v>210000</v>
      </c>
      <c r="O262" vm="1928">
        <f>CUBEVALUE("ThisWorkbookDataModel",$B$1,$C262,O$4)</f>
        <v>0</v>
      </c>
      <c r="P262" vm="1929">
        <f>CUBEVALUE("ThisWorkbookDataModel",$B$1,$C262,P$4)</f>
        <v>0</v>
      </c>
      <c r="Q262" vm="1931">
        <f>CUBEVALUE("ThisWorkbookDataModel",$B$1,$C262,Q$4)</f>
        <v>0</v>
      </c>
    </row>
    <row r="263" spans="1:17" x14ac:dyDescent="0.25">
      <c r="C263" t="str" vm="110">
        <f>CUBEMEMBER("ThisWorkbookDataModel",{"[EndingInventory].[ProductCode].&amp;[9713]","[EndingInventory].[ProductDesc].&amp;[NO.2 DIESEL-HYDRO CHARGE]","[Measures].[Sum of Demand]"})</f>
        <v>Sum of Demand</v>
      </c>
      <c r="D263" vm="1399">
        <f>CUBEVALUE("ThisWorkbookDataModel",$B$1,$C263,D$4)</f>
        <v>0</v>
      </c>
      <c r="E263" vm="1401">
        <f>CUBEVALUE("ThisWorkbookDataModel",$B$1,$C263,E$4)</f>
        <v>0</v>
      </c>
      <c r="F263" vm="1403">
        <f>CUBEVALUE("ThisWorkbookDataModel",$B$1,$C263,F$4)</f>
        <v>0</v>
      </c>
      <c r="G263" vm="1397">
        <f>CUBEVALUE("ThisWorkbookDataModel",$B$1,$C263,G$4)</f>
        <v>0</v>
      </c>
      <c r="H263" vm="1405">
        <f>CUBEVALUE("ThisWorkbookDataModel",$B$1,$C263,H$4)</f>
        <v>0</v>
      </c>
      <c r="I263" vm="1393">
        <f>CUBEVALUE("ThisWorkbookDataModel",$B$1,$C263,I$4)</f>
        <v>0</v>
      </c>
      <c r="J263" vm="1394">
        <f>CUBEVALUE("ThisWorkbookDataModel",$B$1,$C263,J$4)</f>
        <v>0</v>
      </c>
      <c r="K263" vm="1398">
        <f>CUBEVALUE("ThisWorkbookDataModel",$B$1,$C263,K$4)</f>
        <v>0</v>
      </c>
      <c r="L263" vm="1400">
        <f>CUBEVALUE("ThisWorkbookDataModel",$B$1,$C263,L$4)</f>
        <v>0</v>
      </c>
      <c r="M263" vm="1402">
        <f>CUBEVALUE("ThisWorkbookDataModel",$B$1,$C263,M$4)</f>
        <v>0</v>
      </c>
      <c r="N263" vm="1404">
        <f>CUBEVALUE("ThisWorkbookDataModel",$B$1,$C263,N$4)</f>
        <v>0</v>
      </c>
      <c r="O263" vm="1395">
        <f>CUBEVALUE("ThisWorkbookDataModel",$B$1,$C263,O$4)</f>
        <v>0</v>
      </c>
      <c r="P263" vm="1406">
        <f>CUBEVALUE("ThisWorkbookDataModel",$B$1,$C263,P$4)</f>
        <v>0</v>
      </c>
      <c r="Q263" vm="1396">
        <f>CUBEVALUE("ThisWorkbookDataModel",$B$1,$C263,Q$4)</f>
        <v>0</v>
      </c>
    </row>
    <row r="264" spans="1:17" x14ac:dyDescent="0.25">
      <c r="C264" t="str" vm="56">
        <f>CUBEMEMBER("ThisWorkbookDataModel",{"[EndingInventory].[ProductCode].&amp;[9713]","[EndingInventory].[ProductDesc].&amp;[NO.2 DIESEL-HYDRO CHARGE]","[Measures].[Sum of BlendedOut]"})</f>
        <v>Sum of BlendedOut</v>
      </c>
      <c r="D264" vm="913">
        <f>CUBEVALUE("ThisWorkbookDataModel",$B$1,$C264,D$4)</f>
        <v>0</v>
      </c>
      <c r="E264" vm="917">
        <f>CUBEVALUE("ThisWorkbookDataModel",$B$1,$C264,E$4)</f>
        <v>0</v>
      </c>
      <c r="F264" vm="919">
        <f>CUBEVALUE("ThisWorkbookDataModel",$B$1,$C264,F$4)</f>
        <v>0</v>
      </c>
      <c r="G264" vm="921">
        <f>CUBEVALUE("ThisWorkbookDataModel",$B$1,$C264,G$4)</f>
        <v>0</v>
      </c>
      <c r="H264" vm="923">
        <f>CUBEVALUE("ThisWorkbookDataModel",$B$1,$C264,H$4)</f>
        <v>0</v>
      </c>
      <c r="I264" vm="914">
        <f>CUBEVALUE("ThisWorkbookDataModel",$B$1,$C264,I$4)</f>
        <v>0</v>
      </c>
      <c r="J264" vm="925">
        <f>CUBEVALUE("ThisWorkbookDataModel",$B$1,$C264,J$4)</f>
        <v>0</v>
      </c>
      <c r="K264" vm="915">
        <f>CUBEVALUE("ThisWorkbookDataModel",$B$1,$C264,K$4)</f>
        <v>0</v>
      </c>
      <c r="L264" vm="916">
        <f>CUBEVALUE("ThisWorkbookDataModel",$B$1,$C264,L$4)</f>
        <v>0</v>
      </c>
      <c r="M264" vm="918">
        <f>CUBEVALUE("ThisWorkbookDataModel",$B$1,$C264,M$4)</f>
        <v>0</v>
      </c>
      <c r="N264" vm="920">
        <f>CUBEVALUE("ThisWorkbookDataModel",$B$1,$C264,N$4)</f>
        <v>0</v>
      </c>
      <c r="O264" vm="922">
        <f>CUBEVALUE("ThisWorkbookDataModel",$B$1,$C264,O$4)</f>
        <v>0</v>
      </c>
      <c r="P264" vm="924">
        <f>CUBEVALUE("ThisWorkbookDataModel",$B$1,$C264,P$4)</f>
        <v>0</v>
      </c>
      <c r="Q264" vm="912">
        <f>CUBEVALUE("ThisWorkbookDataModel",$B$1,$C264,Q$4)</f>
        <v>0</v>
      </c>
    </row>
    <row r="265" spans="1:17" x14ac:dyDescent="0.25">
      <c r="C265" t="str" vm="4">
        <f>CUBEMEMBER("ThisWorkbookDataModel",{"[EndingInventory].[ProductCode].&amp;[9713]","[EndingInventory].[ProductDesc].&amp;[NO.2 DIESEL-HYDRO CHARGE]","[Measures].[Sum of EndingInventory]"})</f>
        <v>Sum of EndingInventory</v>
      </c>
      <c r="D265" vm="455">
        <f>CUBEVALUE("ThisWorkbookDataModel",$B$1,$C265,D$4)</f>
        <v>357726</v>
      </c>
      <c r="E265" vm="443">
        <f>CUBEVALUE("ThisWorkbookDataModel",$B$1,$C265,E$4)</f>
        <v>147726</v>
      </c>
      <c r="F265" vm="444">
        <f>CUBEVALUE("ThisWorkbookDataModel",$B$1,$C265,F$4)</f>
        <v>-62274</v>
      </c>
      <c r="G265" vm="448">
        <f>CUBEVALUE("ThisWorkbookDataModel",$B$1,$C265,G$4)</f>
        <v>-272274</v>
      </c>
      <c r="H265" vm="450">
        <f>CUBEVALUE("ThisWorkbookDataModel",$B$1,$C265,H$4)</f>
        <v>-482274</v>
      </c>
      <c r="I265" vm="452">
        <f>CUBEVALUE("ThisWorkbookDataModel",$B$1,$C265,I$4)</f>
        <v>-692274</v>
      </c>
      <c r="J265" vm="454">
        <f>CUBEVALUE("ThisWorkbookDataModel",$B$1,$C265,J$4)</f>
        <v>-692274</v>
      </c>
      <c r="K265" vm="445">
        <f>CUBEVALUE("ThisWorkbookDataModel",$B$1,$C265,K$4)</f>
        <v>-692274</v>
      </c>
      <c r="L265" vm="456">
        <f>CUBEVALUE("ThisWorkbookDataModel",$B$1,$C265,L$4)</f>
        <v>-692274</v>
      </c>
      <c r="M265" vm="446">
        <f>CUBEVALUE("ThisWorkbookDataModel",$B$1,$C265,M$4)</f>
        <v>-902274</v>
      </c>
      <c r="N265" vm="447">
        <f>CUBEVALUE("ThisWorkbookDataModel",$B$1,$C265,N$4)</f>
        <v>-1112274</v>
      </c>
      <c r="O265" vm="449">
        <f>CUBEVALUE("ThisWorkbookDataModel",$B$1,$C265,O$4)</f>
        <v>-1112274</v>
      </c>
      <c r="P265" vm="451">
        <f>CUBEVALUE("ThisWorkbookDataModel",$B$1,$C265,P$4)</f>
        <v>-1112274</v>
      </c>
      <c r="Q265" vm="453">
        <f>CUBEVALUE("ThisWorkbookDataModel",$B$1,$C265,Q$4)</f>
        <v>-1112274</v>
      </c>
    </row>
    <row r="266" spans="1:17" x14ac:dyDescent="0.25">
      <c r="A266" t="str" vm="101">
        <f>CUBEMEMBER("ThisWorkbookDataModel","[EndingInventory].[ProductCode].&amp;[9720]")</f>
        <v>9720</v>
      </c>
    </row>
    <row r="267" spans="1:17" x14ac:dyDescent="0.25">
      <c r="B267" t="str" vm="247">
        <f>CUBEMEMBER("ThisWorkbookDataModel",{"[EndingInventory].[ProductCode].&amp;[9720]","[EndingInventory].[ProductDesc].&amp;[DEWAXED UNEXT LN CHARGE]"})</f>
        <v>DEWAXED UNEXT LN CHARGE</v>
      </c>
    </row>
    <row r="268" spans="1:17" x14ac:dyDescent="0.25">
      <c r="C268" t="str" vm="91">
        <f>CUBEMEMBER("ThisWorkbookDataModel",{"[EndingInventory].[ProductCode].&amp;[9720]","[EndingInventory].[ProductDesc].&amp;[DEWAXED UNEXT LN CHARGE]","[Measures].[Sum of BeginInventory]"})</f>
        <v>Sum of BeginInventory</v>
      </c>
      <c r="D268" vm="1245">
        <f>CUBEVALUE("ThisWorkbookDataModel",$B$1,$C268,D$4)</f>
        <v>72830</v>
      </c>
      <c r="E268" vm="1239">
        <f>CUBEVALUE("ThisWorkbookDataModel",$B$1,$C268,E$4)</f>
        <v>72830</v>
      </c>
      <c r="F268" vm="1247">
        <f>CUBEVALUE("ThisWorkbookDataModel",$B$1,$C268,F$4)</f>
        <v>72830</v>
      </c>
      <c r="G268" vm="1240">
        <f>CUBEVALUE("ThisWorkbookDataModel",$B$1,$C268,G$4)</f>
        <v>72830</v>
      </c>
      <c r="H268" vm="1235">
        <f>CUBEVALUE("ThisWorkbookDataModel",$B$1,$C268,H$4)</f>
        <v>72830</v>
      </c>
      <c r="I268" vm="1241">
        <f>CUBEVALUE("ThisWorkbookDataModel",$B$1,$C268,I$4)</f>
        <v>72830</v>
      </c>
      <c r="J268" vm="1243">
        <f>CUBEVALUE("ThisWorkbookDataModel",$B$1,$C268,J$4)</f>
        <v>72830</v>
      </c>
      <c r="K268" vm="1244">
        <f>CUBEVALUE("ThisWorkbookDataModel",$B$1,$C268,K$4)</f>
        <v>210590</v>
      </c>
      <c r="L268" vm="1246">
        <f>CUBEVALUE("ThisWorkbookDataModel",$B$1,$C268,L$4)</f>
        <v>348350</v>
      </c>
      <c r="M268" vm="1236">
        <f>CUBEVALUE("ThisWorkbookDataModel",$B$1,$C268,M$4)</f>
        <v>348350</v>
      </c>
      <c r="N268" vm="1248">
        <f>CUBEVALUE("ThisWorkbookDataModel",$B$1,$C268,N$4)</f>
        <v>348350</v>
      </c>
      <c r="O268" vm="1237">
        <f>CUBEVALUE("ThisWorkbookDataModel",$B$1,$C268,O$4)</f>
        <v>348350</v>
      </c>
      <c r="P268" vm="1238">
        <f>CUBEVALUE("ThisWorkbookDataModel",$B$1,$C268,P$4)</f>
        <v>348350</v>
      </c>
      <c r="Q268" vm="1242">
        <f>CUBEVALUE("ThisWorkbookDataModel",$B$1,$C268,Q$4)</f>
        <v>138350</v>
      </c>
    </row>
    <row r="269" spans="1:17" x14ac:dyDescent="0.25">
      <c r="C269" t="str" vm="195">
        <f>CUBEMEMBER("ThisWorkbookDataModel",{"[EndingInventory].[ProductCode].&amp;[9720]","[EndingInventory].[ProductDesc].&amp;[DEWAXED UNEXT LN CHARGE]","[Measures].[Sum of Receipts]"})</f>
        <v>Sum of Receipts</v>
      </c>
      <c r="D269" vm="2276">
        <f>CUBEVALUE("ThisWorkbookDataModel",$B$1,$C269,D$4)</f>
        <v>0</v>
      </c>
      <c r="E269" vm="2278">
        <f>CUBEVALUE("ThisWorkbookDataModel",$B$1,$C269,E$4)</f>
        <v>0</v>
      </c>
      <c r="F269" vm="2280">
        <f>CUBEVALUE("ThisWorkbookDataModel",$B$1,$C269,F$4)</f>
        <v>0</v>
      </c>
      <c r="G269" vm="2271">
        <f>CUBEVALUE("ThisWorkbookDataModel",$B$1,$C269,G$4)</f>
        <v>0</v>
      </c>
      <c r="H269" vm="2282">
        <f>CUBEVALUE("ThisWorkbookDataModel",$B$1,$C269,H$4)</f>
        <v>0</v>
      </c>
      <c r="I269" vm="2272">
        <f>CUBEVALUE("ThisWorkbookDataModel",$B$1,$C269,I$4)</f>
        <v>0</v>
      </c>
      <c r="J269" vm="2273">
        <f>CUBEVALUE("ThisWorkbookDataModel",$B$1,$C269,J$4)</f>
        <v>0</v>
      </c>
      <c r="K269" vm="2275">
        <f>CUBEVALUE("ThisWorkbookDataModel",$B$1,$C269,K$4)</f>
        <v>0</v>
      </c>
      <c r="L269" vm="2277">
        <f>CUBEVALUE("ThisWorkbookDataModel",$B$1,$C269,L$4)</f>
        <v>0</v>
      </c>
      <c r="M269" vm="2279">
        <f>CUBEVALUE("ThisWorkbookDataModel",$B$1,$C269,M$4)</f>
        <v>0</v>
      </c>
      <c r="N269" vm="2281">
        <f>CUBEVALUE("ThisWorkbookDataModel",$B$1,$C269,N$4)</f>
        <v>0</v>
      </c>
      <c r="O269" vm="2274">
        <f>CUBEVALUE("ThisWorkbookDataModel",$B$1,$C269,O$4)</f>
        <v>0</v>
      </c>
      <c r="P269" vm="2283">
        <f>CUBEVALUE("ThisWorkbookDataModel",$B$1,$C269,P$4)</f>
        <v>0</v>
      </c>
      <c r="Q269" vm="2270">
        <f>CUBEVALUE("ThisWorkbookDataModel",$B$1,$C269,Q$4)</f>
        <v>0</v>
      </c>
    </row>
    <row r="270" spans="1:17" x14ac:dyDescent="0.25">
      <c r="C270" t="str" vm="159">
        <f>CUBEMEMBER("ThisWorkbookDataModel",{"[EndingInventory].[ProductCode].&amp;[9720]","[EndingInventory].[ProductDesc].&amp;[DEWAXED UNEXT LN CHARGE]","[Measures].[Sum of ProductionIn]"})</f>
        <v>Sum of ProductionIn</v>
      </c>
      <c r="D270" vm="1910">
        <f>CUBEVALUE("ThisWorkbookDataModel",$B$1,$C270,D$4)</f>
        <v>0</v>
      </c>
      <c r="E270" vm="1915">
        <f>CUBEVALUE("ThisWorkbookDataModel",$B$1,$C270,E$4)</f>
        <v>0</v>
      </c>
      <c r="F270" vm="1917">
        <f>CUBEVALUE("ThisWorkbookDataModel",$B$1,$C270,F$4)</f>
        <v>0</v>
      </c>
      <c r="G270" vm="1919">
        <f>CUBEVALUE("ThisWorkbookDataModel",$B$1,$C270,G$4)</f>
        <v>0</v>
      </c>
      <c r="H270" vm="1921">
        <f>CUBEVALUE("ThisWorkbookDataModel",$B$1,$C270,H$4)</f>
        <v>0</v>
      </c>
      <c r="I270" vm="1911">
        <f>CUBEVALUE("ThisWorkbookDataModel",$B$1,$C270,I$4)</f>
        <v>0</v>
      </c>
      <c r="J270" vm="1923">
        <f>CUBEVALUE("ThisWorkbookDataModel",$B$1,$C270,J$4)</f>
        <v>137760</v>
      </c>
      <c r="K270" vm="1912">
        <f>CUBEVALUE("ThisWorkbookDataModel",$B$1,$C270,K$4)</f>
        <v>137760</v>
      </c>
      <c r="L270" vm="1913">
        <f>CUBEVALUE("ThisWorkbookDataModel",$B$1,$C270,L$4)</f>
        <v>0</v>
      </c>
      <c r="M270" vm="1916">
        <f>CUBEVALUE("ThisWorkbookDataModel",$B$1,$C270,M$4)</f>
        <v>0</v>
      </c>
      <c r="N270" vm="1918">
        <f>CUBEVALUE("ThisWorkbookDataModel",$B$1,$C270,N$4)</f>
        <v>0</v>
      </c>
      <c r="O270" vm="1920">
        <f>CUBEVALUE("ThisWorkbookDataModel",$B$1,$C270,O$4)</f>
        <v>0</v>
      </c>
      <c r="P270" vm="1922">
        <f>CUBEVALUE("ThisWorkbookDataModel",$B$1,$C270,P$4)</f>
        <v>0</v>
      </c>
      <c r="Q270" vm="1914">
        <f>CUBEVALUE("ThisWorkbookDataModel",$B$1,$C270,Q$4)</f>
        <v>0</v>
      </c>
    </row>
    <row r="271" spans="1:17" x14ac:dyDescent="0.25">
      <c r="C271" t="str" vm="109">
        <f>CUBEMEMBER("ThisWorkbookDataModel",{"[EndingInventory].[ProductCode].&amp;[9720]","[EndingInventory].[ProductDesc].&amp;[DEWAXED UNEXT LN CHARGE]","[Measures].[Sum of ProductionOut]"})</f>
        <v>Sum of ProductionOut</v>
      </c>
      <c r="D271" vm="1391">
        <f>CUBEVALUE("ThisWorkbookDataModel",$B$1,$C271,D$4)</f>
        <v>0</v>
      </c>
      <c r="E271" vm="1382">
        <f>CUBEVALUE("ThisWorkbookDataModel",$B$1,$C271,E$4)</f>
        <v>0</v>
      </c>
      <c r="F271" vm="1383">
        <f>CUBEVALUE("ThisWorkbookDataModel",$B$1,$C271,F$4)</f>
        <v>0</v>
      </c>
      <c r="G271" vm="1384">
        <f>CUBEVALUE("ThisWorkbookDataModel",$B$1,$C271,G$4)</f>
        <v>0</v>
      </c>
      <c r="H271" vm="1386">
        <f>CUBEVALUE("ThisWorkbookDataModel",$B$1,$C271,H$4)</f>
        <v>0</v>
      </c>
      <c r="I271" vm="1388">
        <f>CUBEVALUE("ThisWorkbookDataModel",$B$1,$C271,I$4)</f>
        <v>0</v>
      </c>
      <c r="J271" vm="1390">
        <f>CUBEVALUE("ThisWorkbookDataModel",$B$1,$C271,J$4)</f>
        <v>0</v>
      </c>
      <c r="K271" vm="1379">
        <f>CUBEVALUE("ThisWorkbookDataModel",$B$1,$C271,K$4)</f>
        <v>0</v>
      </c>
      <c r="L271" vm="1392">
        <f>CUBEVALUE("ThisWorkbookDataModel",$B$1,$C271,L$4)</f>
        <v>0</v>
      </c>
      <c r="M271" vm="1380">
        <f>CUBEVALUE("ThisWorkbookDataModel",$B$1,$C271,M$4)</f>
        <v>0</v>
      </c>
      <c r="N271" vm="1381">
        <f>CUBEVALUE("ThisWorkbookDataModel",$B$1,$C271,N$4)</f>
        <v>0</v>
      </c>
      <c r="O271" vm="1385">
        <f>CUBEVALUE("ThisWorkbookDataModel",$B$1,$C271,O$4)</f>
        <v>0</v>
      </c>
      <c r="P271" vm="1387">
        <f>CUBEVALUE("ThisWorkbookDataModel",$B$1,$C271,P$4)</f>
        <v>210000</v>
      </c>
      <c r="Q271" vm="1389">
        <f>CUBEVALUE("ThisWorkbookDataModel",$B$1,$C271,Q$4)</f>
        <v>210000</v>
      </c>
    </row>
    <row r="272" spans="1:17" x14ac:dyDescent="0.25">
      <c r="C272" t="str" vm="55">
        <f>CUBEMEMBER("ThisWorkbookDataModel",{"[EndingInventory].[ProductCode].&amp;[9720]","[EndingInventory].[ProductDesc].&amp;[DEWAXED UNEXT LN CHARGE]","[Measures].[Sum of Demand]"})</f>
        <v>Sum of Demand</v>
      </c>
      <c r="D272" vm="908">
        <f>CUBEVALUE("ThisWorkbookDataModel",$B$1,$C272,D$4)</f>
        <v>0</v>
      </c>
      <c r="E272" vm="899">
        <f>CUBEVALUE("ThisWorkbookDataModel",$B$1,$C272,E$4)</f>
        <v>0</v>
      </c>
      <c r="F272" vm="910">
        <f>CUBEVALUE("ThisWorkbookDataModel",$B$1,$C272,F$4)</f>
        <v>0</v>
      </c>
      <c r="G272" vm="900">
        <f>CUBEVALUE("ThisWorkbookDataModel",$B$1,$C272,G$4)</f>
        <v>0</v>
      </c>
      <c r="H272" vm="901">
        <f>CUBEVALUE("ThisWorkbookDataModel",$B$1,$C272,H$4)</f>
        <v>0</v>
      </c>
      <c r="I272" vm="904">
        <f>CUBEVALUE("ThisWorkbookDataModel",$B$1,$C272,I$4)</f>
        <v>0</v>
      </c>
      <c r="J272" vm="906">
        <f>CUBEVALUE("ThisWorkbookDataModel",$B$1,$C272,J$4)</f>
        <v>0</v>
      </c>
      <c r="K272" vm="907">
        <f>CUBEVALUE("ThisWorkbookDataModel",$B$1,$C272,K$4)</f>
        <v>0</v>
      </c>
      <c r="L272" vm="909">
        <f>CUBEVALUE("ThisWorkbookDataModel",$B$1,$C272,L$4)</f>
        <v>0</v>
      </c>
      <c r="M272" vm="902">
        <f>CUBEVALUE("ThisWorkbookDataModel",$B$1,$C272,M$4)</f>
        <v>0</v>
      </c>
      <c r="N272" vm="911">
        <f>CUBEVALUE("ThisWorkbookDataModel",$B$1,$C272,N$4)</f>
        <v>0</v>
      </c>
      <c r="O272" vm="903">
        <f>CUBEVALUE("ThisWorkbookDataModel",$B$1,$C272,O$4)</f>
        <v>0</v>
      </c>
      <c r="P272" vm="898">
        <f>CUBEVALUE("ThisWorkbookDataModel",$B$1,$C272,P$4)</f>
        <v>0</v>
      </c>
      <c r="Q272" vm="905">
        <f>CUBEVALUE("ThisWorkbookDataModel",$B$1,$C272,Q$4)</f>
        <v>0</v>
      </c>
    </row>
    <row r="273" spans="1:17" x14ac:dyDescent="0.25">
      <c r="C273" t="str" vm="3">
        <f>CUBEMEMBER("ThisWorkbookDataModel",{"[EndingInventory].[ProductCode].&amp;[9720]","[EndingInventory].[ProductDesc].&amp;[DEWAXED UNEXT LN CHARGE]","[Measures].[Sum of BlendedOut]"})</f>
        <v>Sum of BlendedOut</v>
      </c>
      <c r="D273" vm="435">
        <f>CUBEVALUE("ThisWorkbookDataModel",$B$1,$C273,D$4)</f>
        <v>0</v>
      </c>
      <c r="E273" vm="437">
        <f>CUBEVALUE("ThisWorkbookDataModel",$B$1,$C273,E$4)</f>
        <v>0</v>
      </c>
      <c r="F273" vm="439">
        <f>CUBEVALUE("ThisWorkbookDataModel",$B$1,$C273,F$4)</f>
        <v>0</v>
      </c>
      <c r="G273" vm="429">
        <f>CUBEVALUE("ThisWorkbookDataModel",$B$1,$C273,G$4)</f>
        <v>0</v>
      </c>
      <c r="H273" vm="441">
        <f>CUBEVALUE("ThisWorkbookDataModel",$B$1,$C273,H$4)</f>
        <v>0</v>
      </c>
      <c r="I273" vm="430">
        <f>CUBEVALUE("ThisWorkbookDataModel",$B$1,$C273,I$4)</f>
        <v>0</v>
      </c>
      <c r="J273" vm="431">
        <f>CUBEVALUE("ThisWorkbookDataModel",$B$1,$C273,J$4)</f>
        <v>0</v>
      </c>
      <c r="K273" vm="434">
        <f>CUBEVALUE("ThisWorkbookDataModel",$B$1,$C273,K$4)</f>
        <v>0</v>
      </c>
      <c r="L273" vm="436">
        <f>CUBEVALUE("ThisWorkbookDataModel",$B$1,$C273,L$4)</f>
        <v>0</v>
      </c>
      <c r="M273" vm="438">
        <f>CUBEVALUE("ThisWorkbookDataModel",$B$1,$C273,M$4)</f>
        <v>0</v>
      </c>
      <c r="N273" vm="440">
        <f>CUBEVALUE("ThisWorkbookDataModel",$B$1,$C273,N$4)</f>
        <v>0</v>
      </c>
      <c r="O273" vm="432">
        <f>CUBEVALUE("ThisWorkbookDataModel",$B$1,$C273,O$4)</f>
        <v>0</v>
      </c>
      <c r="P273" vm="442">
        <f>CUBEVALUE("ThisWorkbookDataModel",$B$1,$C273,P$4)</f>
        <v>0</v>
      </c>
      <c r="Q273" vm="433">
        <f>CUBEVALUE("ThisWorkbookDataModel",$B$1,$C273,Q$4)</f>
        <v>0</v>
      </c>
    </row>
    <row r="274" spans="1:17" x14ac:dyDescent="0.25">
      <c r="C274" t="str" vm="238">
        <f>CUBEMEMBER("ThisWorkbookDataModel",{"[EndingInventory].[ProductCode].&amp;[9720]","[EndingInventory].[ProductDesc].&amp;[DEWAXED UNEXT LN CHARGE]","[Measures].[Sum of EndingInventory]"})</f>
        <v>Sum of EndingInventory</v>
      </c>
      <c r="D274" vm="2743">
        <f>CUBEVALUE("ThisWorkbookDataModel",$B$1,$C274,D$4)</f>
        <v>72830</v>
      </c>
      <c r="E274" vm="2745">
        <f>CUBEVALUE("ThisWorkbookDataModel",$B$1,$C274,E$4)</f>
        <v>72830</v>
      </c>
      <c r="F274" vm="2747">
        <f>CUBEVALUE("ThisWorkbookDataModel",$B$1,$C274,F$4)</f>
        <v>72830</v>
      </c>
      <c r="G274" vm="2749">
        <f>CUBEVALUE("ThisWorkbookDataModel",$B$1,$C274,G$4)</f>
        <v>72830</v>
      </c>
      <c r="H274" vm="2751">
        <f>CUBEVALUE("ThisWorkbookDataModel",$B$1,$C274,H$4)</f>
        <v>72830</v>
      </c>
      <c r="I274" vm="2744">
        <f>CUBEVALUE("ThisWorkbookDataModel",$B$1,$C274,I$4)</f>
        <v>72830</v>
      </c>
      <c r="J274" vm="2753">
        <f>CUBEVALUE("ThisWorkbookDataModel",$B$1,$C274,J$4)</f>
        <v>210590</v>
      </c>
      <c r="K274" vm="2740">
        <f>CUBEVALUE("ThisWorkbookDataModel",$B$1,$C274,K$4)</f>
        <v>348350</v>
      </c>
      <c r="L274" vm="2741">
        <f>CUBEVALUE("ThisWorkbookDataModel",$B$1,$C274,L$4)</f>
        <v>348350</v>
      </c>
      <c r="M274" vm="2746">
        <f>CUBEVALUE("ThisWorkbookDataModel",$B$1,$C274,M$4)</f>
        <v>348350</v>
      </c>
      <c r="N274" vm="2748">
        <f>CUBEVALUE("ThisWorkbookDataModel",$B$1,$C274,N$4)</f>
        <v>348350</v>
      </c>
      <c r="O274" vm="2750">
        <f>CUBEVALUE("ThisWorkbookDataModel",$B$1,$C274,O$4)</f>
        <v>348350</v>
      </c>
      <c r="P274" vm="2752">
        <f>CUBEVALUE("ThisWorkbookDataModel",$B$1,$C274,P$4)</f>
        <v>138350</v>
      </c>
      <c r="Q274" vm="2742">
        <f>CUBEVALUE("ThisWorkbookDataModel",$B$1,$C274,Q$4)</f>
        <v>-71650</v>
      </c>
    </row>
    <row r="275" spans="1:17" x14ac:dyDescent="0.25">
      <c r="A275" t="str" vm="246">
        <f>CUBEMEMBER("ThisWorkbookDataModel","[EndingInventory].[ProductCode].&amp;[A1]")</f>
        <v>A1</v>
      </c>
    </row>
    <row r="276" spans="1:17" x14ac:dyDescent="0.25">
      <c r="B276" t="str" vm="39">
        <f>CUBEMEMBER("ThisWorkbookDataModel",{"[EndingInventory].[ProductCode].&amp;[A1]","[EndingInventory].[ProductDesc].&amp;[CRUDE OIL]"})</f>
        <v>CRUDE OIL</v>
      </c>
    </row>
    <row r="277" spans="1:17" x14ac:dyDescent="0.25">
      <c r="C277" t="str" vm="194">
        <f>CUBEMEMBER("ThisWorkbookDataModel",{"[EndingInventory].[ProductCode].&amp;[A1]","[EndingInventory].[ProductDesc].&amp;[CRUDE OIL]","[Measures].[Sum of BeginInventory]"})</f>
        <v>Sum of BeginInventory</v>
      </c>
      <c r="D277" vm="2268">
        <f>CUBEVALUE("ThisWorkbookDataModel",$B$1,$C277,D$4)</f>
        <v>0</v>
      </c>
      <c r="E277" vm="2256">
        <f>CUBEVALUE("ThisWorkbookDataModel",$B$1,$C277,E$4)</f>
        <v>-51534</v>
      </c>
      <c r="F277" vm="2257">
        <f>CUBEVALUE("ThisWorkbookDataModel",$B$1,$C277,F$4)</f>
        <v>-87738</v>
      </c>
      <c r="G277" vm="2261">
        <f>CUBEVALUE("ThisWorkbookDataModel",$B$1,$C277,G$4)</f>
        <v>-71526</v>
      </c>
      <c r="H277" vm="2263">
        <f>CUBEVALUE("ThisWorkbookDataModel",$B$1,$C277,H$4)</f>
        <v>-90888</v>
      </c>
      <c r="I277" vm="2265">
        <f>CUBEVALUE("ThisWorkbookDataModel",$B$1,$C277,I$4)</f>
        <v>-167958</v>
      </c>
      <c r="J277" vm="2267">
        <f>CUBEVALUE("ThisWorkbookDataModel",$B$1,$C277,J$4)</f>
        <v>-205212</v>
      </c>
      <c r="K277" vm="2258">
        <f>CUBEVALUE("ThisWorkbookDataModel",$B$1,$C277,K$4)</f>
        <v>-230874</v>
      </c>
      <c r="L277" vm="2269">
        <f>CUBEVALUE("ThisWorkbookDataModel",$B$1,$C277,L$4)</f>
        <v>-290514</v>
      </c>
      <c r="M277" vm="2259">
        <f>CUBEVALUE("ThisWorkbookDataModel",$B$1,$C277,M$4)</f>
        <v>-333102</v>
      </c>
      <c r="N277" vm="2260">
        <f>CUBEVALUE("ThisWorkbookDataModel",$B$1,$C277,N$4)</f>
        <v>-344862</v>
      </c>
      <c r="O277" vm="2262">
        <f>CUBEVALUE("ThisWorkbookDataModel",$B$1,$C277,O$4)</f>
        <v>-434658</v>
      </c>
      <c r="P277" vm="2264">
        <f>CUBEVALUE("ThisWorkbookDataModel",$B$1,$C277,P$4)</f>
        <v>-423192</v>
      </c>
      <c r="Q277" vm="2266">
        <f>CUBEVALUE("ThisWorkbookDataModel",$B$1,$C277,Q$4)</f>
        <v>-402402</v>
      </c>
    </row>
    <row r="278" spans="1:17" x14ac:dyDescent="0.25">
      <c r="C278" t="str" vm="158">
        <f>CUBEMEMBER("ThisWorkbookDataModel",{"[EndingInventory].[ProductCode].&amp;[A1]","[EndingInventory].[ProductDesc].&amp;[CRUDE OIL]","[Measures].[Sum of Receipts]"})</f>
        <v>Sum of Receipts</v>
      </c>
      <c r="D278" vm="1906">
        <f>CUBEVALUE("ThisWorkbookDataModel",$B$1,$C278,D$4)</f>
        <v>339066</v>
      </c>
      <c r="E278" vm="1896">
        <f>CUBEVALUE("ThisWorkbookDataModel",$B$1,$C278,E$4)</f>
        <v>354396</v>
      </c>
      <c r="F278" vm="1908">
        <f>CUBEVALUE("ThisWorkbookDataModel",$B$1,$C278,F$4)</f>
        <v>406812</v>
      </c>
      <c r="G278" vm="1897">
        <f>CUBEVALUE("ThisWorkbookDataModel",$B$1,$C278,G$4)</f>
        <v>371238</v>
      </c>
      <c r="H278" vm="1898">
        <f>CUBEVALUE("ThisWorkbookDataModel",$B$1,$C278,H$4)</f>
        <v>313530</v>
      </c>
      <c r="I278" vm="1902">
        <f>CUBEVALUE("ThisWorkbookDataModel",$B$1,$C278,I$4)</f>
        <v>353346</v>
      </c>
      <c r="J278" vm="1904">
        <f>CUBEVALUE("ThisWorkbookDataModel",$B$1,$C278,J$4)</f>
        <v>364938</v>
      </c>
      <c r="K278" vm="1905">
        <f>CUBEVALUE("ThisWorkbookDataModel",$B$1,$C278,K$4)</f>
        <v>330960</v>
      </c>
      <c r="L278" vm="1907">
        <f>CUBEVALUE("ThisWorkbookDataModel",$B$1,$C278,L$4)</f>
        <v>348012</v>
      </c>
      <c r="M278" vm="1899">
        <f>CUBEVALUE("ThisWorkbookDataModel",$B$1,$C278,M$4)</f>
        <v>378840</v>
      </c>
      <c r="N278" vm="1909">
        <f>CUBEVALUE("ThisWorkbookDataModel",$B$1,$C278,N$4)</f>
        <v>300804</v>
      </c>
      <c r="O278" vm="1900">
        <f>CUBEVALUE("ThisWorkbookDataModel",$B$1,$C278,O$4)</f>
        <v>402066</v>
      </c>
      <c r="P278" vm="1901">
        <f>CUBEVALUE("ThisWorkbookDataModel",$B$1,$C278,P$4)</f>
        <v>411390</v>
      </c>
      <c r="Q278" vm="1903">
        <f>CUBEVALUE("ThisWorkbookDataModel",$B$1,$C278,Q$4)</f>
        <v>307062</v>
      </c>
    </row>
    <row r="279" spans="1:17" x14ac:dyDescent="0.25">
      <c r="C279" t="str" vm="108">
        <f>CUBEMEMBER("ThisWorkbookDataModel",{"[EndingInventory].[ProductCode].&amp;[A1]","[EndingInventory].[ProductDesc].&amp;[CRUDE OIL]","[Measures].[Sum of ProductionIn]"})</f>
        <v>Sum of ProductionIn</v>
      </c>
      <c r="D279" vm="1371">
        <f>CUBEVALUE("ThisWorkbookDataModel",$B$1,$C279,D$4)</f>
        <v>0</v>
      </c>
      <c r="E279" vm="1373">
        <f>CUBEVALUE("ThisWorkbookDataModel",$B$1,$C279,E$4)</f>
        <v>0</v>
      </c>
      <c r="F279" vm="1375">
        <f>CUBEVALUE("ThisWorkbookDataModel",$B$1,$C279,F$4)</f>
        <v>0</v>
      </c>
      <c r="G279" vm="1368">
        <f>CUBEVALUE("ThisWorkbookDataModel",$B$1,$C279,G$4)</f>
        <v>0</v>
      </c>
      <c r="H279" vm="1377">
        <f>CUBEVALUE("ThisWorkbookDataModel",$B$1,$C279,H$4)</f>
        <v>0</v>
      </c>
      <c r="I279" vm="1369">
        <f>CUBEVALUE("ThisWorkbookDataModel",$B$1,$C279,I$4)</f>
        <v>0</v>
      </c>
      <c r="J279" vm="1365">
        <f>CUBEVALUE("ThisWorkbookDataModel",$B$1,$C279,J$4)</f>
        <v>0</v>
      </c>
      <c r="K279" vm="1370">
        <f>CUBEVALUE("ThisWorkbookDataModel",$B$1,$C279,K$4)</f>
        <v>0</v>
      </c>
      <c r="L279" vm="1372">
        <f>CUBEVALUE("ThisWorkbookDataModel",$B$1,$C279,L$4)</f>
        <v>0</v>
      </c>
      <c r="M279" vm="1374">
        <f>CUBEVALUE("ThisWorkbookDataModel",$B$1,$C279,M$4)</f>
        <v>0</v>
      </c>
      <c r="N279" vm="1376">
        <f>CUBEVALUE("ThisWorkbookDataModel",$B$1,$C279,N$4)</f>
        <v>0</v>
      </c>
      <c r="O279" vm="1366">
        <f>CUBEVALUE("ThisWorkbookDataModel",$B$1,$C279,O$4)</f>
        <v>0</v>
      </c>
      <c r="P279" vm="1378">
        <f>CUBEVALUE("ThisWorkbookDataModel",$B$1,$C279,P$4)</f>
        <v>0</v>
      </c>
      <c r="Q279" vm="1367">
        <f>CUBEVALUE("ThisWorkbookDataModel",$B$1,$C279,Q$4)</f>
        <v>0</v>
      </c>
    </row>
    <row r="280" spans="1:17" x14ac:dyDescent="0.25">
      <c r="C280" t="str" vm="54">
        <f>CUBEMEMBER("ThisWorkbookDataModel",{"[EndingInventory].[ProductCode].&amp;[A1]","[EndingInventory].[ProductDesc].&amp;[CRUDE OIL]","[Measures].[Sum of ProductionOut]"})</f>
        <v>Sum of ProductionOut</v>
      </c>
      <c r="D280" vm="884">
        <f>CUBEVALUE("ThisWorkbookDataModel",$B$1,$C280,D$4)</f>
        <v>390600</v>
      </c>
      <c r="E280" vm="889">
        <f>CUBEVALUE("ThisWorkbookDataModel",$B$1,$C280,E$4)</f>
        <v>390600</v>
      </c>
      <c r="F280" vm="891">
        <f>CUBEVALUE("ThisWorkbookDataModel",$B$1,$C280,F$4)</f>
        <v>390600</v>
      </c>
      <c r="G280" vm="893">
        <f>CUBEVALUE("ThisWorkbookDataModel",$B$1,$C280,G$4)</f>
        <v>390600</v>
      </c>
      <c r="H280" vm="895">
        <f>CUBEVALUE("ThisWorkbookDataModel",$B$1,$C280,H$4)</f>
        <v>390600</v>
      </c>
      <c r="I280" vm="885">
        <f>CUBEVALUE("ThisWorkbookDataModel",$B$1,$C280,I$4)</f>
        <v>390600</v>
      </c>
      <c r="J280" vm="897">
        <f>CUBEVALUE("ThisWorkbookDataModel",$B$1,$C280,J$4)</f>
        <v>390600</v>
      </c>
      <c r="K280" vm="886">
        <f>CUBEVALUE("ThisWorkbookDataModel",$B$1,$C280,K$4)</f>
        <v>390600</v>
      </c>
      <c r="L280" vm="887">
        <f>CUBEVALUE("ThisWorkbookDataModel",$B$1,$C280,L$4)</f>
        <v>390600</v>
      </c>
      <c r="M280" vm="890">
        <f>CUBEVALUE("ThisWorkbookDataModel",$B$1,$C280,M$4)</f>
        <v>390600</v>
      </c>
      <c r="N280" vm="892">
        <f>CUBEVALUE("ThisWorkbookDataModel",$B$1,$C280,N$4)</f>
        <v>390600</v>
      </c>
      <c r="O280" vm="894">
        <f>CUBEVALUE("ThisWorkbookDataModel",$B$1,$C280,O$4)</f>
        <v>390600</v>
      </c>
      <c r="P280" vm="896">
        <f>CUBEVALUE("ThisWorkbookDataModel",$B$1,$C280,P$4)</f>
        <v>390600</v>
      </c>
      <c r="Q280" vm="888">
        <f>CUBEVALUE("ThisWorkbookDataModel",$B$1,$C280,Q$4)</f>
        <v>390600</v>
      </c>
    </row>
    <row r="281" spans="1:17" x14ac:dyDescent="0.25">
      <c r="C281" t="str" vm="2">
        <f>CUBEMEMBER("ThisWorkbookDataModel",{"[EndingInventory].[ProductCode].&amp;[A1]","[EndingInventory].[ProductDesc].&amp;[CRUDE OIL]","[Measures].[Sum of Demand]"})</f>
        <v>Sum of Demand</v>
      </c>
      <c r="D281" vm="427">
        <f>CUBEVALUE("ThisWorkbookDataModel",$B$1,$C281,D$4)</f>
        <v>0</v>
      </c>
      <c r="E281" vm="415">
        <f>CUBEVALUE("ThisWorkbookDataModel",$B$1,$C281,E$4)</f>
        <v>0</v>
      </c>
      <c r="F281" vm="416">
        <f>CUBEVALUE("ThisWorkbookDataModel",$B$1,$C281,F$4)</f>
        <v>0</v>
      </c>
      <c r="G281" vm="420">
        <f>CUBEVALUE("ThisWorkbookDataModel",$B$1,$C281,G$4)</f>
        <v>0</v>
      </c>
      <c r="H281" vm="422">
        <f>CUBEVALUE("ThisWorkbookDataModel",$B$1,$C281,H$4)</f>
        <v>0</v>
      </c>
      <c r="I281" vm="424">
        <f>CUBEVALUE("ThisWorkbookDataModel",$B$1,$C281,I$4)</f>
        <v>0</v>
      </c>
      <c r="J281" vm="426">
        <f>CUBEVALUE("ThisWorkbookDataModel",$B$1,$C281,J$4)</f>
        <v>0</v>
      </c>
      <c r="K281" vm="417">
        <f>CUBEVALUE("ThisWorkbookDataModel",$B$1,$C281,K$4)</f>
        <v>0</v>
      </c>
      <c r="L281" vm="428">
        <f>CUBEVALUE("ThisWorkbookDataModel",$B$1,$C281,L$4)</f>
        <v>0</v>
      </c>
      <c r="M281" vm="418">
        <f>CUBEVALUE("ThisWorkbookDataModel",$B$1,$C281,M$4)</f>
        <v>0</v>
      </c>
      <c r="N281" vm="419">
        <f>CUBEVALUE("ThisWorkbookDataModel",$B$1,$C281,N$4)</f>
        <v>0</v>
      </c>
      <c r="O281" vm="421">
        <f>CUBEVALUE("ThisWorkbookDataModel",$B$1,$C281,O$4)</f>
        <v>0</v>
      </c>
      <c r="P281" vm="423">
        <f>CUBEVALUE("ThisWorkbookDataModel",$B$1,$C281,P$4)</f>
        <v>0</v>
      </c>
      <c r="Q281" vm="425">
        <f>CUBEVALUE("ThisWorkbookDataModel",$B$1,$C281,Q$4)</f>
        <v>0</v>
      </c>
    </row>
    <row r="282" spans="1:17" x14ac:dyDescent="0.25">
      <c r="C282" t="str" vm="282">
        <f>CUBEMEMBER("ThisWorkbookDataModel",{"[EndingInventory].[ProductCode].&amp;[A1]","[EndingInventory].[ProductDesc].&amp;[CRUDE OIL]","[Measures].[Sum of BlendedOut]"})</f>
        <v>Sum of BlendedOut</v>
      </c>
      <c r="D282" vm="3216">
        <f>CUBEVALUE("ThisWorkbookDataModel",$B$1,$C282,D$4)</f>
        <v>0</v>
      </c>
      <c r="E282" vm="3209">
        <f>CUBEVALUE("ThisWorkbookDataModel",$B$1,$C282,E$4)</f>
        <v>0</v>
      </c>
      <c r="F282" vm="3218">
        <f>CUBEVALUE("ThisWorkbookDataModel",$B$1,$C282,F$4)</f>
        <v>0</v>
      </c>
      <c r="G282" vm="3210">
        <f>CUBEVALUE("ThisWorkbookDataModel",$B$1,$C282,G$4)</f>
        <v>0</v>
      </c>
      <c r="H282" vm="3211">
        <f>CUBEVALUE("ThisWorkbookDataModel",$B$1,$C282,H$4)</f>
        <v>0</v>
      </c>
      <c r="I282" vm="3212">
        <f>CUBEVALUE("ThisWorkbookDataModel",$B$1,$C282,I$4)</f>
        <v>0</v>
      </c>
      <c r="J282" vm="3214">
        <f>CUBEVALUE("ThisWorkbookDataModel",$B$1,$C282,J$4)</f>
        <v>0</v>
      </c>
      <c r="K282" vm="3215">
        <f>CUBEVALUE("ThisWorkbookDataModel",$B$1,$C282,K$4)</f>
        <v>0</v>
      </c>
      <c r="L282" vm="3217">
        <f>CUBEVALUE("ThisWorkbookDataModel",$B$1,$C282,L$4)</f>
        <v>0</v>
      </c>
      <c r="M282" vm="3206">
        <f>CUBEVALUE("ThisWorkbookDataModel",$B$1,$C282,M$4)</f>
        <v>0</v>
      </c>
      <c r="N282" vm="3219">
        <f>CUBEVALUE("ThisWorkbookDataModel",$B$1,$C282,N$4)</f>
        <v>0</v>
      </c>
      <c r="O282" vm="3207">
        <f>CUBEVALUE("ThisWorkbookDataModel",$B$1,$C282,O$4)</f>
        <v>0</v>
      </c>
      <c r="P282" vm="3208">
        <f>CUBEVALUE("ThisWorkbookDataModel",$B$1,$C282,P$4)</f>
        <v>0</v>
      </c>
      <c r="Q282" vm="3213">
        <f>CUBEVALUE("ThisWorkbookDataModel",$B$1,$C282,Q$4)</f>
        <v>0</v>
      </c>
    </row>
    <row r="283" spans="1:17" x14ac:dyDescent="0.25">
      <c r="C283" t="str" vm="245">
        <f>CUBEMEMBER("ThisWorkbookDataModel",{"[EndingInventory].[ProductCode].&amp;[A1]","[EndingInventory].[ProductDesc].&amp;[CRUDE OIL]","[Measures].[Sum of EndingInventory]"})</f>
        <v>Sum of EndingInventory</v>
      </c>
      <c r="D283" vm="2828">
        <f>CUBEVALUE("ThisWorkbookDataModel",$B$1,$C283,D$4)</f>
        <v>-51534</v>
      </c>
      <c r="E283" vm="2830">
        <f>CUBEVALUE("ThisWorkbookDataModel",$B$1,$C283,E$4)</f>
        <v>-87738</v>
      </c>
      <c r="F283" vm="2832">
        <f>CUBEVALUE("ThisWorkbookDataModel",$B$1,$C283,F$4)</f>
        <v>-71526</v>
      </c>
      <c r="G283" vm="2822">
        <f>CUBEVALUE("ThisWorkbookDataModel",$B$1,$C283,G$4)</f>
        <v>-90888</v>
      </c>
      <c r="H283" vm="2834">
        <f>CUBEVALUE("ThisWorkbookDataModel",$B$1,$C283,H$4)</f>
        <v>-167958</v>
      </c>
      <c r="I283" vm="2823">
        <f>CUBEVALUE("ThisWorkbookDataModel",$B$1,$C283,I$4)</f>
        <v>-205212</v>
      </c>
      <c r="J283" vm="2824">
        <f>CUBEVALUE("ThisWorkbookDataModel",$B$1,$C283,J$4)</f>
        <v>-230874</v>
      </c>
      <c r="K283" vm="2827">
        <f>CUBEVALUE("ThisWorkbookDataModel",$B$1,$C283,K$4)</f>
        <v>-290514</v>
      </c>
      <c r="L283" vm="2829">
        <f>CUBEVALUE("ThisWorkbookDataModel",$B$1,$C283,L$4)</f>
        <v>-333102</v>
      </c>
      <c r="M283" vm="2831">
        <f>CUBEVALUE("ThisWorkbookDataModel",$B$1,$C283,M$4)</f>
        <v>-344862</v>
      </c>
      <c r="N283" vm="2833">
        <f>CUBEVALUE("ThisWorkbookDataModel",$B$1,$C283,N$4)</f>
        <v>-434658</v>
      </c>
      <c r="O283" vm="2825">
        <f>CUBEVALUE("ThisWorkbookDataModel",$B$1,$C283,O$4)</f>
        <v>-423192</v>
      </c>
      <c r="P283" vm="2835">
        <f>CUBEVALUE("ThisWorkbookDataModel",$B$1,$C283,P$4)</f>
        <v>-402402</v>
      </c>
      <c r="Q283" vm="2826">
        <f>CUBEVALUE("ThisWorkbookDataModel",$B$1,$C283,Q$4)</f>
        <v>-485940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81C3-A2BB-459B-A54B-F735EE41BC99}">
  <dimension ref="A1"/>
  <sheetViews>
    <sheetView workbookViewId="0">
      <selection activeCell="K11" sqref="K1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n d i n g I n v e n t o r y     2 _ 0 6 0 6 8 6 9 3 - 0 d 5 6 - 4 5 4 f - 9 7 9 9 - 2 d 1 d 1 5 7 5 1 5 6 c " > < C u s t o m C o n t e n t   x m l n s = " h t t p : / / g e m i n i / p i v o t c u s t o m i z a t i o n / T a b l e X M L _ E n d i n g I n v e n t o r y   2 _ 0 6 0 6 8 6 9 3 - 0 d 5 6 - 4 5 4 f - 9 7 9 9 - 2 d 1 d 1 5 7 5 1 5 6 c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 P R O D U C T C O D E < / s t r i n g > < / k e y > < v a l u e > < i n t > 1 2 9 < / i n t > < / v a l u e > < / i t e m > < / C o l u m n W i d t h s > < C o l u m n D i s p l a y I n d e x > < i t e m > < k e y > < s t r i n g > P R O D U C T C O D E 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n d i n g I n v e n t o r y _ d 5 3 7 f 1 5 8 - a b 6 e - 4 2 d d - a 4 c b - c d c 9 9 3 b 4 2 9 5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 P r o d u c t C o d e < / s t r i n g > < / k e y > < v a l u e > < i n t > 1 1 6 < / i n t > < / v a l u e > < / i t e m > < i t e m > < k e y > < s t r i n g > P r o d u c t D e s c < / s t r i n g > < / k e y > < v a l u e > < i n t > 1 1 3 < / i n t > < / v a l u e > < / i t e m > < i t e m > < k e y > < s t r i n g > B e g i n I n v e n t o r y < / s t r i n g > < / k e y > < v a l u e > < i n t > 1 3 1 < / i n t > < / v a l u e > < / i t e m > < i t e m > < k e y > < s t r i n g > R e c e i p t s < / s t r i n g > < / k e y > < v a l u e > < i n t > 8 9 < / i n t > < / v a l u e > < / i t e m > < i t e m > < k e y > < s t r i n g > P r o d u c t i o n I n < / s t r i n g > < / k e y > < v a l u e > < i n t > 1 1 5 < / i n t > < / v a l u e > < / i t e m > < i t e m > < k e y > < s t r i n g > P r o d u c t i o n O u t < / s t r i n g > < / k e y > < v a l u e > < i n t > 1 2 6 < / i n t > < / v a l u e > < / i t e m > < i t e m > < k e y > < s t r i n g > D e m a n d < / s t r i n g > < / k e y > < v a l u e > < i n t > 8 8 < / i n t > < / v a l u e > < / i t e m > < i t e m > < k e y > < s t r i n g > B l e n d e d O u t < / s t r i n g > < / k e y > < v a l u e > < i n t > 1 1 1 < / i n t > < / v a l u e > < / i t e m > < i t e m > < k e y > < s t r i n g > E n d i n g I n v e n t o r y < / s t r i n g > < / k e y > < v a l u e > < i n t > 1 3 8 < / i n t > < / v a l u e > < / i t e m > < i t e m > < k e y > < s t r i n g > F i l t e r < / s t r i n g > < / k e y > < v a l u e > < i n t > 6 9 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 P r o d u c t C o d e < / s t r i n g > < / k e y > < v a l u e > < i n t > 1 < / i n t > < / v a l u e > < / i t e m > < i t e m > < k e y > < s t r i n g > P r o d u c t D e s c < / s t r i n g > < / k e y > < v a l u e > < i n t > 2 < / i n t > < / v a l u e > < / i t e m > < i t e m > < k e y > < s t r i n g > B e g i n I n v e n t o r y < / s t r i n g > < / k e y > < v a l u e > < i n t > 3 < / i n t > < / v a l u e > < / i t e m > < i t e m > < k e y > < s t r i n g > R e c e i p t s < / s t r i n g > < / k e y > < v a l u e > < i n t > 4 < / i n t > < / v a l u e > < / i t e m > < i t e m > < k e y > < s t r i n g > P r o d u c t i o n I n < / s t r i n g > < / k e y > < v a l u e > < i n t > 5 < / i n t > < / v a l u e > < / i t e m > < i t e m > < k e y > < s t r i n g > P r o d u c t i o n O u t < / s t r i n g > < / k e y > < v a l u e > < i n t > 6 < / i n t > < / v a l u e > < / i t e m > < i t e m > < k e y > < s t r i n g > D e m a n d < / s t r i n g > < / k e y > < v a l u e > < i n t > 7 < / i n t > < / v a l u e > < / i t e m > < i t e m > < k e y > < s t r i n g > B l e n d e d O u t < / s t r i n g > < / k e y > < v a l u e > < i n t > 8 < / i n t > < / v a l u e > < / i t e m > < i t e m > < k e y > < s t r i n g > E n d i n g I n v e n t o r y < / s t r i n g > < / k e y > < v a l u e > < i n t > 9 < / i n t > < / v a l u e > < / i t e m > < i t e m > < k e y > < s t r i n g > F i l t e r 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 E n d i n g I n v e n t o r y _ d 5 3 7 f 1 5 8 - a b 6 e - 4 2 d d - a 4 c b - c d c 9 9 3 b 4 2 9 5 6 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 E n d i n g I n v e n t o r y     2 _ 0 6 0 6 8 6 9 3 - 0 d 5 6 - 4 5 4 f - 9 7 9 9 - 2 d 1 d 1 5 7 5 1 5 6 c 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1 0 8 7 9 2 d 6 - 0 c 2 0 - 4 9 4 9 - b 5 3 a - 2 7 d e e 1 6 7 e 9 b 4 "   x m l n s = " h t t p : / / s c h e m a s . m i c r o s o f t . c o m / D a t a M a s h u p " > A A A A A M 8 D A A B Q S w M E F A A C A A g A X H A 1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X H A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w N V g 5 E x H l y Q A A A O A B A A A T A B w A R m 9 y b X V s Y X M v U 2 V j d G l v b j E u b S C i G A A o o B Q A A A A A A A A A A A A A A A A A A A A A A A A A A A C 9 j 0 0 L g k A Q h u + C / 2 G Z L g U W f R z D g 5 C B U L S 2 B Y F J b O 5 Q g u 7 S u g U R / f c s I U K p Y 3 M Z m H l 4 Z t 4 C E 5 M q S V j V B 2 P b s q 3 i y D U K 4 k u R y k M g L y i N 0 l f i k g y N b Z G y m D r r B M s J O 2 W 9 C T d 8 z w t s w 8 y j q w X t h r Q / 8 L 3 1 a M v C m b + h S 5 8 x c A i 8 T T T j U p b q u R K Y Q c e p n G K v d s 2 T 1 a V b x J I j 5 t y F k g I n M J i 7 U I M h v k f P V 2 L b S u V X 5 W f A V l 1 B 2 s M O / C P n h W o l z o k p p k q / t r + T N v A v W R v c + A F Q S w E C L Q A U A A I A C A B c c D V Y 9 H Q P d q Q A A A D 2 A A A A E g A A A A A A A A A A A A A A A A A A A A A A Q 2 9 u Z m l n L 1 B h Y 2 t h Z 2 U u e G 1 s U E s B A i 0 A F A A C A A g A X H A 1 W A / K 6 a u k A A A A 6 Q A A A B M A A A A A A A A A A A A A A A A A 8 A A A A F t D b 2 5 0 Z W 5 0 X 1 R 5 c G V z X S 5 4 b W x Q S w E C L Q A U A A I A C A B c c D V Y O R M R 5 c k A A A D g A Q A A E w A A A A A A A A A A A A A A A A D h A Q A A R m 9 y b X V s Y X M v U 2 V j d G l v b j E u b V B L B Q Y A A A A A A w A D A M I A A A D 3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G g A A A A A A A N g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m R p b m d J b n Z l b n R v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Y 3 O G M 2 N y 1 h N 2 I 1 L T Q 4 O W M t Y T g 3 O S 1 m N 2 F l N D U y Z T c 3 Y z k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E Y X R l J n F 1 b 3 Q 7 L C Z x d W 9 0 O 1 B y b 2 R 1 Y 3 R D b 2 R l J n F 1 b 3 Q 7 L C Z x d W 9 0 O 1 B y b 2 R 1 Y 3 R E Z X N j J n F 1 b 3 Q 7 L C Z x d W 9 0 O 0 J l Z 2 l u S W 5 2 Z W 5 0 b 3 J 5 J n F 1 b 3 Q 7 L C Z x d W 9 0 O 1 J l Y 2 V p c H R z J n F 1 b 3 Q 7 L C Z x d W 9 0 O 1 B y b 2 R 1 Y 3 R p b 2 5 J b i Z x d W 9 0 O y w m c X V v d D t Q c m 9 k d W N 0 a W 9 u T 3 V 0 J n F 1 b 3 Q 7 L C Z x d W 9 0 O 0 R l b W F u Z C Z x d W 9 0 O y w m c X V v d D t C b G V u Z G V k T 3 V 0 J n F 1 b 3 Q 7 L C Z x d W 9 0 O 0 V u Z G l u Z 0 l u d m V u d G 9 y e S Z x d W 9 0 O 1 0 i I C 8 + P E V u d H J 5 I F R 5 c G U 9 I k Z p b G x D b 2 x 1 b W 5 U e X B l c y I g V m F s d W U 9 I n N D U V l H Q l F V R k J R V U Z C U T 0 9 I i A v P j x F b n R y e S B U e X B l P S J G a W x s T G F z d F V w Z G F 0 Z W Q i I F Z h b H V l P S J k M j A y N C 0 w M S 0 y M V Q x O T o w M D o 1 N S 4 w M T k 2 O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3 M j I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G l 2 b 3 R P Y m p l Y 3 R O Y W 1 l I i B W Y W x 1 Z T 0 i c 1 N o Z W V 0 M i A o M i k h U G l 2 b 3 R U Y W J s Z T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E Y X R l J n F 1 b 3 Q 7 L C Z x d W 9 0 O 1 B y b 2 R 1 Y 3 R D b 2 R l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F w M D F l Y X U z X F x c X H N x b G V 4 c H J l c 3 M 7 S W 5 2 Z W 5 0 b 3 J 5 U G x h b m 5 p b m d N b 2 R l b C 9 k Y m 8 v R W 5 k a W 5 n S W 5 2 Z W 5 0 b 3 J 5 L n t E Y X R l L D B 9 J n F 1 b 3 Q 7 L C Z x d W 9 0 O 1 N l c n Z l c i 5 E Y X R h Y m F z Z V x c L z I v U 1 F M L 2 x h c H R v c C 1 x c D A x Z W F 1 M 1 x c X F x z c W x l e H B y Z X N z O 0 l u d m V u d G 9 y e V B s Y W 5 u a W 5 n T W 9 k Z W w v Z G J v L 0 V u Z G l u Z 0 l u d m V u d G 9 y e S 5 7 U H J v Z H V j d E N v Z G U s M X 0 m c X V v d D s s J n F 1 b 3 Q 7 U 2 V y d m V y L k R h d G F i Y X N l X F w v M i 9 T U U w v b G F w d G 9 w L X F w M D F l Y X U z X F x c X H N x b G V 4 c H J l c 3 M 7 S W 5 2 Z W 5 0 b 3 J 5 U G x h b m 5 p b m d N b 2 R l b C 9 k Y m 8 v R W 5 k a W 5 n S W 5 2 Z W 5 0 b 3 J 5 L n t Q c m 9 k d W N 0 R G V z Y y w y f S Z x d W 9 0 O y w m c X V v d D t T Z X J 2 Z X I u R G F 0 Y W J h c 2 V c X C 8 y L 1 N R T C 9 s Y X B 0 b 3 A t c X A w M W V h d T N c X F x c c 3 F s Z X h w c m V z c z t J b n Z l b n R v c n l Q b G F u b m l u Z 0 1 v Z G V s L 2 R i b y 9 F b m R p b m d J b n Z l b n R v c n k u e 0 J l Z 2 l u S W 5 2 Z W 5 0 b 3 J 5 L D N 9 J n F 1 b 3 Q 7 L C Z x d W 9 0 O 1 N l c n Z l c i 5 E Y X R h Y m F z Z V x c L z I v U 1 F M L 2 x h c H R v c C 1 x c D A x Z W F 1 M 1 x c X F x z c W x l e H B y Z X N z O 0 l u d m V u d G 9 y e V B s Y W 5 u a W 5 n T W 9 k Z W w v Z G J v L 0 V u Z G l u Z 0 l u d m V u d G 9 y e S 5 7 U m V j Z W l w d H M s N H 0 m c X V v d D s s J n F 1 b 3 Q 7 U 2 V y d m V y L k R h d G F i Y X N l X F w v M i 9 T U U w v b G F w d G 9 w L X F w M D F l Y X U z X F x c X H N x b G V 4 c H J l c 3 M 7 S W 5 2 Z W 5 0 b 3 J 5 U G x h b m 5 p b m d N b 2 R l b C 9 k Y m 8 v R W 5 k a W 5 n S W 5 2 Z W 5 0 b 3 J 5 L n t Q c m 9 k d W N 0 a W 9 u S W 4 s N X 0 m c X V v d D s s J n F 1 b 3 Q 7 U 2 V y d m V y L k R h d G F i Y X N l X F w v M i 9 T U U w v b G F w d G 9 w L X F w M D F l Y X U z X F x c X H N x b G V 4 c H J l c 3 M 7 S W 5 2 Z W 5 0 b 3 J 5 U G x h b m 5 p b m d N b 2 R l b C 9 k Y m 8 v R W 5 k a W 5 n S W 5 2 Z W 5 0 b 3 J 5 L n t Q c m 9 k d W N 0 a W 9 u T 3 V 0 L D Z 9 J n F 1 b 3 Q 7 L C Z x d W 9 0 O 1 N l c n Z l c i 5 E Y X R h Y m F z Z V x c L z I v U 1 F M L 2 x h c H R v c C 1 x c D A x Z W F 1 M 1 x c X F x z c W x l e H B y Z X N z O 0 l u d m V u d G 9 y e V B s Y W 5 u a W 5 n T W 9 k Z W w v Z G J v L 0 V u Z G l u Z 0 l u d m V u d G 9 y e S 5 7 R G V t Y W 5 k L D d 9 J n F 1 b 3 Q 7 L C Z x d W 9 0 O 1 N l c n Z l c i 5 E Y X R h Y m F z Z V x c L z I v U 1 F M L 2 x h c H R v c C 1 x c D A x Z W F 1 M 1 x c X F x z c W x l e H B y Z X N z O 0 l u d m V u d G 9 y e V B s Y W 5 u a W 5 n T W 9 k Z W w v Z G J v L 0 V u Z G l u Z 0 l u d m V u d G 9 y e S 5 7 Q m x l b m R l Z E 9 1 d C w 4 f S Z x d W 9 0 O y w m c X V v d D t T Z X J 2 Z X I u R G F 0 Y W J h c 2 V c X C 8 y L 1 N R T C 9 s Y X B 0 b 3 A t c X A w M W V h d T N c X F x c c 3 F s Z X h w c m V z c z t J b n Z l b n R v c n l Q b G F u b m l u Z 0 1 v Z G V s L 2 R i b y 9 F b m R p b m d J b n Z l b n R v c n k u e 0 V u Z G l u Z 0 l u d m V u d G 9 y e S w 5 f S Z x d W 9 0 O 1 0 s J n F 1 b 3 Q 7 Q 2 9 s d W 1 u Q 2 9 1 b n Q m c X V v d D s 6 M T A s J n F 1 b 3 Q 7 S 2 V 5 Q 2 9 s d W 1 u T m F t Z X M m c X V v d D s 6 W y Z x d W 9 0 O 0 R h d G U m c X V v d D s s J n F 1 b 3 Q 7 U H J v Z H V j d E N v Z G U m c X V v d D t d L C Z x d W 9 0 O 0 N v b H V t b k l k Z W 5 0 a X R p Z X M m c X V v d D s 6 W y Z x d W 9 0 O 1 N l c n Z l c i 5 E Y X R h Y m F z Z V x c L z I v U 1 F M L 2 x h c H R v c C 1 x c D A x Z W F 1 M 1 x c X F x z c W x l e H B y Z X N z O 0 l u d m V u d G 9 y e V B s Y W 5 u a W 5 n T W 9 k Z W w v Z G J v L 0 V u Z G l u Z 0 l u d m V u d G 9 y e S 5 7 R G F 0 Z S w w f S Z x d W 9 0 O y w m c X V v d D t T Z X J 2 Z X I u R G F 0 Y W J h c 2 V c X C 8 y L 1 N R T C 9 s Y X B 0 b 3 A t c X A w M W V h d T N c X F x c c 3 F s Z X h w c m V z c z t J b n Z l b n R v c n l Q b G F u b m l u Z 0 1 v Z G V s L 2 R i b y 9 F b m R p b m d J b n Z l b n R v c n k u e 1 B y b 2 R 1 Y 3 R D b 2 R l L D F 9 J n F 1 b 3 Q 7 L C Z x d W 9 0 O 1 N l c n Z l c i 5 E Y X R h Y m F z Z V x c L z I v U 1 F M L 2 x h c H R v c C 1 x c D A x Z W F 1 M 1 x c X F x z c W x l e H B y Z X N z O 0 l u d m V u d G 9 y e V B s Y W 5 u a W 5 n T W 9 k Z W w v Z G J v L 0 V u Z G l u Z 0 l u d m V u d G 9 y e S 5 7 U H J v Z H V j d E R l c 2 M s M n 0 m c X V v d D s s J n F 1 b 3 Q 7 U 2 V y d m V y L k R h d G F i Y X N l X F w v M i 9 T U U w v b G F w d G 9 w L X F w M D F l Y X U z X F x c X H N x b G V 4 c H J l c 3 M 7 S W 5 2 Z W 5 0 b 3 J 5 U G x h b m 5 p b m d N b 2 R l b C 9 k Y m 8 v R W 5 k a W 5 n S W 5 2 Z W 5 0 b 3 J 5 L n t C Z W d p b k l u d m V u d G 9 y e S w z f S Z x d W 9 0 O y w m c X V v d D t T Z X J 2 Z X I u R G F 0 Y W J h c 2 V c X C 8 y L 1 N R T C 9 s Y X B 0 b 3 A t c X A w M W V h d T N c X F x c c 3 F s Z X h w c m V z c z t J b n Z l b n R v c n l Q b G F u b m l u Z 0 1 v Z G V s L 2 R i b y 9 F b m R p b m d J b n Z l b n R v c n k u e 1 J l Y 2 V p c H R z L D R 9 J n F 1 b 3 Q 7 L C Z x d W 9 0 O 1 N l c n Z l c i 5 E Y X R h Y m F z Z V x c L z I v U 1 F M L 2 x h c H R v c C 1 x c D A x Z W F 1 M 1 x c X F x z c W x l e H B y Z X N z O 0 l u d m V u d G 9 y e V B s Y W 5 u a W 5 n T W 9 k Z W w v Z G J v L 0 V u Z G l u Z 0 l u d m V u d G 9 y e S 5 7 U H J v Z H V j d G l v b k l u L D V 9 J n F 1 b 3 Q 7 L C Z x d W 9 0 O 1 N l c n Z l c i 5 E Y X R h Y m F z Z V x c L z I v U 1 F M L 2 x h c H R v c C 1 x c D A x Z W F 1 M 1 x c X F x z c W x l e H B y Z X N z O 0 l u d m V u d G 9 y e V B s Y W 5 u a W 5 n T W 9 k Z W w v Z G J v L 0 V u Z G l u Z 0 l u d m V u d G 9 y e S 5 7 U H J v Z H V j d G l v b k 9 1 d C w 2 f S Z x d W 9 0 O y w m c X V v d D t T Z X J 2 Z X I u R G F 0 Y W J h c 2 V c X C 8 y L 1 N R T C 9 s Y X B 0 b 3 A t c X A w M W V h d T N c X F x c c 3 F s Z X h w c m V z c z t J b n Z l b n R v c n l Q b G F u b m l u Z 0 1 v Z G V s L 2 R i b y 9 F b m R p b m d J b n Z l b n R v c n k u e 0 R l b W F u Z C w 3 f S Z x d W 9 0 O y w m c X V v d D t T Z X J 2 Z X I u R G F 0 Y W J h c 2 V c X C 8 y L 1 N R T C 9 s Y X B 0 b 3 A t c X A w M W V h d T N c X F x c c 3 F s Z X h w c m V z c z t J b n Z l b n R v c n l Q b G F u b m l u Z 0 1 v Z G V s L 2 R i b y 9 F b m R p b m d J b n Z l b n R v c n k u e 0 J s Z W 5 k Z W R P d X Q s O H 0 m c X V v d D s s J n F 1 b 3 Q 7 U 2 V y d m V y L k R h d G F i Y X N l X F w v M i 9 T U U w v b G F w d G 9 w L X F w M D F l Y X U z X F x c X H N x b G V 4 c H J l c 3 M 7 S W 5 2 Z W 5 0 b 3 J 5 U G x h b m 5 p b m d N b 2 R l b C 9 k Y m 8 v R W 5 k a W 5 n S W 5 2 Z W 5 0 b 3 J 5 L n t F b m R p b m d J b n Z l b n R v c n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G l u Z 0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p b m d J b n Z l b n R v c n k v Z G J v X 0 V u Z G l u Z 0 l u d m V u d G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l u Z 0 l u d m V u d G 9 y e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Z T Z h Y z M w L W V i M D c t N D R i M C 1 h Y 2 E 4 L T V j M T B m M T R k M W R j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z E i I C 8 + P E V u d H J 5 I F R 5 c G U 9 I k Z p b G x D b 2 x 1 b W 5 O Y W 1 l c y I g V m F s d W U 9 I n N b J n F 1 b 3 Q 7 U F J P R F V D V E N P R E U m c X V v d D t d I i A v P j x F b n R y e S B U e X B l P S J G a W x s Q 2 9 s d W 1 u V H l w Z X M i I F Z h b H V l P S J z Q m c 9 P S I g L z 4 8 R W 5 0 c n k g V H l w Z T 0 i R m l s b E x h c 3 R V c G R h d G V k I i B W Y W x 1 Z T 0 i Z D I w M j Q t M D E t M j F U M T k 6 M D A 6 N T U u M D M 1 M z A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G l 2 b 3 R P Y m p l Y 3 R O Y W 1 l I i B W Y W x 1 Z T 0 i c 1 N o Z W V 0 M i A o M i k h U G l 2 b 3 R U Y W J s Z T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x c D A x Z W F 1 M 1 x c X F x z c W x l e H B y Z X N z O 0 l u d m V u d G 9 y e V B s Y W 5 u a W 5 n T W 9 k Z W w v Z G J v L 3 Z Q c m 9 k d W N 0 c 0 Z v c k 1 v Z G V s L n t Q U k 9 E V U N U Q 0 9 E R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X J 2 Z X I u R G F 0 Y W J h c 2 V c X C 8 y L 1 N R T C 9 s Y X B 0 b 3 A t c X A w M W V h d T N c X F x c c 3 F s Z X h w c m V z c z t J b n Z l b n R v c n l Q b G F u b m l u Z 0 1 v Z G V s L 2 R i b y 9 2 U H J v Z H V j d H N G b 3 J N b 2 R l b C 5 7 U F J P R F V D V E N P R E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G l u Z 0 l u d m V u d G 9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p b m d J b n Z l b n R v c n k l M j A o M i k v Z G J v X 3 Z Q c m 9 k d W N 0 c 0 Z v c k 1 v Z G V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o S b 3 s M X R I r p r 3 a i I S h n A A A A A A A g A A A A A A E G Y A A A A B A A A g A A A A u / v r 0 W C h 3 l A B E O 2 y V k 2 g z M g F 2 / o T F x s a 2 9 d 6 G t r E N r s A A A A A D o A A A A A C A A A g A A A A G K r m i A P i q u T l m 6 6 7 V b e d c p 4 8 G y q E / C 7 5 b P m Z F c X e w j Z Q A A A A m 6 t v D q n m 0 u N z 8 C x r N z Y 8 W H x / Z p e P Y 0 G G n O k i L 8 d 2 4 m F t k D T S v N 9 6 / P Y q D 0 m C B K 6 j L L l F U Z c h 3 y 9 Q Z B l z O H l E H a Z D N v R Y Q o / 5 I X h Q l X J Y Q Z 5 A A A A A f I b z C T V I z f E o p j x 0 X c D y h Y 7 I 6 q O 5 G w m j m p R e v E C p H 7 z b q / H z X g 8 E i o + p W H k N r I c U w G U E P D f N X o 5 N y S V Z O l V T W w =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 2 0 2 4 - 0 1 - 2 1 T 1 4 : 0 5 : 2 9 . 4 5 0 0 1 2 - 0 5 : 0 0 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 E n d i n g I n v e n t o r y 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 E n d i n g I n v e n t o r y 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 E n d i n g I n v e n t o r y 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 E n d i n g I n v e n t o r y 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 C o l u m n s \ B e g i n I n v e n t o r y 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 C o l u m n s \ R e c e i p t s 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 C o l u m n s \ B l e n d e d O u t 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 C o l u m n s \ E n d i n g I n v e n t o r y 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 C o l u m n s \ F i l t e r 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E n d i n g I n v e n t o r y _ d 5 3 7 f 1 5 8 - a b 6 e - 4 2 d d - a 4 c b - c d c 9 9 3 b 4 2 9 5 6 , E n d i n g I n v e n t o r y     2 _ 0 6 0 6 8 6 9 3 - 0 d 5 6 - 4 5 4 f - 9 7 9 9 - 2 d 1 d 1 5 7 5 1 5 6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 T a g s \ T a b l e s \ & l t ; T a b l e s \ E n d i n g I n v e n t o r y & g t ; < / K e y > < / D i a g r a m O b j e c t K e y > < D i a g r a m O b j e c t K e y > < K e y > D y n a m i c   T a g s \ T a b l e s \ & l t ; T a b l e s \ E n d i n g I n v e n t o r y     2 & g t ; < / K e y > < / D i a g r a m O b j e c t K e y > < D i a g r a m O b j e c t K e y > < K e y > T a b l e s \ E n d i n g I n v e n t o r y < / K e y > < / D i a g r a m O b j e c t K e y > < D i a g r a m O b j e c t K e y > < K e y > T a b l e s \ E n d i n g I n v e n t o r y \ C o l u m n s \ D a t e < / K e y > < / D i a g r a m O b j e c t K e y > < D i a g r a m O b j e c t K e y > < K e y > T a b l e s \ E n d i n g I n v e n t o r y \ C o l u m n s \ P r o d u c t C o d e < / K e y > < / D i a g r a m O b j e c t K e y > < D i a g r a m O b j e c t K e y > < K e y > T a b l e s \ E n d i n g I n v e n t o r y \ C o l u m n s \ P r o d u c t D e s c < / K e y > < / D i a g r a m O b j e c t K e y > < D i a g r a m O b j e c t K e y > < K e y > T a b l e s \ E n d i n g I n v e n t o r y \ C o l u m n s \ B e g i n I n v e n t o r y < / K e y > < / D i a g r a m O b j e c t K e y > < D i a g r a m O b j e c t K e y > < K e y > T a b l e s \ E n d i n g I n v e n t o r y \ C o l u m n s \ R e c e i p t s < / K e y > < / D i a g r a m O b j e c t K e y > < D i a g r a m O b j e c t K e y > < K e y > T a b l e s \ E n d i n g I n v e n t o r y \ C o l u m n s \ P r o d u c t i o n I n < / K e y > < / D i a g r a m O b j e c t K e y > < D i a g r a m O b j e c t K e y > < K e y > T a b l e s \ E n d i n g I n v e n t o r y \ C o l u m n s \ P r o d u c t i o n O u t < / K e y > < / D i a g r a m O b j e c t K e y > < D i a g r a m O b j e c t K e y > < K e y > T a b l e s \ E n d i n g I n v e n t o r y \ C o l u m n s \ D e m a n d < / K e y > < / D i a g r a m O b j e c t K e y > < D i a g r a m O b j e c t K e y > < K e y > T a b l e s \ E n d i n g I n v e n t o r y \ C o l u m n s \ B l e n d e d O u t < / K e y > < / D i a g r a m O b j e c t K e y > < D i a g r a m O b j e c t K e y > < K e y > T a b l e s \ E n d i n g I n v e n t o r y \ C o l u m n s \ E n d i n g I n v e n t o r y < / K e y > < / D i a g r a m O b j e c t K e y > < D i a g r a m O b j e c t K e y > < K e y > T a b l e s \ E n d i n g I n v e n t o r y \ M e a s u r e s \ S u m   o f   B e g i n I n v e n t o r y < / K e y > < / D i a g r a m O b j e c t K e y > < D i a g r a m O b j e c t K e y > < K e y > T a b l e s \ E n d i n g I n v e n t o r y \ S u m   o f   B e g i n I n v e n t o r y \ A d d i t i o n a l   I n f o \ I m p l i c i t   M e a s u r e < / K e y > < / D i a g r a m O b j e c t K e y > < D i a g r a m O b j e c t K e y > < K e y > T a b l e s \ E n d i n g I n v e n t o r y \ M e a s u r e s \ S u m   o f   R e c e i p t s < / K e y > < / D i a g r a m O b j e c t K e y > < D i a g r a m O b j e c t K e y > < K e y > T a b l e s \ E n d i n g I n v e n t o r y \ S u m   o f   R e c e i p t s \ A d d i t i o n a l   I n f o \ I m p l i c i t   M e a s u r e < / K e y > < / D i a g r a m O b j e c t K e y > < D i a g r a m O b j e c t K e y > < K e y > T a b l e s \ E n d i n g I n v e n t o r y \ M e a s u r e s \ S u m   o f   P r o d u c t i o n I n < / K e y > < / D i a g r a m O b j e c t K e y > < D i a g r a m O b j e c t K e y > < K e y > T a b l e s \ E n d i n g I n v e n t o r y \ S u m   o f   P r o d u c t i o n I n \ A d d i t i o n a l   I n f o \ I m p l i c i t   M e a s u r e < / K e y > < / D i a g r a m O b j e c t K e y > < D i a g r a m O b j e c t K e y > < K e y > T a b l e s \ E n d i n g I n v e n t o r y \ M e a s u r e s \ S u m   o f   P r o d u c t i o n O u t < / K e y > < / D i a g r a m O b j e c t K e y > < D i a g r a m O b j e c t K e y > < K e y > T a b l e s \ E n d i n g I n v e n t o r y \ S u m   o f   P r o d u c t i o n O u t \ A d d i t i o n a l   I n f o \ I m p l i c i t   M e a s u r e < / K e y > < / D i a g r a m O b j e c t K e y > < D i a g r a m O b j e c t K e y > < K e y > T a b l e s \ E n d i n g I n v e n t o r y \ M e a s u r e s \ S u m   o f   D e m a n d < / K e y > < / D i a g r a m O b j e c t K e y > < D i a g r a m O b j e c t K e y > < K e y > T a b l e s \ E n d i n g I n v e n t o r y \ S u m   o f   D e m a n d \ A d d i t i o n a l   I n f o \ I m p l i c i t   M e a s u r e < / K e y > < / D i a g r a m O b j e c t K e y > < D i a g r a m O b j e c t K e y > < K e y > T a b l e s \ E n d i n g I n v e n t o r y \ M e a s u r e s \ S u m   o f   B l e n d e d O u t < / K e y > < / D i a g r a m O b j e c t K e y > < D i a g r a m O b j e c t K e y > < K e y > T a b l e s \ E n d i n g I n v e n t o r y \ S u m   o f   B l e n d e d O u t \ A d d i t i o n a l   I n f o \ I m p l i c i t   M e a s u r e < / K e y > < / D i a g r a m O b j e c t K e y > < D i a g r a m O b j e c t K e y > < K e y > T a b l e s \ E n d i n g I n v e n t o r y \ M e a s u r e s \ S u m   o f   E n d i n g I n v e n t o r y < / K e y > < / D i a g r a m O b j e c t K e y > < D i a g r a m O b j e c t K e y > < K e y > T a b l e s \ E n d i n g I n v e n t o r y \ S u m   o f   E n d i n g I n v e n t o r y \ A d d i t i o n a l   I n f o \ I m p l i c i t   M e a s u r e < / K e y > < / D i a g r a m O b j e c t K e y > < D i a g r a m O b j e c t K e y > < K e y > T a b l e s \ E n d i n g I n v e n t o r y     2 < / K e y > < / D i a g r a m O b j e c t K e y > < D i a g r a m O b j e c t K e y > < K e y > T a b l e s \ E n d i n g I n v e n t o r y     2 \ C o l u m n s \ P R O D U C T C O D E < / K e y > < / D i a g r a m O b j e c t K e y > < D i a g r a m O b j e c t K e y > < K e y > R e l a t i o n s h i p s \ & l t ; T a b l e s \ E n d i n g I n v e n t o r y \ C o l u m n s \ P r o d u c t C o d e & g t ; - & l t ; T a b l e s \ E n d i n g I n v e n t o r y     2 \ C o l u m n s \ P R O D U C T C O D E & g t ; < / K e y > < / D i a g r a m O b j e c t K e y > < D i a g r a m O b j e c t K e y > < K e y > R e l a t i o n s h i p s \ & l t ; T a b l e s \ E n d i n g I n v e n t o r y \ C o l u m n s \ P r o d u c t C o d e & g t ; - & l t ; T a b l e s \ E n d i n g I n v e n t o r y     2 \ C o l u m n s \ P R O D U C T C O D E & g t ; \ F K < / K e y > < / D i a g r a m O b j e c t K e y > < D i a g r a m O b j e c t K e y > < K e y > R e l a t i o n s h i p s \ & l t ; T a b l e s \ E n d i n g I n v e n t o r y \ C o l u m n s \ P r o d u c t C o d e & g t ; - & l t ; T a b l e s \ E n d i n g I n v e n t o r y     2 \ C o l u m n s \ P R O D U C T C O D E & g t ; \ P K < / K e y > < / D i a g r a m O b j e c t K e y > < D i a g r a m O b j e c t K e y > < K e y > R e l a t i o n s h i p s \ & l t ; T a b l e s \ E n d i n g I n v e n t o r y \ C o l u m n s \ P r o d u c t C o d e & g t ; - & l t ; T a b l e s \ E n d i n g I n v e n t o r y     2 \ C o l u m n s \ P R O D U C T C O D E & g t ; \ C r o s s F i l t e r < / K e y > < / D i a g r a m O b j e c t K e y > < / A l l K e y s > < S e l e c t e d K e y s > < D i a g r a m O b j e c t K e y > < K e y > R e l a t i o n s h i p s \ & l t ; T a b l e s \ E n d i n g I n v e n t o r y \ C o l u m n s \ P r o d u c t C o d e & g t ; - & l t ; T a b l e s \ E n d i n g I n v e n t o r y     2 \ C o l u m n s \ P R O D U C T C O D E & g t ; 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 T a g s \ T a b l e s \ & l t ; T a b l e s \ E n d i n g I n v e n t o r y & g t ; 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 T a g s \ T a b l e s \ & l t ; T a b l e s \ E n d i n g I n v e n t o r y 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 T a b l e s \ E n d i n g I n v e n t o r y 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 T a b l e s \ E n d i n g I n v e n t o r y \ C o l u m n s \ P r o d u c t D e s c 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 T a b l e s \ E n d i n g I n v e n t o r y \ C o l u m n s \ B e g i n I n v e n t o r y 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 T a b l e s \ E n d i n g I n v e n t o r y \ C o l u m n s \ R e c e i p t s 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 T a b l e s \ E n d i n g I n v e n t o r y \ C o l u m n s \ P r o d u c t i o n I n 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 T a b l e s \ E n d i n g I n v e n t o r y \ C o l u m n s \ P r o d u c t i o n O u t 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 T a b l e s \ E n d i n g I n v e n t o r y \ C o l u m n s \ B l e n d e d O u t 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 T a b l e s \ E n d i n g I n v e n t o r y \ C o l u m n s \ E n d i n g I n v e n t o r y 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 T a b l e s \ E n d i n g I n v e n t o r y \ M e a s u r e s \ S u m   o f   B e g i n I n v e n t o r y 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 T a b l e s \ E n d i n g I n v e n t o r y \ S u m   o f   B e g i n I n v e n t o r y \ A d d i t i o n a l 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 T a b l e s \ E n d i n g I n v e n t o r y \ M e a s u r e s \ S u m   o f   R e c e i p t s 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 T a b l e s \ E n d i n g I n v e n t o r y \ S u m   o f   R e c e i p t s \ A d d i t i o n a l 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 T a b l e s \ E n d i n g I n v e n t o r y \ M e a s u r e s \ S u m   o f   P r o d u c t i o n I n 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 T a b l e s \ E n d i n g I n v e n t o r y \ S u m   o f   P r o d u c t i o n I n \ A d d i t i o n a l 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 T a b l e s \ E n d i n g I n v e n t o r y \ M e a s u r e s \ S u m   o f   P r o d u c t i o n O u t 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 T a b l e s \ E n d i n g I n v e n t o r y \ S u m   o f   P r o d u c t i o n O u t \ A d d i t i o n a l 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 T a b l e s \ E n d i n g I n v e n t o r y \ M e a s u r e s \ S u m   o f  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 T a b l e s \ E n d i n g I n v e n t o r y \ S u m   o f   D e m a n d \ A d d i t i o n a l 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 T a b l e s \ E n d i n g I n v e n t o r y \ M e a s u r e s \ S u m   o f   B l e n d e d O u t 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 T a b l e s \ E n d i n g I n v e n t o r y \ S u m   o f   B l e n d e d O u t \ A d d i t i o n a l 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 T a b l e s \ E n d i n g I n v e n t o r y \ M e a s u r e s \ S u m   o f   E n d i n g I n v e n t o r y 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 T a b l e s \ E n d i n g I n v e n t o r y \ S u m   o f   E n d i n g I n v e n t o r y \ A d d i t i o n a l 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 T a b l e s \ E n d i n g I n v e n t o r y 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 T a b l e s \ E n d i n g I n v e n t o r y     2 \ C o l u m n s \ P R O D U C T C O D E 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 R e l a t i o n s h i p s \ & l t ; T a b l e s \ E n d i n g I n v e n t o r y \ C o l u m n s \ P r o d u c t C o d e & g t ; - & l t ; T a b l e s \ E n d i n g I n v e n t o r y     2 \ C o l u m n s \ P R O D U C T C O D E & g t ; 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 R e l a t i o n s h i p s \ & l t ; T a b l e s \ E n d i n g I n v e n t o r y \ C o l u m n s \ P r o d u c t C o d e & g t ; - & l t ; T a b l e s \ E n d i n g I n v e n t o r y     2 \ C o l u m n s \ P R O D U C T C O D E & g t ; \ F K 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 R e l a t i o n s h i p s \ & l t ; T a b l e s \ E n d i n g I n v e n t o r y \ C o l u m n s \ P r o d u c t C o d e & g t ; - & l t ; T a b l e s \ E n d i n g I n v e n t o r y     2 \ C o l u m n s \ P R O D U C T C O D E & g t ; \ P K 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 R e l a t i o n s h i p s \ & l t ; T a b l e s \ E n d i n g I n v e n t o r y \ C o l u m n s \ P r o d u c t C o d e & g t ; - & l t ; T a b l e s \ E n d i n g I n v e n t o r y     2 \ C o l u m n s \ P R O D U C T C O D E & g t ; \ C r o s s F i l t e r 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 E n d i n g I n v e n t o r y 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 E n d i n g I n v e n t o r y 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 B e g i n I n v e n t o r y < / K e y > < / D i a g r a m O b j e c t K e y > < D i a g r a m O b j e c t K e y > < K e y > M e a s u r e s \ S u m   o f   B e g i n I n v e n t o r y \ T a g I n f o \ F o r m u l a < / K e y > < / D i a g r a m O b j e c t K e y > < D i a g r a m O b j e c t K e y > < K e y > M e a s u r e s \ S u m   o f   B e g i n I n v e n t o r y \ T a g I n f o \ V a l u e < / K e y > < / D i a g r a m O b j e c t K e y > < D i a g r a m O b j e c t K e y > < K e y > M e a s u r e s \ S u m   o f   R e c e i p t s < / K e y > < / D i a g r a m O b j e c t K e y > < D i a g r a m O b j e c t K e y > < K e y > M e a s u r e s \ S u m   o f   R e c e i p t s \ T a g I n f o \ F o r m u l a < / K e y > < / D i a g r a m O b j e c t K e y > < D i a g r a m O b j e c t K e y > < K e y > M e a s u r e s \ S u m   o f   R e c e i p t s \ T a g I n f o \ V a l u e < / K e y > < / D i a g r a m O b j e c t K e y > < D i a g r a m O b j e c t K e y > < K e y > M e a s u r e s \ S u m   o f   P r o d u c t i o n I n < / K e y > < / D i a g r a m O b j e c t K e y > < D i a g r a m O b j e c t K e y > < K e y > M e a s u r e s \ S u m   o f   P r o d u c t i o n I n \ T a g I n f o \ F o r m u l a < / K e y > < / D i a g r a m O b j e c t K e y > < D i a g r a m O b j e c t K e y > < K e y > M e a s u r e s \ S u m   o f   P r o d u c t i o n I n \ T a g I n f o \ V a l u e < / K e y > < / D i a g r a m O b j e c t K e y > < D i a g r a m O b j e c t K e y > < K e y > M e a s u r e s \ S u m   o f   P r o d u c t i o n O u t < / K e y > < / D i a g r a m O b j e c t K e y > < D i a g r a m O b j e c t K e y > < K e y > M e a s u r e s \ S u m   o f   P r o d u c t i o n O u t \ T a g I n f o \ F o r m u l a < / K e y > < / D i a g r a m O b j e c t K e y > < D i a g r a m O b j e c t K e y > < K e y > M e a s u r e s \ S u m   o f   P r o d u c t i o n O u t \ T a g I n f o \ V a l u e < / K e y > < / D i a g r a m O b j e c t K e y > < D i a g r a m O b j e c t K e y > < K e y > M e a s u r e s \ S u m   o f   D e m a n d < / K e y > < / D i a g r a m O b j e c t K e y > < D i a g r a m O b j e c t K e y > < K e y > M e a s u r e s \ S u m   o f   D e m a n d \ T a g I n f o \ F o r m u l a < / K e y > < / D i a g r a m O b j e c t K e y > < D i a g r a m O b j e c t K e y > < K e y > M e a s u r e s \ S u m   o f   D e m a n d \ T a g I n f o \ V a l u e < / K e y > < / D i a g r a m O b j e c t K e y > < D i a g r a m O b j e c t K e y > < K e y > M e a s u r e s \ S u m   o f   B l e n d e d O u t < / K e y > < / D i a g r a m O b j e c t K e y > < D i a g r a m O b j e c t K e y > < K e y > M e a s u r e s \ S u m   o f   B l e n d e d O u t \ T a g I n f o \ F o r m u l a < / K e y > < / D i a g r a m O b j e c t K e y > < D i a g r a m O b j e c t K e y > < K e y > M e a s u r e s \ S u m   o f   B l e n d e d O u t \ T a g I n f o \ V a l u e < / K e y > < / D i a g r a m O b j e c t K e y > < D i a g r a m O b j e c t K e y > < K e y > M e a s u r e s \ S u m   o f   E n d i n g I n v e n t o r y < / K e y > < / D i a g r a m O b j e c t K e y > < D i a g r a m O b j e c t K e y > < K e y > M e a s u r e s \ S u m   o f   E n d i n g I n v e n t o r y \ T a g I n f o \ F o r m u l a < / K e y > < / D i a g r a m O b j e c t K e y > < D i a g r a m O b j e c t K e y > < K e y > M e a s u r e s \ S u m   o f   E n d i n g I n v e n t o r y \ T a g I n f o \ V a l u e < / K e y > < / D i a g r a m O b j e c t K e y > < D i a g r a m O b j e c t K e y > < K e y > C o l u m n s \ D a t e < / K e y > < / D i a g r a m O b j e c t K e y > < D i a g r a m O b j e c t K e y > < K e y > C o l u m n s \ P r o d u c t C o d e < / K e y > < / D i a g r a m O b j e c t K e y > < D i a g r a m O b j e c t K e y > < K e y > C o l u m n s \ P r o d u c t D e s c < / K e y > < / D i a g r a m O b j e c t K e y > < D i a g r a m O b j e c t K e y > < K e y > C o l u m n s \ B e g i n I n v e n t o r y < / K e y > < / D i a g r a m O b j e c t K e y > < D i a g r a m O b j e c t K e y > < K e y > C o l u m n s \ R e c e i p t s < / K e y > < / D i a g r a m O b j e c t K e y > < D i a g r a m O b j e c t K e y > < K e y > C o l u m n s \ P r o d u c t i o n I n < / K e y > < / D i a g r a m O b j e c t K e y > < D i a g r a m O b j e c t K e y > < K e y > C o l u m n s \ P r o d u c t i o n O u t < / K e y > < / D i a g r a m O b j e c t K e y > < D i a g r a m O b j e c t K e y > < K e y > C o l u m n s \ D e m a n d < / K e y > < / D i a g r a m O b j e c t K e y > < D i a g r a m O b j e c t K e y > < K e y > C o l u m n s \ B l e n d e d O u t < / K e y > < / D i a g r a m O b j e c t K e y > < D i a g r a m O b j e c t K e y > < K e y > C o l u m n s \ E n d i n g I n v e n t o r y < / K e y > < / D i a g r a m O b j e c t K e y > < D i a g r a m O b j e c t K e y > < K e y > C o l u m n s \ F i l t e r < / K e y > < / D i a g r a m O b j e c t K e y > < D i a g r a m O b j e c t K e y > < K e y > L i n k s \ & l t ; C o l u m n s \ S u m   o f   B e g i n I n v e n t o r y & g t ; - & l t ; M e a s u r e s \ B e g i n I n v e n t o r y & g t ; < / K e y > < / D i a g r a m O b j e c t K e y > < D i a g r a m O b j e c t K e y > < K e y > L i n k s \ & l t ; C o l u m n s \ S u m   o f   B e g i n I n v e n t o r y & g t ; - & l t ; M e a s u r e s \ B e g i n I n v e n t o r y & g t ; \ C O L U M N < / K e y > < / D i a g r a m O b j e c t K e y > < D i a g r a m O b j e c t K e y > < K e y > L i n k s \ & l t ; C o l u m n s \ S u m   o f   B e g i n I n v e n t o r y & g t ; - & l t ; M e a s u r e s \ B e g i n I n v e n t o r y & g t ; \ M E A S U R E < / K e y > < / D i a g r a m O b j e c t K e y > < D i a g r a m O b j e c t K e y > < K e y > L i n k s \ & l t ; C o l u m n s \ S u m   o f   R e c e i p t s & g t ; - & l t ; M e a s u r e s \ R e c e i p t s & g t ; < / K e y > < / D i a g r a m O b j e c t K e y > < D i a g r a m O b j e c t K e y > < K e y > L i n k s \ & l t ; C o l u m n s \ S u m   o f   R e c e i p t s & g t ; - & l t ; M e a s u r e s \ R e c e i p t s & g t ; \ C O L U M N < / K e y > < / D i a g r a m O b j e c t K e y > < D i a g r a m O b j e c t K e y > < K e y > L i n k s \ & l t ; C o l u m n s \ S u m   o f   R e c e i p t s & g t ; - & l t ; M e a s u r e s \ R e c e i p t s & g t ; \ M E A S U R E < / K e y > < / D i a g r a m O b j e c t K e y > < D i a g r a m O b j e c t K e y > < K e y > L i n k s \ & l t ; C o l u m n s \ S u m   o f   P r o d u c t i o n I n & g t ; - & l t ; M e a s u r e s \ P r o d u c t i o n I n & g t ; < / K e y > < / D i a g r a m O b j e c t K e y > < D i a g r a m O b j e c t K e y > < K e y > L i n k s \ & l t ; C o l u m n s \ S u m   o f   P r o d u c t i o n I n & g t ; - & l t ; M e a s u r e s \ P r o d u c t i o n I n & g t ; \ C O L U M N < / K e y > < / D i a g r a m O b j e c t K e y > < D i a g r a m O b j e c t K e y > < K e y > L i n k s \ & l t ; C o l u m n s \ S u m   o f   P r o d u c t i o n I n & g t ; - & l t ; M e a s u r e s \ P r o d u c t i o n I n & g t ; \ M E A S U R E < / K e y > < / D i a g r a m O b j e c t K e y > < D i a g r a m O b j e c t K e y > < K e y > L i n k s \ & l t ; C o l u m n s \ S u m   o f   P r o d u c t i o n O u t & g t ; - & l t ; M e a s u r e s \ P r o d u c t i o n O u t & g t ; < / K e y > < / D i a g r a m O b j e c t K e y > < D i a g r a m O b j e c t K e y > < K e y > L i n k s \ & l t ; C o l u m n s \ S u m   o f   P r o d u c t i o n O u t & g t ; - & l t ; M e a s u r e s \ P r o d u c t i o n O u t & g t ; \ C O L U M N < / K e y > < / D i a g r a m O b j e c t K e y > < D i a g r a m O b j e c t K e y > < K e y > L i n k s \ & l t ; C o l u m n s \ S u m   o f   P r o d u c t i o n O u t & g t ; - & l t ; M e a s u r e s \ P r o d u c t i o n O u t & g t ; \ M E A S U R E < / K e y > < / D i a g r a m O b j e c t K e y > < D i a g r a m O b j e c t K e y > < K e y > L i n k s \ & l t ; C o l u m n s \ S u m   o f   D e m a n d & g t ; - & l t ; M e a s u r e s \ D e m a n d & g t ; < / K e y > < / D i a g r a m O b j e c t K e y > < D i a g r a m O b j e c t K e y > < K e y > L i n k s \ & l t ; C o l u m n s \ S u m   o f   D e m a n d & g t ; - & l t ; M e a s u r e s \ D e m a n d & g t ; \ C O L U M N < / K e y > < / D i a g r a m O b j e c t K e y > < D i a g r a m O b j e c t K e y > < K e y > L i n k s \ & l t ; C o l u m n s \ S u m   o f   D e m a n d & g t ; - & l t ; M e a s u r e s \ D e m a n d & g t ; \ M E A S U R E < / K e y > < / D i a g r a m O b j e c t K e y > < D i a g r a m O b j e c t K e y > < K e y > L i n k s \ & l t ; C o l u m n s \ S u m   o f   B l e n d e d O u t & g t ; - & l t ; M e a s u r e s \ B l e n d e d O u t & g t ; < / K e y > < / D i a g r a m O b j e c t K e y > < D i a g r a m O b j e c t K e y > < K e y > L i n k s \ & l t ; C o l u m n s \ S u m   o f   B l e n d e d O u t & g t ; - & l t ; M e a s u r e s \ B l e n d e d O u t & g t ; \ C O L U M N < / K e y > < / D i a g r a m O b j e c t K e y > < D i a g r a m O b j e c t K e y > < K e y > L i n k s \ & l t ; C o l u m n s \ S u m   o f   B l e n d e d O u t & g t ; - & l t ; M e a s u r e s \ B l e n d e d O u t & g t ; \ M E A S U R E < / K e y > < / D i a g r a m O b j e c t K e y > < D i a g r a m O b j e c t K e y > < K e y > L i n k s \ & l t ; C o l u m n s \ S u m   o f   E n d i n g I n v e n t o r y & g t ; - & l t ; M e a s u r e s \ E n d i n g I n v e n t o r y & g t ; < / K e y > < / D i a g r a m O b j e c t K e y > < D i a g r a m O b j e c t K e y > < K e y > L i n k s \ & l t ; C o l u m n s \ S u m   o f   E n d i n g I n v e n t o r y & g t ; - & l t ; M e a s u r e s \ E n d i n g I n v e n t o r y & g t ; \ C O L U M N < / K e y > < / D i a g r a m O b j e c t K e y > < D i a g r a m O b j e c t K e y > < K e y > L i n k s \ & l t ; C o l u m n s \ S u m   o f   E n d i n g I n v e n t o r y & g t ; - & l t ; M e a s u r e s \ E n d i n g I n v e n t o r y & g t ; \ M E A S U R E 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 B e g i n I n v e n t o r y 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 B e g i n I n v e n t o r y \ T a g I n f o \ F o r m u l a 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 B e g i n I n v e n t o r y \ T a g I n f o \ V a l u e 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 R e c e i p t s 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 R e c e i p t s \ T a g I n f o \ F o r m u l a 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 R e c e i p t s \ T a g I n f o \ V a l u e 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 P r o d u c t i o n I n 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 P r o d u c t i o n I n \ T a g I n f o \ F o r m u l a 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 P r o d u c t i o n I n \ T a g I n f o \ V a l u e 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 P r o d u c t i o n O u t 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 P r o d u c t i o n O u t \ T a g I n f o \ F o r m u l a 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 P r o d u c t i o n O u t \ T a g I n f o \ V a l u e 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 D e m a n d 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 D e m a n d \ T a g I n f o \ F o r m u l a 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 D e m a n d \ T a g I n f o \ V a l u e 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 B l e n d e d O u t 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 B l e n d e d O u t \ T a g I n f o \ F o r m u l a 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 B l e n d e d O u t \ T a g I n f o \ V a l u e 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 E n d i n g I n v e n t o r y 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 E n d i n g I n v e n t o r y \ T a g I n f o \ F o r m u l a 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 E n d i n g I n v e n t o r y \ T a g I n f o \ V a l u e 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 C o l u m n s \ P r o d u c t D e s c 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 C o l u m n s \ B e g i n I n v e n t o r y 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 C o l u m n s \ R e c e i p t s 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 C o l u m n s \ P r o d u c t i o n I n 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 C o l u m n s \ P r o d u c t i o n O u t 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 C o l u m n s \ B l e n d e d O u t 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 C o l u m n s \ E n d i n g I n v e n t o r y 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 C o l u m n s \ F i l t e r 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 B e g i n I n v e n t o r y & g t ; - & l t ; M e a s u r e s \ B e g i n I n v e n t o r y & g t ; 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 B e g i n I n v e n t o r y & g t ; - & l t ; M e a s u r e s \ B e g i n I n v e n t o r y & g t ; \ C O L U M N 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 B e g i n I n v e n t o r y & g t ; - & l t ; M e a s u r e s \ B e g i n I n v e n t o r y & g t ; \ M E A S U R E 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 R e c e i p t s & g t ; - & l t ; M e a s u r e s \ R e c e i p t s & g t ; 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 R e c e i p t s & g t ; - & l t ; M e a s u r e s \ R e c e i p t s & g t ; \ C O L U M N 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 R e c e i p t s & g t ; - & l t ; M e a s u r e s \ R e c e i p t s & g t ; \ M E A S U R E 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 P r o d u c t i o n I n & g t ; - & l t ; M e a s u r e s \ P r o d u c t i o n I n & g t ; 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 P r o d u c t i o n I n & g t ; - & l t ; M e a s u r e s \ P r o d u c t i o n I n & g t ; \ C O L U M N 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 P r o d u c t i o n I n & g t ; - & l t ; M e a s u r e s \ P r o d u c t i o n I n & g t ; \ M E A S U R E 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 P r o d u c t i o n O u t & g t ; - & l t ; M e a s u r e s \ P r o d u c t i o n O u t & g t ; 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 P r o d u c t i o n O u t & g t ; - & l t ; M e a s u r e s \ P r o d u c t i o n O u t & g t ; \ C O L U M N 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 P r o d u c t i o n O u t & g t ; - & l t ; M e a s u r e s \ P r o d u c t i o n O u t & g t ; \ M E A S U R E 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 D e m a n d & g t ; - & l t ; M e a s u r e s \ D e m a n d & g t ; 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 D e m a n d & g t ; - & l t ; M e a s u r e s \ D e m a n d & g t ; \ C O L U M N 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 D e m a n d & g t ; - & l t ; M e a s u r e s \ D e m a n d & g t ; \ M E A S U R E 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 B l e n d e d O u t & g t ; - & l t ; M e a s u r e s \ B l e n d e d O u t & g t ; 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 B l e n d e d O u t & g t ; - & l t ; M e a s u r e s \ B l e n d e d O u t & g t ; \ C O L U M N 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 B l e n d e d O u t & g t ; - & l t ; M e a s u r e s \ B l e n d e d O u t & g t ; \ M E A S U R E 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 E n d i n g I n v e n t o r y & g t ; - & l t ; M e a s u r e s \ E n d i n g I n v e n t o r y & g t ; 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 E n d i n g I n v e n t o r y & g t ; - & l t ; M e a s u r e s \ E n d i n g I n v e n t o r y & g t ; \ C O L U M N 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 E n d i n g I n v e n t o r y & g t ; - & l t ; M e a s u r e s \ E n d i n g I n v e n t o r y & g t ; \ M E A S U R E 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E n d i n g I n v e n t o r y _ d 5 3 7 f 1 5 8 - a b 6 e - 4 2 d d - a 4 c b - c d c 9 9 3 b 4 2 9 5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n d i n g I n v e n t o r y     2 _ 0 6 0 6 8 6 9 3 - 0 d 5 6 - 4 5 4 f - 9 7 9 9 - 2 d 1 d 1 5 7 5 1 5 6 c " > < C u s t o m C o n t e n t   x m l n s = " h t t p : / / g e m i n i / p i v o t c u s t o m i z a t i o n / T a b l e X M L _ E n d i n g I n v e n t o r y   2 _ 0 6 0 6 8 6 9 3 - 0 d 5 6 - 4 5 4 f - 9 7 9 9 - 2 d 1 d 1 5 7 5 1 5 6 c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 P R O D U C T C O D E < / s t r i n g > < / k e y > < v a l u e > < i n t > 1 2 9 < / i n t > < / v a l u e > < / i t e m > < / C o l u m n W i d t h s > < C o l u m n D i s p l a y I n d e x > < i t e m > < k e y > < s t r i n g > P R O D U C T C O D E 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173299F-47CF-4E09-BC30-F87D045A86A9}">
  <ds:schemaRefs/>
</ds:datastoreItem>
</file>

<file path=customXml/itemProps10.xml><?xml version="1.0" encoding="utf-8"?>
<ds:datastoreItem xmlns:ds="http://schemas.openxmlformats.org/officeDocument/2006/customXml" ds:itemID="{41BD7137-21F2-4423-B1D3-D4BC11C33012}">
  <ds:schemaRefs/>
</ds:datastoreItem>
</file>

<file path=customXml/itemProps11.xml><?xml version="1.0" encoding="utf-8"?>
<ds:datastoreItem xmlns:ds="http://schemas.openxmlformats.org/officeDocument/2006/customXml" ds:itemID="{B5DB2222-B929-4FBC-9A30-C3AADA85DF03}">
  <ds:schemaRefs/>
</ds:datastoreItem>
</file>

<file path=customXml/itemProps12.xml><?xml version="1.0" encoding="utf-8"?>
<ds:datastoreItem xmlns:ds="http://schemas.openxmlformats.org/officeDocument/2006/customXml" ds:itemID="{AF5348CB-6624-4BAE-BE23-753F731D399C}">
  <ds:schemaRefs/>
</ds:datastoreItem>
</file>

<file path=customXml/itemProps13.xml><?xml version="1.0" encoding="utf-8"?>
<ds:datastoreItem xmlns:ds="http://schemas.openxmlformats.org/officeDocument/2006/customXml" ds:itemID="{85DD18DC-8572-49AF-B08E-5CFB36A90AE2}">
  <ds:schemaRefs/>
</ds:datastoreItem>
</file>

<file path=customXml/itemProps14.xml><?xml version="1.0" encoding="utf-8"?>
<ds:datastoreItem xmlns:ds="http://schemas.openxmlformats.org/officeDocument/2006/customXml" ds:itemID="{4E43505D-EE92-4979-BA08-6C58CB9B7330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8A4F2D57-4DA9-4AAE-9E33-B10089B91DAA}">
  <ds:schemaRefs/>
</ds:datastoreItem>
</file>

<file path=customXml/itemProps16.xml><?xml version="1.0" encoding="utf-8"?>
<ds:datastoreItem xmlns:ds="http://schemas.openxmlformats.org/officeDocument/2006/customXml" ds:itemID="{9353A033-1FB7-4708-A920-43D440C986DC}">
  <ds:schemaRefs/>
</ds:datastoreItem>
</file>

<file path=customXml/itemProps17.xml><?xml version="1.0" encoding="utf-8"?>
<ds:datastoreItem xmlns:ds="http://schemas.openxmlformats.org/officeDocument/2006/customXml" ds:itemID="{931411C0-5C76-4A8D-87A1-D8D3EBBC7490}">
  <ds:schemaRefs/>
</ds:datastoreItem>
</file>

<file path=customXml/itemProps18.xml><?xml version="1.0" encoding="utf-8"?>
<ds:datastoreItem xmlns:ds="http://schemas.openxmlformats.org/officeDocument/2006/customXml" ds:itemID="{3A437363-5018-4A4B-9DD1-24FD7D55EEF0}">
  <ds:schemaRefs/>
</ds:datastoreItem>
</file>

<file path=customXml/itemProps19.xml><?xml version="1.0" encoding="utf-8"?>
<ds:datastoreItem xmlns:ds="http://schemas.openxmlformats.org/officeDocument/2006/customXml" ds:itemID="{FE90AA1D-24BB-402B-A6F8-047A6CAA80A1}">
  <ds:schemaRefs/>
</ds:datastoreItem>
</file>

<file path=customXml/itemProps2.xml><?xml version="1.0" encoding="utf-8"?>
<ds:datastoreItem xmlns:ds="http://schemas.openxmlformats.org/officeDocument/2006/customXml" ds:itemID="{DE83D4C1-C012-4EC7-AEB4-E2C29088837A}">
  <ds:schemaRefs/>
</ds:datastoreItem>
</file>

<file path=customXml/itemProps3.xml><?xml version="1.0" encoding="utf-8"?>
<ds:datastoreItem xmlns:ds="http://schemas.openxmlformats.org/officeDocument/2006/customXml" ds:itemID="{8D3AC63E-A856-4418-9C35-802C01654978}">
  <ds:schemaRefs/>
</ds:datastoreItem>
</file>

<file path=customXml/itemProps4.xml><?xml version="1.0" encoding="utf-8"?>
<ds:datastoreItem xmlns:ds="http://schemas.openxmlformats.org/officeDocument/2006/customXml" ds:itemID="{7E5C6158-B098-43D7-8306-A4A6A7063EFA}">
  <ds:schemaRefs/>
</ds:datastoreItem>
</file>

<file path=customXml/itemProps5.xml><?xml version="1.0" encoding="utf-8"?>
<ds:datastoreItem xmlns:ds="http://schemas.openxmlformats.org/officeDocument/2006/customXml" ds:itemID="{06088238-DAB9-43AC-A1B4-6725D9A47F6F}">
  <ds:schemaRefs/>
</ds:datastoreItem>
</file>

<file path=customXml/itemProps6.xml><?xml version="1.0" encoding="utf-8"?>
<ds:datastoreItem xmlns:ds="http://schemas.openxmlformats.org/officeDocument/2006/customXml" ds:itemID="{48F09060-D39F-4958-A027-0A733AFB399F}">
  <ds:schemaRefs/>
</ds:datastoreItem>
</file>

<file path=customXml/itemProps7.xml><?xml version="1.0" encoding="utf-8"?>
<ds:datastoreItem xmlns:ds="http://schemas.openxmlformats.org/officeDocument/2006/customXml" ds:itemID="{ACB9CE64-6362-49C9-ABD1-7B7C9AABA6B0}">
  <ds:schemaRefs/>
</ds:datastoreItem>
</file>

<file path=customXml/itemProps8.xml><?xml version="1.0" encoding="utf-8"?>
<ds:datastoreItem xmlns:ds="http://schemas.openxmlformats.org/officeDocument/2006/customXml" ds:itemID="{DFC54CCA-376E-4BE9-8261-859CFB17E5F4}">
  <ds:schemaRefs/>
</ds:datastoreItem>
</file>

<file path=customXml/itemProps9.xml><?xml version="1.0" encoding="utf-8"?>
<ds:datastoreItem xmlns:ds="http://schemas.openxmlformats.org/officeDocument/2006/customXml" ds:itemID="{1B3E8306-8F63-4FBB-AD33-3BA7A09C78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Spagnolo</dc:creator>
  <cp:lastModifiedBy>Mike Spagnolo</cp:lastModifiedBy>
  <dcterms:created xsi:type="dcterms:W3CDTF">2024-01-19T22:37:23Z</dcterms:created>
  <dcterms:modified xsi:type="dcterms:W3CDTF">2024-01-21T19:05:30Z</dcterms:modified>
</cp:coreProperties>
</file>