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781-П\"/>
    </mc:Choice>
  </mc:AlternateContent>
  <bookViews>
    <workbookView xWindow="0" yWindow="0" windowWidth="24000" windowHeight="9645" tabRatio="699" activeTab="2"/>
  </bookViews>
  <sheets>
    <sheet name="АП" sheetId="22" r:id="rId1"/>
    <sheet name="ОПС ЭН" sheetId="32" r:id="rId2"/>
    <sheet name="Год Месяц" sheetId="33" r:id="rId3"/>
  </sheets>
  <definedNames>
    <definedName name="ExternalData_1" localSheetId="2" hidden="1">'Год Месяц'!#REF!</definedName>
    <definedName name="ExternalData_2" localSheetId="2" hidden="1">'Год Месяц'!$A$1:$B$1333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32" l="1"/>
  <c r="Q22" i="32"/>
  <c r="O19" i="32"/>
  <c r="I4" i="32" l="1"/>
  <c r="L2" i="32" l="1"/>
  <c r="L12" i="32"/>
  <c r="A29" i="32" l="1"/>
  <c r="A30" i="32" s="1"/>
  <c r="AM28" i="32"/>
  <c r="J29" i="32" s="1"/>
  <c r="AL28" i="32"/>
  <c r="I29" i="32" s="1"/>
  <c r="H28" i="32"/>
  <c r="E28" i="32"/>
  <c r="C28" i="32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77" i="32" s="1"/>
  <c r="C78" i="32" s="1"/>
  <c r="C79" i="32" s="1"/>
  <c r="C80" i="32" s="1"/>
  <c r="C81" i="32" s="1"/>
  <c r="C82" i="32" s="1"/>
  <c r="C83" i="32" s="1"/>
  <c r="C84" i="32" s="1"/>
  <c r="C85" i="32" s="1"/>
  <c r="C86" i="32" s="1"/>
  <c r="C87" i="32" s="1"/>
  <c r="C88" i="32" s="1"/>
  <c r="C89" i="32" s="1"/>
  <c r="C90" i="32" s="1"/>
  <c r="C91" i="32" s="1"/>
  <c r="C92" i="32" s="1"/>
  <c r="C93" i="32" s="1"/>
  <c r="C94" i="32" s="1"/>
  <c r="B28" i="32"/>
  <c r="B29" i="32" s="1"/>
  <c r="K29" i="32" l="1"/>
  <c r="P29" i="32"/>
  <c r="R29" i="32"/>
  <c r="Q29" i="32"/>
  <c r="N29" i="32"/>
  <c r="T29" i="32"/>
  <c r="U29" i="32" s="1"/>
  <c r="T30" i="32"/>
  <c r="A31" i="32"/>
  <c r="D29" i="32"/>
  <c r="E29" i="32" s="1"/>
  <c r="B30" i="32"/>
  <c r="T31" i="32" l="1"/>
  <c r="A32" i="32"/>
  <c r="U30" i="32"/>
  <c r="D30" i="32"/>
  <c r="E30" i="32" s="1"/>
  <c r="B31" i="32"/>
  <c r="D31" i="32" l="1"/>
  <c r="E31" i="32" s="1"/>
  <c r="B32" i="32"/>
  <c r="A33" i="32"/>
  <c r="T32" i="32"/>
  <c r="U31" i="32"/>
  <c r="U32" i="32" l="1"/>
  <c r="A34" i="32"/>
  <c r="T33" i="32"/>
  <c r="D32" i="32"/>
  <c r="B33" i="32"/>
  <c r="B34" i="32" l="1"/>
  <c r="D33" i="32"/>
  <c r="A35" i="32"/>
  <c r="T34" i="32"/>
  <c r="E32" i="32"/>
  <c r="U33" i="32" l="1"/>
  <c r="AA33" i="32"/>
  <c r="B35" i="32"/>
  <c r="D34" i="32"/>
  <c r="E33" i="32"/>
  <c r="A36" i="32"/>
  <c r="T35" i="32"/>
  <c r="A37" i="32" l="1"/>
  <c r="T36" i="32"/>
  <c r="E34" i="32"/>
  <c r="U35" i="32" s="1"/>
  <c r="B36" i="32"/>
  <c r="D35" i="32"/>
  <c r="U34" i="32"/>
  <c r="D36" i="32" l="1"/>
  <c r="B37" i="32"/>
  <c r="E35" i="32"/>
  <c r="U36" i="32" s="1"/>
  <c r="A38" i="32"/>
  <c r="T37" i="32"/>
  <c r="A39" i="32" l="1"/>
  <c r="T38" i="32"/>
  <c r="D37" i="32"/>
  <c r="B38" i="32"/>
  <c r="E36" i="32"/>
  <c r="U37" i="32" s="1"/>
  <c r="E37" i="32" l="1"/>
  <c r="B39" i="32"/>
  <c r="D38" i="32"/>
  <c r="A40" i="32"/>
  <c r="T39" i="32"/>
  <c r="U38" i="32" l="1"/>
  <c r="AA38" i="32"/>
  <c r="E38" i="32"/>
  <c r="A41" i="32"/>
  <c r="T40" i="32"/>
  <c r="B40" i="32"/>
  <c r="D39" i="32"/>
  <c r="T41" i="32" l="1"/>
  <c r="A42" i="32"/>
  <c r="E39" i="32"/>
  <c r="U40" i="32" s="1"/>
  <c r="D40" i="32"/>
  <c r="B41" i="32"/>
  <c r="U39" i="32"/>
  <c r="D41" i="32" l="1"/>
  <c r="B42" i="32"/>
  <c r="T42" i="32"/>
  <c r="A43" i="32"/>
  <c r="E40" i="32"/>
  <c r="E41" i="32" l="1"/>
  <c r="U42" i="32" s="1"/>
  <c r="T43" i="32"/>
  <c r="A44" i="32"/>
  <c r="U41" i="32"/>
  <c r="D42" i="32"/>
  <c r="B43" i="32"/>
  <c r="D43" i="32" l="1"/>
  <c r="B44" i="32"/>
  <c r="A45" i="32"/>
  <c r="E42" i="32"/>
  <c r="AA43" i="32" l="1"/>
  <c r="E43" i="32"/>
  <c r="D44" i="32"/>
  <c r="B45" i="32"/>
  <c r="U43" i="32"/>
  <c r="A46" i="32"/>
  <c r="D45" i="32" l="1"/>
  <c r="B46" i="32"/>
  <c r="E44" i="32"/>
  <c r="A47" i="32"/>
  <c r="A48" i="32" l="1"/>
  <c r="D46" i="32"/>
  <c r="B47" i="32"/>
  <c r="E45" i="32"/>
  <c r="E46" i="32" l="1"/>
  <c r="D47" i="32"/>
  <c r="B48" i="32"/>
  <c r="A49" i="32"/>
  <c r="A50" i="32" l="1"/>
  <c r="E47" i="32"/>
  <c r="D48" i="32"/>
  <c r="B49" i="32"/>
  <c r="E48" i="32" l="1"/>
  <c r="A51" i="32"/>
  <c r="B50" i="32"/>
  <c r="D49" i="32"/>
  <c r="A52" i="32" l="1"/>
  <c r="D50" i="32"/>
  <c r="B51" i="32"/>
  <c r="E49" i="32"/>
  <c r="A53" i="32" l="1"/>
  <c r="B52" i="32"/>
  <c r="D51" i="32"/>
  <c r="E50" i="32"/>
  <c r="E51" i="32" l="1"/>
  <c r="B53" i="32"/>
  <c r="D52" i="32"/>
  <c r="A54" i="32"/>
  <c r="A55" i="32" l="1"/>
  <c r="D53" i="32"/>
  <c r="B54" i="32"/>
  <c r="E52" i="32"/>
  <c r="E53" i="32" l="1"/>
  <c r="D54" i="32"/>
  <c r="E54" i="32" s="1"/>
  <c r="B55" i="32"/>
  <c r="A56" i="32"/>
  <c r="A57" i="32" l="1"/>
  <c r="B56" i="32"/>
  <c r="D55" i="32"/>
  <c r="E55" i="32" s="1"/>
  <c r="D56" i="32" l="1"/>
  <c r="E56" i="32" s="1"/>
  <c r="B57" i="32"/>
  <c r="A58" i="32"/>
  <c r="B58" i="32" l="1"/>
  <c r="D57" i="32"/>
  <c r="E57" i="32" s="1"/>
  <c r="A59" i="32"/>
  <c r="D58" i="32" l="1"/>
  <c r="E58" i="32" s="1"/>
  <c r="B59" i="32"/>
  <c r="A60" i="32"/>
  <c r="A61" i="32" l="1"/>
  <c r="D59" i="32"/>
  <c r="E59" i="32" s="1"/>
  <c r="B60" i="32"/>
  <c r="A62" i="32" l="1"/>
  <c r="B61" i="32"/>
  <c r="D60" i="32"/>
  <c r="E60" i="32" s="1"/>
  <c r="A63" i="32" l="1"/>
  <c r="B62" i="32"/>
  <c r="D61" i="32"/>
  <c r="E61" i="32" s="1"/>
  <c r="A64" i="32" l="1"/>
  <c r="D62" i="32"/>
  <c r="E62" i="32" s="1"/>
  <c r="B63" i="32"/>
  <c r="A65" i="32" l="1"/>
  <c r="B64" i="32"/>
  <c r="D63" i="32"/>
  <c r="E63" i="32" s="1"/>
  <c r="A66" i="32" l="1"/>
  <c r="D64" i="32"/>
  <c r="E64" i="32" s="1"/>
  <c r="B65" i="32"/>
  <c r="A67" i="32" l="1"/>
  <c r="B66" i="32"/>
  <c r="D65" i="32"/>
  <c r="E65" i="32" s="1"/>
  <c r="D66" i="32" l="1"/>
  <c r="E66" i="32" s="1"/>
  <c r="B67" i="32"/>
  <c r="A68" i="32"/>
  <c r="A69" i="32" l="1"/>
  <c r="D67" i="32"/>
  <c r="E67" i="32" s="1"/>
  <c r="B68" i="32"/>
  <c r="B69" i="32" l="1"/>
  <c r="D68" i="32"/>
  <c r="E68" i="32" s="1"/>
  <c r="A70" i="32"/>
  <c r="A71" i="32" l="1"/>
  <c r="B70" i="32"/>
  <c r="D69" i="32"/>
  <c r="E69" i="32" s="1"/>
  <c r="D70" i="32" l="1"/>
  <c r="E70" i="32" s="1"/>
  <c r="B71" i="32"/>
  <c r="A72" i="32"/>
  <c r="A73" i="32" l="1"/>
  <c r="B72" i="32"/>
  <c r="D71" i="32"/>
  <c r="E71" i="32" s="1"/>
  <c r="B73" i="32" l="1"/>
  <c r="D72" i="32"/>
  <c r="E72" i="32" s="1"/>
  <c r="A74" i="32"/>
  <c r="A75" i="32" l="1"/>
  <c r="D73" i="32"/>
  <c r="E73" i="32" s="1"/>
  <c r="B74" i="32"/>
  <c r="A76" i="32" l="1"/>
  <c r="B75" i="32"/>
  <c r="D74" i="32"/>
  <c r="E74" i="32" s="1"/>
  <c r="A77" i="32" l="1"/>
  <c r="D75" i="32"/>
  <c r="E75" i="32" s="1"/>
  <c r="B76" i="32"/>
  <c r="A78" i="32" l="1"/>
  <c r="B77" i="32"/>
  <c r="D76" i="32"/>
  <c r="E76" i="32" s="1"/>
  <c r="B78" i="32" l="1"/>
  <c r="D77" i="32"/>
  <c r="E77" i="32" s="1"/>
  <c r="A79" i="32"/>
  <c r="A80" i="32" l="1"/>
  <c r="D78" i="32"/>
  <c r="E78" i="32" s="1"/>
  <c r="B79" i="32"/>
  <c r="B80" i="32" l="1"/>
  <c r="D79" i="32"/>
  <c r="E79" i="32" s="1"/>
  <c r="A81" i="32"/>
  <c r="A82" i="32" l="1"/>
  <c r="B81" i="32"/>
  <c r="D80" i="32"/>
  <c r="E80" i="32" s="1"/>
  <c r="D81" i="32" l="1"/>
  <c r="E81" i="32" s="1"/>
  <c r="B82" i="32"/>
  <c r="A83" i="32"/>
  <c r="B83" i="32" l="1"/>
  <c r="D82" i="32"/>
  <c r="E82" i="32" s="1"/>
  <c r="A84" i="32"/>
  <c r="A85" i="32" l="1"/>
  <c r="D83" i="32"/>
  <c r="E83" i="32" s="1"/>
  <c r="B84" i="32"/>
  <c r="B85" i="32" l="1"/>
  <c r="D84" i="32"/>
  <c r="E84" i="32" s="1"/>
  <c r="A86" i="32"/>
  <c r="B86" i="32" l="1"/>
  <c r="D85" i="32"/>
  <c r="E85" i="32" s="1"/>
  <c r="A87" i="32"/>
  <c r="A88" i="32" l="1"/>
  <c r="D86" i="32"/>
  <c r="E86" i="32" s="1"/>
  <c r="B87" i="32"/>
  <c r="A89" i="32" l="1"/>
  <c r="B88" i="32"/>
  <c r="D87" i="32"/>
  <c r="E87" i="32" s="1"/>
  <c r="B89" i="32" l="1"/>
  <c r="D88" i="32"/>
  <c r="E88" i="32" s="1"/>
  <c r="A90" i="32"/>
  <c r="A91" i="32" l="1"/>
  <c r="D89" i="32"/>
  <c r="E89" i="32" s="1"/>
  <c r="B90" i="32"/>
  <c r="B91" i="32" l="1"/>
  <c r="D90" i="32"/>
  <c r="E90" i="32" s="1"/>
  <c r="A92" i="32"/>
  <c r="D91" i="32" l="1"/>
  <c r="E91" i="32" s="1"/>
  <c r="B92" i="32"/>
  <c r="A93" i="32"/>
  <c r="B93" i="32" l="1"/>
  <c r="D92" i="32"/>
  <c r="E92" i="32" s="1"/>
  <c r="A94" i="32"/>
  <c r="B94" i="32" l="1"/>
  <c r="D94" i="32" s="1"/>
  <c r="D93" i="32"/>
  <c r="E93" i="32" s="1"/>
  <c r="E94" i="32" l="1"/>
  <c r="M2" i="22" l="1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06" i="22"/>
  <c r="L107" i="22"/>
  <c r="L108" i="22"/>
  <c r="L109" i="22"/>
  <c r="L110" i="22"/>
  <c r="L111" i="22"/>
  <c r="L112" i="22"/>
  <c r="L113" i="22"/>
  <c r="L114" i="22"/>
  <c r="L100" i="22"/>
  <c r="L101" i="22"/>
  <c r="L102" i="22"/>
  <c r="L103" i="22"/>
  <c r="L104" i="22"/>
  <c r="L105" i="22"/>
  <c r="L4" i="22"/>
  <c r="F30" i="32" s="1"/>
  <c r="G30" i="32" s="1"/>
  <c r="L5" i="22"/>
  <c r="F31" i="32" s="1"/>
  <c r="G31" i="32" s="1"/>
  <c r="L6" i="22"/>
  <c r="F32" i="32" s="1"/>
  <c r="G32" i="32" s="1"/>
  <c r="L7" i="22"/>
  <c r="F33" i="32" s="1"/>
  <c r="G33" i="32" s="1"/>
  <c r="L8" i="22"/>
  <c r="F34" i="32" s="1"/>
  <c r="G34" i="32" s="1"/>
  <c r="L9" i="22"/>
  <c r="F35" i="32" s="1"/>
  <c r="G35" i="32" s="1"/>
  <c r="L10" i="22"/>
  <c r="F36" i="32" s="1"/>
  <c r="G36" i="32" s="1"/>
  <c r="L11" i="22"/>
  <c r="F37" i="32" s="1"/>
  <c r="G37" i="32" s="1"/>
  <c r="L12" i="22"/>
  <c r="F38" i="32" s="1"/>
  <c r="G38" i="32" s="1"/>
  <c r="L13" i="22"/>
  <c r="F39" i="32" s="1"/>
  <c r="G39" i="32" s="1"/>
  <c r="L14" i="22"/>
  <c r="F40" i="32" s="1"/>
  <c r="G40" i="32" s="1"/>
  <c r="L15" i="22"/>
  <c r="F41" i="32" s="1"/>
  <c r="G41" i="32" s="1"/>
  <c r="L16" i="22"/>
  <c r="F42" i="32" s="1"/>
  <c r="G42" i="32" s="1"/>
  <c r="L17" i="22"/>
  <c r="F43" i="32" s="1"/>
  <c r="G43" i="32" s="1"/>
  <c r="L18" i="22"/>
  <c r="F44" i="32" s="1"/>
  <c r="G44" i="32" s="1"/>
  <c r="L19" i="22"/>
  <c r="F45" i="32" s="1"/>
  <c r="G45" i="32" s="1"/>
  <c r="L20" i="22"/>
  <c r="F46" i="32" s="1"/>
  <c r="G46" i="32" s="1"/>
  <c r="L21" i="22"/>
  <c r="F47" i="32" s="1"/>
  <c r="G47" i="32" s="1"/>
  <c r="L22" i="22"/>
  <c r="F48" i="32" s="1"/>
  <c r="G48" i="32" s="1"/>
  <c r="L23" i="22"/>
  <c r="F49" i="32" s="1"/>
  <c r="G49" i="32" s="1"/>
  <c r="L24" i="22"/>
  <c r="F50" i="32" s="1"/>
  <c r="G50" i="32" s="1"/>
  <c r="L25" i="22"/>
  <c r="F51" i="32" s="1"/>
  <c r="G51" i="32" s="1"/>
  <c r="L26" i="22"/>
  <c r="F52" i="32" s="1"/>
  <c r="G52" i="32" s="1"/>
  <c r="L27" i="22"/>
  <c r="F53" i="32" s="1"/>
  <c r="G53" i="32" s="1"/>
  <c r="L28" i="22"/>
  <c r="F54" i="32" s="1"/>
  <c r="G54" i="32" s="1"/>
  <c r="L29" i="22"/>
  <c r="F55" i="32" s="1"/>
  <c r="G55" i="32" s="1"/>
  <c r="L30" i="22"/>
  <c r="F56" i="32" s="1"/>
  <c r="G56" i="32" s="1"/>
  <c r="L31" i="22"/>
  <c r="F57" i="32" s="1"/>
  <c r="G57" i="32" s="1"/>
  <c r="L32" i="22"/>
  <c r="F58" i="32" s="1"/>
  <c r="G58" i="32" s="1"/>
  <c r="L33" i="22"/>
  <c r="F59" i="32" s="1"/>
  <c r="G59" i="32" s="1"/>
  <c r="L34" i="22"/>
  <c r="F60" i="32" s="1"/>
  <c r="G60" i="32" s="1"/>
  <c r="L35" i="22"/>
  <c r="F61" i="32" s="1"/>
  <c r="G61" i="32" s="1"/>
  <c r="L36" i="22"/>
  <c r="F62" i="32" s="1"/>
  <c r="G62" i="32" s="1"/>
  <c r="L37" i="22"/>
  <c r="F63" i="32" s="1"/>
  <c r="G63" i="32" s="1"/>
  <c r="L38" i="22"/>
  <c r="F64" i="32" s="1"/>
  <c r="G64" i="32" s="1"/>
  <c r="L39" i="22"/>
  <c r="F65" i="32" s="1"/>
  <c r="G65" i="32" s="1"/>
  <c r="L40" i="22"/>
  <c r="F66" i="32" s="1"/>
  <c r="G66" i="32" s="1"/>
  <c r="L41" i="22"/>
  <c r="F67" i="32" s="1"/>
  <c r="G67" i="32" s="1"/>
  <c r="L42" i="22"/>
  <c r="F68" i="32" s="1"/>
  <c r="G68" i="32" s="1"/>
  <c r="L43" i="22"/>
  <c r="F69" i="32" s="1"/>
  <c r="G69" i="32" s="1"/>
  <c r="L44" i="22"/>
  <c r="F70" i="32" s="1"/>
  <c r="G70" i="32" s="1"/>
  <c r="L45" i="22"/>
  <c r="F71" i="32" s="1"/>
  <c r="G71" i="32" s="1"/>
  <c r="L46" i="22"/>
  <c r="F72" i="32" s="1"/>
  <c r="G72" i="32" s="1"/>
  <c r="L47" i="22"/>
  <c r="F73" i="32" s="1"/>
  <c r="G73" i="32" s="1"/>
  <c r="L48" i="22"/>
  <c r="F74" i="32" s="1"/>
  <c r="G74" i="32" s="1"/>
  <c r="L49" i="22"/>
  <c r="F75" i="32" s="1"/>
  <c r="G75" i="32" s="1"/>
  <c r="L50" i="22"/>
  <c r="F76" i="32" s="1"/>
  <c r="G76" i="32" s="1"/>
  <c r="L51" i="22"/>
  <c r="F77" i="32" s="1"/>
  <c r="G77" i="32" s="1"/>
  <c r="L52" i="22"/>
  <c r="F78" i="32" s="1"/>
  <c r="G78" i="32" s="1"/>
  <c r="L53" i="22"/>
  <c r="F79" i="32" s="1"/>
  <c r="G79" i="32" s="1"/>
  <c r="L54" i="22"/>
  <c r="F80" i="32" s="1"/>
  <c r="G80" i="32" s="1"/>
  <c r="L55" i="22"/>
  <c r="F81" i="32" s="1"/>
  <c r="G81" i="32" s="1"/>
  <c r="L56" i="22"/>
  <c r="F82" i="32" s="1"/>
  <c r="G82" i="32" s="1"/>
  <c r="L57" i="22"/>
  <c r="F83" i="32" s="1"/>
  <c r="G83" i="32" s="1"/>
  <c r="L58" i="22"/>
  <c r="F84" i="32" s="1"/>
  <c r="G84" i="32" s="1"/>
  <c r="L59" i="22"/>
  <c r="F85" i="32" s="1"/>
  <c r="G85" i="32" s="1"/>
  <c r="L60" i="22"/>
  <c r="F86" i="32" s="1"/>
  <c r="G86" i="32" s="1"/>
  <c r="L61" i="22"/>
  <c r="F87" i="32" s="1"/>
  <c r="G87" i="32" s="1"/>
  <c r="L62" i="22"/>
  <c r="F88" i="32" s="1"/>
  <c r="G88" i="32" s="1"/>
  <c r="L63" i="22"/>
  <c r="F89" i="32" s="1"/>
  <c r="G89" i="32" s="1"/>
  <c r="L64" i="22"/>
  <c r="F90" i="32" s="1"/>
  <c r="G90" i="32" s="1"/>
  <c r="L65" i="22"/>
  <c r="F91" i="32" s="1"/>
  <c r="G91" i="32" s="1"/>
  <c r="L66" i="22"/>
  <c r="F92" i="32" s="1"/>
  <c r="G92" i="32" s="1"/>
  <c r="L67" i="22"/>
  <c r="F93" i="32" s="1"/>
  <c r="G93" i="32" s="1"/>
  <c r="L68" i="22"/>
  <c r="F94" i="32" s="1"/>
  <c r="G94" i="32" s="1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3" i="22"/>
  <c r="F29" i="32" l="1"/>
  <c r="M3" i="22"/>
  <c r="M4" i="22" s="1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M84" i="22" s="1"/>
  <c r="M85" i="22" s="1"/>
  <c r="M86" i="22" s="1"/>
  <c r="M87" i="22" s="1"/>
  <c r="M88" i="22" s="1"/>
  <c r="M89" i="22" s="1"/>
  <c r="M90" i="22" s="1"/>
  <c r="M91" i="22" s="1"/>
  <c r="M92" i="22" s="1"/>
  <c r="M93" i="22" s="1"/>
  <c r="M94" i="22" s="1"/>
  <c r="M95" i="22" s="1"/>
  <c r="M96" i="22" s="1"/>
  <c r="M97" i="22" s="1"/>
  <c r="M98" i="22" s="1"/>
  <c r="M99" i="22" s="1"/>
  <c r="M100" i="22" s="1"/>
  <c r="M101" i="22" s="1"/>
  <c r="M102" i="22" s="1"/>
  <c r="M103" i="22" s="1"/>
  <c r="M104" i="22" s="1"/>
  <c r="M105" i="22" s="1"/>
  <c r="M106" i="22" s="1"/>
  <c r="M107" i="22" s="1"/>
  <c r="M108" i="22" s="1"/>
  <c r="M109" i="22" s="1"/>
  <c r="M110" i="22" s="1"/>
  <c r="M111" i="22" s="1"/>
  <c r="M112" i="22" s="1"/>
  <c r="M113" i="22" s="1"/>
  <c r="M114" i="22" s="1"/>
  <c r="M115" i="22" s="1"/>
  <c r="M116" i="22" s="1"/>
  <c r="M117" i="22" s="1"/>
  <c r="M118" i="22" s="1"/>
  <c r="M119" i="22" s="1"/>
  <c r="M120" i="22" s="1"/>
  <c r="M121" i="22" s="1"/>
  <c r="M122" i="22" s="1"/>
  <c r="M123" i="22" s="1"/>
  <c r="M124" i="22" s="1"/>
  <c r="M125" i="22" s="1"/>
  <c r="M126" i="22" s="1"/>
  <c r="M127" i="22" s="1"/>
  <c r="M128" i="22" s="1"/>
  <c r="M129" i="22" s="1"/>
  <c r="M130" i="22" s="1"/>
  <c r="M131" i="22" s="1"/>
  <c r="M132" i="22" s="1"/>
  <c r="M133" i="22" s="1"/>
  <c r="M134" i="22" s="1"/>
  <c r="M135" i="22" s="1"/>
  <c r="M136" i="22" s="1"/>
  <c r="M137" i="22" s="1"/>
  <c r="M138" i="22" s="1"/>
  <c r="M139" i="22" s="1"/>
  <c r="M140" i="22" s="1"/>
  <c r="M141" i="22" s="1"/>
  <c r="M142" i="22" s="1"/>
  <c r="M143" i="22" s="1"/>
  <c r="M144" i="22" s="1"/>
  <c r="M145" i="22" s="1"/>
  <c r="M146" i="22" s="1"/>
  <c r="M147" i="22" s="1"/>
  <c r="M148" i="22" s="1"/>
  <c r="M149" i="22" s="1"/>
  <c r="M150" i="22" s="1"/>
  <c r="M151" i="22" s="1"/>
  <c r="M152" i="22" s="1"/>
  <c r="M153" i="22" s="1"/>
  <c r="M154" i="22" s="1"/>
  <c r="M155" i="22" s="1"/>
  <c r="M156" i="22" s="1"/>
  <c r="M157" i="22" s="1"/>
  <c r="M158" i="22" s="1"/>
  <c r="M159" i="22" s="1"/>
  <c r="M160" i="22" s="1"/>
  <c r="M161" i="22" s="1"/>
  <c r="M162" i="22" s="1"/>
  <c r="M163" i="22" s="1"/>
  <c r="M164" i="22" s="1"/>
  <c r="M165" i="22" s="1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3" i="22"/>
  <c r="H29" i="32" l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64" i="32" s="1"/>
  <c r="H65" i="32" s="1"/>
  <c r="H66" i="32" s="1"/>
  <c r="H67" i="32" s="1"/>
  <c r="H68" i="32" s="1"/>
  <c r="H69" i="32" s="1"/>
  <c r="H70" i="32" s="1"/>
  <c r="H71" i="32" s="1"/>
  <c r="H72" i="32" s="1"/>
  <c r="H73" i="32" s="1"/>
  <c r="H74" i="32" s="1"/>
  <c r="H75" i="32" s="1"/>
  <c r="H76" i="32" s="1"/>
  <c r="H77" i="32" s="1"/>
  <c r="H78" i="32" s="1"/>
  <c r="H79" i="32" s="1"/>
  <c r="H80" i="32" s="1"/>
  <c r="H81" i="32" s="1"/>
  <c r="H82" i="32" s="1"/>
  <c r="H83" i="32" s="1"/>
  <c r="H84" i="32" s="1"/>
  <c r="H85" i="32" s="1"/>
  <c r="H86" i="32" s="1"/>
  <c r="H87" i="32" s="1"/>
  <c r="H88" i="32" s="1"/>
  <c r="H89" i="32" s="1"/>
  <c r="H90" i="32" s="1"/>
  <c r="H91" i="32" s="1"/>
  <c r="H92" i="32" s="1"/>
  <c r="H93" i="32" s="1"/>
  <c r="H94" i="32" s="1"/>
  <c r="G29" i="32"/>
  <c r="L29" i="32"/>
  <c r="M29" i="32" l="1"/>
  <c r="S29" i="32" s="1"/>
  <c r="O29" i="32"/>
  <c r="W29" i="32"/>
  <c r="AM29" i="32" s="1"/>
  <c r="J30" i="32" s="1"/>
  <c r="W30" i="32" s="1"/>
  <c r="AM30" i="32" s="1"/>
  <c r="J31" i="32" s="1"/>
  <c r="W31" i="32" s="1"/>
  <c r="AM31" i="32" s="1"/>
  <c r="J32" i="32" s="1"/>
  <c r="W32" i="32" s="1"/>
  <c r="AM32" i="32" s="1"/>
  <c r="J33" i="32" s="1"/>
  <c r="W33" i="32" s="1"/>
  <c r="AM33" i="32" s="1"/>
  <c r="J34" i="32" s="1"/>
  <c r="W34" i="32" s="1"/>
  <c r="AM34" i="32" s="1"/>
  <c r="J35" i="32" s="1"/>
  <c r="W35" i="32" s="1"/>
  <c r="AM35" i="32" s="1"/>
  <c r="J36" i="32" s="1"/>
  <c r="V29" i="32"/>
  <c r="Z29" i="32"/>
  <c r="AA29" i="32" l="1"/>
  <c r="X29" i="32"/>
  <c r="Y29" i="32" s="1"/>
  <c r="AB29" i="32"/>
  <c r="AC29" i="32" s="1"/>
  <c r="AL29" i="32"/>
  <c r="I30" i="32" s="1"/>
  <c r="Q30" i="32" l="1"/>
  <c r="R30" i="32"/>
  <c r="P30" i="32"/>
  <c r="V30" i="32"/>
  <c r="N30" i="32"/>
  <c r="K30" i="32"/>
  <c r="L30" i="32" s="1"/>
  <c r="Z30" i="32"/>
  <c r="AA30" i="32" l="1"/>
  <c r="O30" i="32"/>
  <c r="M30" i="32" s="1"/>
  <c r="S30" i="32" s="1"/>
  <c r="AL30" i="32"/>
  <c r="I31" i="32" s="1"/>
  <c r="X30" i="32"/>
  <c r="Y30" i="32" s="1"/>
  <c r="AB30" i="32"/>
  <c r="AC30" i="32" s="1"/>
  <c r="P31" i="32" l="1"/>
  <c r="K31" i="32"/>
  <c r="L31" i="32" s="1"/>
  <c r="O31" i="32" s="1"/>
  <c r="M31" i="32" s="1"/>
  <c r="S31" i="32" s="1"/>
  <c r="N31" i="32"/>
  <c r="R31" i="32"/>
  <c r="V31" i="32"/>
  <c r="Q31" i="32"/>
  <c r="Z31" i="32"/>
  <c r="AA31" i="32" l="1"/>
  <c r="AL31" i="32"/>
  <c r="I32" i="32" s="1"/>
  <c r="X31" i="32"/>
  <c r="Y31" i="32" s="1"/>
  <c r="AB31" i="32"/>
  <c r="AC31" i="32" s="1"/>
  <c r="P32" i="32" l="1"/>
  <c r="N32" i="32"/>
  <c r="V32" i="32"/>
  <c r="R32" i="32"/>
  <c r="Q32" i="32"/>
  <c r="K32" i="32"/>
  <c r="L32" i="32" s="1"/>
  <c r="Z32" i="32"/>
  <c r="AA32" i="32" s="1"/>
  <c r="X32" i="32" l="1"/>
  <c r="Y32" i="32" s="1"/>
  <c r="AL32" i="32"/>
  <c r="I33" i="32" s="1"/>
  <c r="AB32" i="32"/>
  <c r="AC32" i="32" s="1"/>
  <c r="O32" i="32"/>
  <c r="M32" i="32" s="1"/>
  <c r="S32" i="32" s="1"/>
  <c r="Q33" i="32" l="1"/>
  <c r="N33" i="32"/>
  <c r="P33" i="32"/>
  <c r="K33" i="32"/>
  <c r="L33" i="32" s="1"/>
  <c r="R33" i="32"/>
  <c r="V33" i="32"/>
  <c r="AB33" i="32" l="1"/>
  <c r="AC33" i="32" s="1"/>
  <c r="AL33" i="32"/>
  <c r="I34" i="32" s="1"/>
  <c r="X33" i="32"/>
  <c r="Y33" i="32" s="1"/>
  <c r="O33" i="32"/>
  <c r="M33" i="32" s="1"/>
  <c r="S33" i="32" s="1"/>
  <c r="V34" i="32" l="1"/>
  <c r="P34" i="32"/>
  <c r="Q34" i="32"/>
  <c r="Z34" i="32"/>
  <c r="N34" i="32"/>
  <c r="R34" i="32"/>
  <c r="K34" i="32"/>
  <c r="L34" i="32" s="1"/>
  <c r="O34" i="32" l="1"/>
  <c r="M34" i="32" s="1"/>
  <c r="S34" i="32" s="1"/>
  <c r="X34" i="32"/>
  <c r="Y34" i="32" s="1"/>
  <c r="AL34" i="32"/>
  <c r="I35" i="32" s="1"/>
  <c r="Z35" i="32" s="1"/>
  <c r="AA35" i="32" s="1"/>
  <c r="AB34" i="32"/>
  <c r="AC34" i="32" s="1"/>
  <c r="AA34" i="32"/>
  <c r="Q35" i="32" l="1"/>
  <c r="K35" i="32"/>
  <c r="L35" i="32" s="1"/>
  <c r="R35" i="32"/>
  <c r="N35" i="32"/>
  <c r="P35" i="32"/>
  <c r="V35" i="32"/>
  <c r="O35" i="32" l="1"/>
  <c r="M35" i="32" s="1"/>
  <c r="S35" i="32" s="1"/>
  <c r="X35" i="32"/>
  <c r="Y35" i="32" s="1"/>
  <c r="AL35" i="32"/>
  <c r="I36" i="32" s="1"/>
  <c r="AB35" i="32"/>
  <c r="AC35" i="32" s="1"/>
  <c r="Q36" i="32" l="1"/>
  <c r="R36" i="32"/>
  <c r="P36" i="32"/>
  <c r="N36" i="32"/>
  <c r="K36" i="32"/>
  <c r="L36" i="32" s="1"/>
  <c r="O36" i="32" s="1"/>
  <c r="M36" i="32" s="1"/>
  <c r="S36" i="32" s="1"/>
  <c r="Z36" i="32" l="1"/>
  <c r="AA36" i="32" s="1"/>
  <c r="W36" i="32"/>
  <c r="AM36" i="32" s="1"/>
  <c r="J37" i="32" s="1"/>
  <c r="W37" i="32" s="1"/>
  <c r="AM37" i="32" s="1"/>
  <c r="J38" i="32" s="1"/>
  <c r="W38" i="32" s="1"/>
  <c r="AM38" i="32" s="1"/>
  <c r="J39" i="32" s="1"/>
  <c r="W39" i="32" s="1"/>
  <c r="AM39" i="32" s="1"/>
  <c r="J40" i="32" s="1"/>
  <c r="W40" i="32" s="1"/>
  <c r="AM40" i="32" s="1"/>
  <c r="J41" i="32" s="1"/>
  <c r="W41" i="32" s="1"/>
  <c r="AM41" i="32" s="1"/>
  <c r="J42" i="32" s="1"/>
  <c r="W42" i="32" s="1"/>
  <c r="AM42" i="32" s="1"/>
  <c r="J43" i="32" s="1"/>
  <c r="W43" i="32" s="1"/>
  <c r="V36" i="32"/>
  <c r="AL36" i="32" s="1"/>
  <c r="I37" i="32" s="1"/>
  <c r="N37" i="32" l="1"/>
  <c r="X36" i="32"/>
  <c r="Y36" i="32" s="1"/>
  <c r="AB36" i="32"/>
  <c r="AC36" i="32" s="1"/>
  <c r="R37" i="32"/>
  <c r="Q37" i="32"/>
  <c r="V37" i="32"/>
  <c r="K37" i="32"/>
  <c r="L37" i="32" s="1"/>
  <c r="P37" i="32"/>
  <c r="Z37" i="32"/>
  <c r="AA37" i="32" s="1"/>
  <c r="O37" i="32" l="1"/>
  <c r="M37" i="32" s="1"/>
  <c r="X37" i="32"/>
  <c r="Y37" i="32" s="1"/>
  <c r="AB37" i="32"/>
  <c r="AC37" i="32" s="1"/>
  <c r="AL37" i="32"/>
  <c r="I38" i="32" s="1"/>
  <c r="Q38" i="32" l="1"/>
  <c r="P38" i="32"/>
  <c r="R38" i="32"/>
  <c r="K38" i="32"/>
  <c r="L38" i="32" s="1"/>
  <c r="N38" i="32"/>
  <c r="V38" i="32"/>
  <c r="S37" i="32"/>
  <c r="O38" i="32" l="1"/>
  <c r="M38" i="32" s="1"/>
  <c r="X38" i="32"/>
  <c r="Y38" i="32" s="1"/>
  <c r="AB38" i="32"/>
  <c r="AC38" i="32" s="1"/>
  <c r="AL38" i="32"/>
  <c r="I39" i="32" s="1"/>
  <c r="R39" i="32" l="1"/>
  <c r="Z39" i="32"/>
  <c r="K39" i="32"/>
  <c r="L39" i="32" s="1"/>
  <c r="P39" i="32"/>
  <c r="Q39" i="32"/>
  <c r="N39" i="32"/>
  <c r="V39" i="32"/>
  <c r="S38" i="32"/>
  <c r="X39" i="32" l="1"/>
  <c r="Y39" i="32" s="1"/>
  <c r="AB39" i="32"/>
  <c r="AC39" i="32" s="1"/>
  <c r="AL39" i="32"/>
  <c r="I40" i="32" s="1"/>
  <c r="Z40" i="32" s="1"/>
  <c r="O39" i="32"/>
  <c r="M39" i="32" s="1"/>
  <c r="AA39" i="32"/>
  <c r="S39" i="32" l="1"/>
  <c r="P40" i="32"/>
  <c r="K40" i="32"/>
  <c r="L40" i="32" s="1"/>
  <c r="Q40" i="32"/>
  <c r="R40" i="32"/>
  <c r="N40" i="32"/>
  <c r="V40" i="32"/>
  <c r="AA40" i="32"/>
  <c r="X40" i="32" l="1"/>
  <c r="Y40" i="32" s="1"/>
  <c r="AB40" i="32"/>
  <c r="AC40" i="32" s="1"/>
  <c r="AL40" i="32"/>
  <c r="I41" i="32" s="1"/>
  <c r="O40" i="32"/>
  <c r="M40" i="32" s="1"/>
  <c r="S40" i="32" s="1"/>
  <c r="Q41" i="32" l="1"/>
  <c r="P41" i="32"/>
  <c r="K41" i="32"/>
  <c r="L41" i="32" s="1"/>
  <c r="R41" i="32"/>
  <c r="N41" i="32"/>
  <c r="V41" i="32"/>
  <c r="Z41" i="32"/>
  <c r="X41" i="32" l="1"/>
  <c r="Y41" i="32" s="1"/>
  <c r="AB41" i="32"/>
  <c r="AC41" i="32" s="1"/>
  <c r="AL41" i="32"/>
  <c r="I42" i="32" s="1"/>
  <c r="Z42" i="32" s="1"/>
  <c r="AA42" i="32" s="1"/>
  <c r="AA41" i="32"/>
  <c r="O41" i="32"/>
  <c r="M41" i="32" s="1"/>
  <c r="S41" i="32" s="1"/>
  <c r="K17" i="32" l="1"/>
  <c r="R42" i="32"/>
  <c r="K42" i="32"/>
  <c r="L42" i="32" s="1"/>
  <c r="Q42" i="32"/>
  <c r="P42" i="32"/>
  <c r="V42" i="32"/>
  <c r="N42" i="32"/>
  <c r="O42" i="32" l="1"/>
  <c r="M42" i="32" s="1"/>
  <c r="S42" i="32" s="1"/>
  <c r="X42" i="32"/>
  <c r="Y42" i="32" s="1"/>
  <c r="AB42" i="32"/>
  <c r="AC42" i="32" s="1"/>
  <c r="AL42" i="32"/>
  <c r="I43" i="32" s="1"/>
  <c r="K43" i="32" l="1"/>
  <c r="L43" i="32" s="1"/>
  <c r="Q43" i="32"/>
  <c r="N43" i="32"/>
  <c r="L3" i="32"/>
  <c r="R43" i="32"/>
  <c r="P43" i="32"/>
  <c r="V43" i="32"/>
  <c r="AB43" i="32" l="1"/>
  <c r="AC43" i="32" s="1"/>
  <c r="J17" i="32" s="1"/>
  <c r="X43" i="32"/>
  <c r="Y43" i="32" s="1"/>
  <c r="AJ43" i="32"/>
  <c r="AF43" i="32"/>
  <c r="AD43" i="32"/>
  <c r="AE43" i="32" s="1"/>
  <c r="AH43" i="32"/>
  <c r="O43" i="32"/>
  <c r="M43" i="32" s="1"/>
  <c r="S43" i="32" s="1"/>
  <c r="AI43" i="32" l="1"/>
  <c r="AH44" i="32"/>
  <c r="AK43" i="32"/>
  <c r="AJ44" i="32"/>
  <c r="I15" i="32"/>
  <c r="AG43" i="32"/>
  <c r="AM43" i="32"/>
  <c r="J44" i="32" s="1"/>
  <c r="W44" i="32" s="1"/>
  <c r="AL43" i="32"/>
  <c r="I44" i="32" s="1"/>
  <c r="K44" i="32" l="1"/>
  <c r="L44" i="32" s="1"/>
  <c r="P44" i="32"/>
  <c r="Q44" i="32"/>
  <c r="R44" i="32"/>
  <c r="N44" i="32"/>
  <c r="V44" i="32"/>
  <c r="AL44" i="32" s="1"/>
  <c r="I45" i="32" s="1"/>
  <c r="X44" i="32"/>
  <c r="Y44" i="32" s="1"/>
  <c r="AM44" i="32"/>
  <c r="J45" i="32" s="1"/>
  <c r="W45" i="32" s="1"/>
  <c r="AK44" i="32"/>
  <c r="AJ45" i="32"/>
  <c r="AI44" i="32"/>
  <c r="AH45" i="32"/>
  <c r="T44" i="32" l="1"/>
  <c r="U44" i="32" s="1"/>
  <c r="P45" i="32"/>
  <c r="K45" i="32"/>
  <c r="L45" i="32" s="1"/>
  <c r="R45" i="32"/>
  <c r="N45" i="32"/>
  <c r="Q45" i="32"/>
  <c r="V45" i="32"/>
  <c r="AL45" i="32" s="1"/>
  <c r="I46" i="32" s="1"/>
  <c r="AI45" i="32"/>
  <c r="AH46" i="32"/>
  <c r="X45" i="32"/>
  <c r="Y45" i="32" s="1"/>
  <c r="AM45" i="32"/>
  <c r="J46" i="32" s="1"/>
  <c r="W46" i="32" s="1"/>
  <c r="AJ46" i="32"/>
  <c r="AK45" i="32"/>
  <c r="O44" i="32"/>
  <c r="M44" i="32" s="1"/>
  <c r="S44" i="32" s="1"/>
  <c r="T45" i="32" l="1"/>
  <c r="U45" i="32" s="1"/>
  <c r="R46" i="32"/>
  <c r="P46" i="32"/>
  <c r="K46" i="32"/>
  <c r="L46" i="32" s="1"/>
  <c r="Q46" i="32"/>
  <c r="N46" i="32"/>
  <c r="V46" i="32"/>
  <c r="AL46" i="32" s="1"/>
  <c r="I47" i="32" s="1"/>
  <c r="X46" i="32"/>
  <c r="Y46" i="32" s="1"/>
  <c r="AM46" i="32"/>
  <c r="J47" i="32" s="1"/>
  <c r="W47" i="32" s="1"/>
  <c r="AK46" i="32"/>
  <c r="AJ47" i="32"/>
  <c r="AI46" i="32"/>
  <c r="AH47" i="32"/>
  <c r="O45" i="32"/>
  <c r="M45" i="32" s="1"/>
  <c r="S45" i="32" s="1"/>
  <c r="T46" i="32" l="1"/>
  <c r="U46" i="32" s="1"/>
  <c r="X47" i="32"/>
  <c r="Y47" i="32" s="1"/>
  <c r="AM47" i="32"/>
  <c r="J48" i="32" s="1"/>
  <c r="W48" i="32" s="1"/>
  <c r="R47" i="32"/>
  <c r="N47" i="32"/>
  <c r="K47" i="32"/>
  <c r="L47" i="32" s="1"/>
  <c r="P47" i="32"/>
  <c r="Q47" i="32"/>
  <c r="V47" i="32"/>
  <c r="AL47" i="32" s="1"/>
  <c r="I48" i="32" s="1"/>
  <c r="AI47" i="32"/>
  <c r="AH48" i="32"/>
  <c r="AK47" i="32"/>
  <c r="AJ48" i="32"/>
  <c r="O46" i="32"/>
  <c r="M46" i="32" s="1"/>
  <c r="S46" i="32" s="1"/>
  <c r="M47" i="32" l="1"/>
  <c r="S47" i="32" s="1"/>
  <c r="K48" i="32"/>
  <c r="L48" i="32" s="1"/>
  <c r="R48" i="32"/>
  <c r="N48" i="32"/>
  <c r="Q48" i="32"/>
  <c r="P48" i="32"/>
  <c r="V48" i="32"/>
  <c r="AL48" i="32" s="1"/>
  <c r="I49" i="32" s="1"/>
  <c r="X48" i="32"/>
  <c r="Y48" i="32" s="1"/>
  <c r="AM48" i="32"/>
  <c r="J49" i="32" s="1"/>
  <c r="W49" i="32" s="1"/>
  <c r="T47" i="32"/>
  <c r="U47" i="32" s="1"/>
  <c r="AK48" i="32"/>
  <c r="AJ49" i="32"/>
  <c r="O47" i="32"/>
  <c r="AI48" i="32"/>
  <c r="AH49" i="32"/>
  <c r="T48" i="32" l="1"/>
  <c r="U48" i="32" s="1"/>
  <c r="AI49" i="32"/>
  <c r="AH50" i="32"/>
  <c r="O48" i="32"/>
  <c r="M48" i="32" s="1"/>
  <c r="S48" i="32" s="1"/>
  <c r="K49" i="32"/>
  <c r="L49" i="32" s="1"/>
  <c r="P49" i="32"/>
  <c r="R49" i="32"/>
  <c r="N49" i="32"/>
  <c r="V49" i="32"/>
  <c r="AL49" i="32" s="1"/>
  <c r="I50" i="32" s="1"/>
  <c r="Q49" i="32"/>
  <c r="AK49" i="32"/>
  <c r="AJ50" i="32"/>
  <c r="X49" i="32"/>
  <c r="Y49" i="32" s="1"/>
  <c r="AM49" i="32"/>
  <c r="J50" i="32" s="1"/>
  <c r="W50" i="32" s="1"/>
  <c r="T49" i="32" l="1"/>
  <c r="U49" i="32" s="1"/>
  <c r="AM50" i="32"/>
  <c r="J51" i="32" s="1"/>
  <c r="W51" i="32" s="1"/>
  <c r="X50" i="32"/>
  <c r="Y50" i="32" s="1"/>
  <c r="O49" i="32"/>
  <c r="M49" i="32" s="1"/>
  <c r="S49" i="32" s="1"/>
  <c r="AK50" i="32"/>
  <c r="AJ51" i="32"/>
  <c r="K50" i="32"/>
  <c r="L50" i="32" s="1"/>
  <c r="Q50" i="32"/>
  <c r="V50" i="32"/>
  <c r="AL50" i="32" s="1"/>
  <c r="I51" i="32" s="1"/>
  <c r="R50" i="32"/>
  <c r="P50" i="32"/>
  <c r="N50" i="32"/>
  <c r="AI50" i="32"/>
  <c r="AH51" i="32"/>
  <c r="T50" i="32" l="1"/>
  <c r="U50" i="32" s="1"/>
  <c r="AI51" i="32"/>
  <c r="AH52" i="32"/>
  <c r="O50" i="32"/>
  <c r="M50" i="32" s="1"/>
  <c r="S50" i="32" s="1"/>
  <c r="AJ52" i="32"/>
  <c r="AK52" i="32" s="1"/>
  <c r="AK51" i="32"/>
  <c r="Q51" i="32"/>
  <c r="R51" i="32"/>
  <c r="P51" i="32"/>
  <c r="K51" i="32"/>
  <c r="L51" i="32" s="1"/>
  <c r="N51" i="32"/>
  <c r="V51" i="32"/>
  <c r="AL51" i="32" s="1"/>
  <c r="I52" i="32" s="1"/>
  <c r="AM51" i="32"/>
  <c r="J52" i="32" s="1"/>
  <c r="W52" i="32" s="1"/>
  <c r="X51" i="32"/>
  <c r="Y51" i="32" s="1"/>
  <c r="K15" i="32" l="1"/>
  <c r="T51" i="32"/>
  <c r="U51" i="32" s="1"/>
  <c r="X52" i="32"/>
  <c r="Y52" i="32" s="1"/>
  <c r="I17" i="32" s="1"/>
  <c r="AM52" i="32"/>
  <c r="P52" i="32"/>
  <c r="Q52" i="32"/>
  <c r="K52" i="32"/>
  <c r="L52" i="32" s="1"/>
  <c r="N52" i="32"/>
  <c r="R52" i="32"/>
  <c r="V52" i="32"/>
  <c r="AL52" i="32" s="1"/>
  <c r="I53" i="32" s="1"/>
  <c r="O51" i="32"/>
  <c r="M51" i="32" s="1"/>
  <c r="S51" i="32" s="1"/>
  <c r="AI52" i="32"/>
  <c r="T52" i="32" s="1"/>
  <c r="U52" i="32" s="1"/>
  <c r="AH53" i="32"/>
  <c r="J53" i="32" l="1"/>
  <c r="W53" i="32" s="1"/>
  <c r="AM53" i="32" s="1"/>
  <c r="J54" i="32" s="1"/>
  <c r="W54" i="32" s="1"/>
  <c r="AM54" i="32" s="1"/>
  <c r="J55" i="32" s="1"/>
  <c r="W55" i="32" s="1"/>
  <c r="AM55" i="32" s="1"/>
  <c r="J56" i="32" s="1"/>
  <c r="W56" i="32" s="1"/>
  <c r="AM56" i="32" s="1"/>
  <c r="J57" i="32" s="1"/>
  <c r="W57" i="32" s="1"/>
  <c r="AM57" i="32" s="1"/>
  <c r="J58" i="32" s="1"/>
  <c r="W58" i="32" s="1"/>
  <c r="AM58" i="32" s="1"/>
  <c r="J59" i="32" s="1"/>
  <c r="W59" i="32" s="1"/>
  <c r="AM59" i="32" s="1"/>
  <c r="J60" i="32" s="1"/>
  <c r="W60" i="32" s="1"/>
  <c r="AM60" i="32" s="1"/>
  <c r="J61" i="32" s="1"/>
  <c r="W61" i="32" s="1"/>
  <c r="AM61" i="32" s="1"/>
  <c r="J62" i="32" s="1"/>
  <c r="W62" i="32" s="1"/>
  <c r="AM62" i="32" s="1"/>
  <c r="J63" i="32" s="1"/>
  <c r="W63" i="32" s="1"/>
  <c r="AM63" i="32" s="1"/>
  <c r="J64" i="32" s="1"/>
  <c r="W64" i="32" s="1"/>
  <c r="AM64" i="32" s="1"/>
  <c r="J65" i="32" s="1"/>
  <c r="W65" i="32" s="1"/>
  <c r="AM65" i="32" s="1"/>
  <c r="J66" i="32" s="1"/>
  <c r="W66" i="32" s="1"/>
  <c r="AM66" i="32" s="1"/>
  <c r="J67" i="32" s="1"/>
  <c r="W67" i="32" s="1"/>
  <c r="AM67" i="32" s="1"/>
  <c r="J68" i="32" s="1"/>
  <c r="W68" i="32" s="1"/>
  <c r="AM68" i="32" s="1"/>
  <c r="J69" i="32" s="1"/>
  <c r="W69" i="32" s="1"/>
  <c r="AM69" i="32" s="1"/>
  <c r="J70" i="32" s="1"/>
  <c r="W70" i="32" s="1"/>
  <c r="AM70" i="32" s="1"/>
  <c r="J71" i="32" s="1"/>
  <c r="W71" i="32" s="1"/>
  <c r="AM71" i="32" s="1"/>
  <c r="J72" i="32" s="1"/>
  <c r="W72" i="32" s="1"/>
  <c r="AM72" i="32" s="1"/>
  <c r="J73" i="32" s="1"/>
  <c r="W73" i="32" s="1"/>
  <c r="AM73" i="32" s="1"/>
  <c r="J74" i="32" s="1"/>
  <c r="W74" i="32" s="1"/>
  <c r="AM74" i="32" s="1"/>
  <c r="J75" i="32" s="1"/>
  <c r="W75" i="32" s="1"/>
  <c r="AM75" i="32" s="1"/>
  <c r="J76" i="32" s="1"/>
  <c r="W76" i="32" s="1"/>
  <c r="AM76" i="32" s="1"/>
  <c r="J77" i="32" s="1"/>
  <c r="W77" i="32" s="1"/>
  <c r="AM77" i="32" s="1"/>
  <c r="J78" i="32" s="1"/>
  <c r="W78" i="32" s="1"/>
  <c r="AM78" i="32" s="1"/>
  <c r="J79" i="32" s="1"/>
  <c r="W79" i="32" s="1"/>
  <c r="AM79" i="32" s="1"/>
  <c r="J80" i="32" s="1"/>
  <c r="W80" i="32" s="1"/>
  <c r="AM80" i="32" s="1"/>
  <c r="J81" i="32" s="1"/>
  <c r="W81" i="32" s="1"/>
  <c r="AM81" i="32" s="1"/>
  <c r="J82" i="32" s="1"/>
  <c r="W82" i="32" s="1"/>
  <c r="AM82" i="32" s="1"/>
  <c r="J83" i="32" s="1"/>
  <c r="W83" i="32" s="1"/>
  <c r="AM83" i="32" s="1"/>
  <c r="J84" i="32" s="1"/>
  <c r="W84" i="32" s="1"/>
  <c r="AM84" i="32" s="1"/>
  <c r="J85" i="32" s="1"/>
  <c r="W85" i="32" s="1"/>
  <c r="AM85" i="32" s="1"/>
  <c r="J86" i="32" s="1"/>
  <c r="W86" i="32" s="1"/>
  <c r="AM86" i="32" s="1"/>
  <c r="J87" i="32" s="1"/>
  <c r="W87" i="32" s="1"/>
  <c r="AM87" i="32" s="1"/>
  <c r="J88" i="32" s="1"/>
  <c r="W88" i="32" s="1"/>
  <c r="AM88" i="32" s="1"/>
  <c r="J89" i="32" s="1"/>
  <c r="W89" i="32" s="1"/>
  <c r="AM89" i="32" s="1"/>
  <c r="J90" i="32" s="1"/>
  <c r="W90" i="32" s="1"/>
  <c r="AM90" i="32" s="1"/>
  <c r="J91" i="32" s="1"/>
  <c r="W91" i="32" s="1"/>
  <c r="AM91" i="32" s="1"/>
  <c r="J92" i="32" s="1"/>
  <c r="W92" i="32" s="1"/>
  <c r="AM92" i="32" s="1"/>
  <c r="J93" i="32" s="1"/>
  <c r="W93" i="32" s="1"/>
  <c r="AM93" i="32" s="1"/>
  <c r="J94" i="32" s="1"/>
  <c r="W94" i="32" s="1"/>
  <c r="AM94" i="32" s="1"/>
  <c r="AI53" i="32"/>
  <c r="T53" i="32" s="1"/>
  <c r="U53" i="32" s="1"/>
  <c r="AH54" i="32"/>
  <c r="V53" i="32"/>
  <c r="AL53" i="32" s="1"/>
  <c r="I54" i="32" s="1"/>
  <c r="Q53" i="32"/>
  <c r="O52" i="32"/>
  <c r="M52" i="32" s="1"/>
  <c r="S52" i="32" s="1"/>
  <c r="N53" i="32" l="1"/>
  <c r="R53" i="32"/>
  <c r="P53" i="32"/>
  <c r="K53" i="32"/>
  <c r="L53" i="32" s="1"/>
  <c r="O53" i="32" s="1"/>
  <c r="M53" i="32" s="1"/>
  <c r="S53" i="32" s="1"/>
  <c r="K54" i="32"/>
  <c r="L54" i="32" s="1"/>
  <c r="Q54" i="32"/>
  <c r="R54" i="32"/>
  <c r="V54" i="32"/>
  <c r="AL54" i="32" s="1"/>
  <c r="I55" i="32" s="1"/>
  <c r="P54" i="32"/>
  <c r="N54" i="32"/>
  <c r="AI54" i="32"/>
  <c r="T54" i="32" s="1"/>
  <c r="U54" i="32" s="1"/>
  <c r="AH55" i="32"/>
  <c r="K55" i="32" l="1"/>
  <c r="L55" i="32" s="1"/>
  <c r="P55" i="32"/>
  <c r="N55" i="32"/>
  <c r="Q55" i="32"/>
  <c r="V55" i="32"/>
  <c r="AL55" i="32" s="1"/>
  <c r="I56" i="32" s="1"/>
  <c r="R55" i="32"/>
  <c r="AI55" i="32"/>
  <c r="T55" i="32" s="1"/>
  <c r="U55" i="32" s="1"/>
  <c r="AH56" i="32"/>
  <c r="O54" i="32"/>
  <c r="M54" i="32" s="1"/>
  <c r="S54" i="32" s="1"/>
  <c r="K56" i="32" l="1"/>
  <c r="L56" i="32" s="1"/>
  <c r="Q56" i="32"/>
  <c r="P56" i="32"/>
  <c r="N56" i="32"/>
  <c r="V56" i="32"/>
  <c r="AL56" i="32" s="1"/>
  <c r="I57" i="32" s="1"/>
  <c r="R56" i="32"/>
  <c r="AI56" i="32"/>
  <c r="T56" i="32" s="1"/>
  <c r="U56" i="32" s="1"/>
  <c r="AH57" i="32"/>
  <c r="O55" i="32"/>
  <c r="M55" i="32" s="1"/>
  <c r="S55" i="32" s="1"/>
  <c r="AH58" i="32" l="1"/>
  <c r="AI57" i="32"/>
  <c r="T57" i="32" s="1"/>
  <c r="U57" i="32" s="1"/>
  <c r="K57" i="32"/>
  <c r="L57" i="32" s="1"/>
  <c r="N57" i="32"/>
  <c r="P57" i="32"/>
  <c r="V57" i="32"/>
  <c r="AL57" i="32" s="1"/>
  <c r="I58" i="32" s="1"/>
  <c r="R57" i="32"/>
  <c r="Q57" i="32"/>
  <c r="O56" i="32"/>
  <c r="M56" i="32" s="1"/>
  <c r="S56" i="32" s="1"/>
  <c r="K58" i="32" l="1"/>
  <c r="L58" i="32" s="1"/>
  <c r="Q58" i="32"/>
  <c r="V58" i="32"/>
  <c r="AL58" i="32" s="1"/>
  <c r="I59" i="32" s="1"/>
  <c r="P58" i="32"/>
  <c r="R58" i="32"/>
  <c r="N58" i="32"/>
  <c r="O57" i="32"/>
  <c r="M57" i="32" s="1"/>
  <c r="S57" i="32" s="1"/>
  <c r="AI58" i="32"/>
  <c r="T58" i="32" s="1"/>
  <c r="U58" i="32" s="1"/>
  <c r="AH59" i="32"/>
  <c r="N59" i="32" l="1"/>
  <c r="K59" i="32"/>
  <c r="L59" i="32" s="1"/>
  <c r="Q59" i="32"/>
  <c r="P59" i="32"/>
  <c r="R59" i="32"/>
  <c r="V59" i="32"/>
  <c r="AL59" i="32" s="1"/>
  <c r="I60" i="32" s="1"/>
  <c r="O58" i="32"/>
  <c r="M58" i="32" s="1"/>
  <c r="S58" i="32" s="1"/>
  <c r="AH60" i="32"/>
  <c r="AI59" i="32"/>
  <c r="T59" i="32" s="1"/>
  <c r="U59" i="32" s="1"/>
  <c r="K60" i="32" l="1"/>
  <c r="L60" i="32" s="1"/>
  <c r="Q60" i="32"/>
  <c r="R60" i="32"/>
  <c r="P60" i="32"/>
  <c r="N60" i="32"/>
  <c r="V60" i="32"/>
  <c r="AL60" i="32" s="1"/>
  <c r="I61" i="32" s="1"/>
  <c r="AI60" i="32"/>
  <c r="T60" i="32" s="1"/>
  <c r="U60" i="32" s="1"/>
  <c r="AH61" i="32"/>
  <c r="O59" i="32"/>
  <c r="M59" i="32" s="1"/>
  <c r="S59" i="32" s="1"/>
  <c r="K61" i="32" l="1"/>
  <c r="L61" i="32" s="1"/>
  <c r="V61" i="32"/>
  <c r="AL61" i="32" s="1"/>
  <c r="I62" i="32" s="1"/>
  <c r="Q61" i="32"/>
  <c r="R61" i="32"/>
  <c r="P61" i="32"/>
  <c r="N61" i="32"/>
  <c r="AI61" i="32"/>
  <c r="T61" i="32" s="1"/>
  <c r="U61" i="32" s="1"/>
  <c r="AH62" i="32"/>
  <c r="O60" i="32"/>
  <c r="M60" i="32" s="1"/>
  <c r="S60" i="32" s="1"/>
  <c r="K62" i="32" l="1"/>
  <c r="L62" i="32" s="1"/>
  <c r="N62" i="32"/>
  <c r="P62" i="32"/>
  <c r="V62" i="32"/>
  <c r="AL62" i="32" s="1"/>
  <c r="I63" i="32" s="1"/>
  <c r="R62" i="32"/>
  <c r="Q62" i="32"/>
  <c r="AI62" i="32"/>
  <c r="T62" i="32" s="1"/>
  <c r="U62" i="32" s="1"/>
  <c r="AH63" i="32"/>
  <c r="O61" i="32"/>
  <c r="M61" i="32" s="1"/>
  <c r="S61" i="32" s="1"/>
  <c r="K63" i="32" l="1"/>
  <c r="L63" i="32" s="1"/>
  <c r="P63" i="32"/>
  <c r="N63" i="32"/>
  <c r="R63" i="32"/>
  <c r="Q63" i="32"/>
  <c r="V63" i="32"/>
  <c r="AL63" i="32" s="1"/>
  <c r="I64" i="32" s="1"/>
  <c r="AI63" i="32"/>
  <c r="T63" i="32" s="1"/>
  <c r="U63" i="32" s="1"/>
  <c r="AH64" i="32"/>
  <c r="O62" i="32"/>
  <c r="M62" i="32" s="1"/>
  <c r="S62" i="32" s="1"/>
  <c r="K64" i="32" l="1"/>
  <c r="L64" i="32" s="1"/>
  <c r="R64" i="32"/>
  <c r="P64" i="32"/>
  <c r="N64" i="32"/>
  <c r="Q64" i="32"/>
  <c r="V64" i="32"/>
  <c r="AL64" i="32" s="1"/>
  <c r="I65" i="32" s="1"/>
  <c r="AI64" i="32"/>
  <c r="T64" i="32" s="1"/>
  <c r="U64" i="32" s="1"/>
  <c r="AH65" i="32"/>
  <c r="O63" i="32"/>
  <c r="M63" i="32" s="1"/>
  <c r="S63" i="32" s="1"/>
  <c r="AI65" i="32" l="1"/>
  <c r="T65" i="32" s="1"/>
  <c r="U65" i="32" s="1"/>
  <c r="AH66" i="32"/>
  <c r="O64" i="32"/>
  <c r="M64" i="32" s="1"/>
  <c r="S64" i="32" s="1"/>
  <c r="K65" i="32"/>
  <c r="L65" i="32" s="1"/>
  <c r="Q65" i="32"/>
  <c r="P65" i="32"/>
  <c r="R65" i="32"/>
  <c r="N65" i="32"/>
  <c r="V65" i="32"/>
  <c r="AL65" i="32" s="1"/>
  <c r="I66" i="32" s="1"/>
  <c r="O65" i="32" l="1"/>
  <c r="M65" i="32" s="1"/>
  <c r="S65" i="32" s="1"/>
  <c r="AI66" i="32"/>
  <c r="T66" i="32" s="1"/>
  <c r="U66" i="32" s="1"/>
  <c r="AH67" i="32"/>
  <c r="K66" i="32"/>
  <c r="L66" i="32" s="1"/>
  <c r="P66" i="32"/>
  <c r="V66" i="32"/>
  <c r="AL66" i="32" s="1"/>
  <c r="I67" i="32" s="1"/>
  <c r="R66" i="32"/>
  <c r="Q66" i="32"/>
  <c r="N66" i="32"/>
  <c r="AH68" i="32" l="1"/>
  <c r="AI67" i="32"/>
  <c r="T67" i="32" s="1"/>
  <c r="U67" i="32" s="1"/>
  <c r="K67" i="32"/>
  <c r="L67" i="32" s="1"/>
  <c r="Q67" i="32"/>
  <c r="P67" i="32"/>
  <c r="N67" i="32"/>
  <c r="V67" i="32"/>
  <c r="AL67" i="32" s="1"/>
  <c r="I68" i="32" s="1"/>
  <c r="R67" i="32"/>
  <c r="O66" i="32"/>
  <c r="M66" i="32" s="1"/>
  <c r="S66" i="32" s="1"/>
  <c r="K68" i="32" l="1"/>
  <c r="L68" i="32" s="1"/>
  <c r="Q68" i="32"/>
  <c r="R68" i="32"/>
  <c r="P68" i="32"/>
  <c r="N68" i="32"/>
  <c r="V68" i="32"/>
  <c r="AL68" i="32" s="1"/>
  <c r="I69" i="32" s="1"/>
  <c r="AI68" i="32"/>
  <c r="T68" i="32" s="1"/>
  <c r="U68" i="32" s="1"/>
  <c r="AH69" i="32"/>
  <c r="O67" i="32"/>
  <c r="M67" i="32" s="1"/>
  <c r="S67" i="32" s="1"/>
  <c r="K69" i="32" l="1"/>
  <c r="L69" i="32" s="1"/>
  <c r="R69" i="32"/>
  <c r="P69" i="32"/>
  <c r="V69" i="32"/>
  <c r="AL69" i="32" s="1"/>
  <c r="I70" i="32" s="1"/>
  <c r="N69" i="32"/>
  <c r="Q69" i="32"/>
  <c r="AI69" i="32"/>
  <c r="T69" i="32" s="1"/>
  <c r="U69" i="32" s="1"/>
  <c r="AH70" i="32"/>
  <c r="O68" i="32"/>
  <c r="M68" i="32" s="1"/>
  <c r="S68" i="32" s="1"/>
  <c r="K70" i="32" l="1"/>
  <c r="L70" i="32" s="1"/>
  <c r="R70" i="32"/>
  <c r="N70" i="32"/>
  <c r="V70" i="32"/>
  <c r="AL70" i="32" s="1"/>
  <c r="I71" i="32" s="1"/>
  <c r="P70" i="32"/>
  <c r="Q70" i="32"/>
  <c r="AH71" i="32"/>
  <c r="AI70" i="32"/>
  <c r="T70" i="32" s="1"/>
  <c r="U70" i="32" s="1"/>
  <c r="O69" i="32"/>
  <c r="M69" i="32" s="1"/>
  <c r="S69" i="32" s="1"/>
  <c r="AH72" i="32" l="1"/>
  <c r="AI71" i="32"/>
  <c r="T71" i="32" s="1"/>
  <c r="U71" i="32" s="1"/>
  <c r="N71" i="32"/>
  <c r="P71" i="32"/>
  <c r="K71" i="32"/>
  <c r="L71" i="32" s="1"/>
  <c r="Q71" i="32"/>
  <c r="R71" i="32"/>
  <c r="V71" i="32"/>
  <c r="AL71" i="32" s="1"/>
  <c r="I72" i="32" s="1"/>
  <c r="O70" i="32"/>
  <c r="M70" i="32" s="1"/>
  <c r="S70" i="32" s="1"/>
  <c r="O71" i="32" l="1"/>
  <c r="M71" i="32" s="1"/>
  <c r="S71" i="32" s="1"/>
  <c r="AH73" i="32"/>
  <c r="AI72" i="32"/>
  <c r="T72" i="32" s="1"/>
  <c r="U72" i="32" s="1"/>
  <c r="K72" i="32"/>
  <c r="L72" i="32" s="1"/>
  <c r="N72" i="32"/>
  <c r="P72" i="32"/>
  <c r="V72" i="32"/>
  <c r="AL72" i="32" s="1"/>
  <c r="I73" i="32" s="1"/>
  <c r="R72" i="32"/>
  <c r="Q72" i="32"/>
  <c r="O72" i="32" l="1"/>
  <c r="M72" i="32" s="1"/>
  <c r="S72" i="32" s="1"/>
  <c r="AI73" i="32"/>
  <c r="T73" i="32" s="1"/>
  <c r="U73" i="32" s="1"/>
  <c r="AH74" i="32"/>
  <c r="K73" i="32"/>
  <c r="L73" i="32" s="1"/>
  <c r="Q73" i="32"/>
  <c r="N73" i="32"/>
  <c r="R73" i="32"/>
  <c r="V73" i="32"/>
  <c r="AL73" i="32" s="1"/>
  <c r="I74" i="32" s="1"/>
  <c r="P73" i="32"/>
  <c r="O73" i="32" l="1"/>
  <c r="M73" i="32" s="1"/>
  <c r="S73" i="32" s="1"/>
  <c r="K74" i="32"/>
  <c r="L74" i="32" s="1"/>
  <c r="P74" i="32"/>
  <c r="Q74" i="32"/>
  <c r="V74" i="32"/>
  <c r="AL74" i="32" s="1"/>
  <c r="I75" i="32" s="1"/>
  <c r="N74" i="32"/>
  <c r="R74" i="32"/>
  <c r="AI74" i="32"/>
  <c r="T74" i="32" s="1"/>
  <c r="U74" i="32" s="1"/>
  <c r="AH75" i="32"/>
  <c r="O74" i="32" l="1"/>
  <c r="M74" i="32" s="1"/>
  <c r="S74" i="32" s="1"/>
  <c r="K75" i="32"/>
  <c r="L75" i="32" s="1"/>
  <c r="R75" i="32"/>
  <c r="P75" i="32"/>
  <c r="Q75" i="32"/>
  <c r="N75" i="32"/>
  <c r="V75" i="32"/>
  <c r="AL75" i="32" s="1"/>
  <c r="I76" i="32" s="1"/>
  <c r="AI75" i="32"/>
  <c r="T75" i="32" s="1"/>
  <c r="U75" i="32" s="1"/>
  <c r="AH76" i="32"/>
  <c r="AI76" i="32" l="1"/>
  <c r="T76" i="32" s="1"/>
  <c r="U76" i="32" s="1"/>
  <c r="AH77" i="32"/>
  <c r="O75" i="32"/>
  <c r="M75" i="32" s="1"/>
  <c r="S75" i="32" s="1"/>
  <c r="Q76" i="32"/>
  <c r="N76" i="32"/>
  <c r="P76" i="32"/>
  <c r="R76" i="32"/>
  <c r="K76" i="32"/>
  <c r="L76" i="32" s="1"/>
  <c r="V76" i="32"/>
  <c r="AL76" i="32" s="1"/>
  <c r="I77" i="32" s="1"/>
  <c r="K77" i="32" l="1"/>
  <c r="L77" i="32" s="1"/>
  <c r="V77" i="32"/>
  <c r="AL77" i="32" s="1"/>
  <c r="I78" i="32" s="1"/>
  <c r="N77" i="32"/>
  <c r="Q77" i="32"/>
  <c r="R77" i="32"/>
  <c r="P77" i="32"/>
  <c r="O76" i="32"/>
  <c r="M76" i="32" s="1"/>
  <c r="S76" i="32" s="1"/>
  <c r="AH78" i="32"/>
  <c r="AI77" i="32"/>
  <c r="T77" i="32" s="1"/>
  <c r="U77" i="32" s="1"/>
  <c r="Q78" i="32" l="1"/>
  <c r="N78" i="32"/>
  <c r="K78" i="32"/>
  <c r="L78" i="32" s="1"/>
  <c r="V78" i="32"/>
  <c r="AL78" i="32" s="1"/>
  <c r="I79" i="32" s="1"/>
  <c r="P78" i="32"/>
  <c r="R78" i="32"/>
  <c r="AI78" i="32"/>
  <c r="T78" i="32" s="1"/>
  <c r="U78" i="32" s="1"/>
  <c r="AH79" i="32"/>
  <c r="O77" i="32"/>
  <c r="M77" i="32" s="1"/>
  <c r="S77" i="32" s="1"/>
  <c r="K79" i="32" l="1"/>
  <c r="L79" i="32" s="1"/>
  <c r="P79" i="32"/>
  <c r="N79" i="32"/>
  <c r="V79" i="32"/>
  <c r="AL79" i="32" s="1"/>
  <c r="I80" i="32" s="1"/>
  <c r="R79" i="32"/>
  <c r="Q79" i="32"/>
  <c r="O78" i="32"/>
  <c r="M78" i="32" s="1"/>
  <c r="S78" i="32" s="1"/>
  <c r="AI79" i="32"/>
  <c r="T79" i="32" s="1"/>
  <c r="U79" i="32" s="1"/>
  <c r="AH80" i="32"/>
  <c r="AH81" i="32" l="1"/>
  <c r="AI80" i="32"/>
  <c r="T80" i="32" s="1"/>
  <c r="U80" i="32" s="1"/>
  <c r="Q80" i="32"/>
  <c r="R80" i="32"/>
  <c r="K80" i="32"/>
  <c r="L80" i="32" s="1"/>
  <c r="N80" i="32"/>
  <c r="P80" i="32"/>
  <c r="V80" i="32"/>
  <c r="AL80" i="32" s="1"/>
  <c r="I81" i="32" s="1"/>
  <c r="O79" i="32"/>
  <c r="M79" i="32" s="1"/>
  <c r="S79" i="32" s="1"/>
  <c r="O80" i="32" l="1"/>
  <c r="M80" i="32" s="1"/>
  <c r="S80" i="32" s="1"/>
  <c r="AI81" i="32"/>
  <c r="T81" i="32" s="1"/>
  <c r="U81" i="32" s="1"/>
  <c r="AH82" i="32"/>
  <c r="K81" i="32"/>
  <c r="L81" i="32" s="1"/>
  <c r="P81" i="32"/>
  <c r="Q81" i="32"/>
  <c r="V81" i="32"/>
  <c r="AL81" i="32" s="1"/>
  <c r="I82" i="32" s="1"/>
  <c r="R81" i="32"/>
  <c r="N81" i="32"/>
  <c r="O81" i="32" l="1"/>
  <c r="M81" i="32" s="1"/>
  <c r="S81" i="32" s="1"/>
  <c r="AI82" i="32"/>
  <c r="T82" i="32" s="1"/>
  <c r="U82" i="32" s="1"/>
  <c r="AH83" i="32"/>
  <c r="Q82" i="32"/>
  <c r="P82" i="32"/>
  <c r="K82" i="32"/>
  <c r="L82" i="32" s="1"/>
  <c r="V82" i="32"/>
  <c r="AL82" i="32" s="1"/>
  <c r="I83" i="32" s="1"/>
  <c r="R82" i="32"/>
  <c r="N82" i="32"/>
  <c r="AH84" i="32" l="1"/>
  <c r="AI83" i="32"/>
  <c r="T83" i="32" s="1"/>
  <c r="U83" i="32" s="1"/>
  <c r="K83" i="32"/>
  <c r="L83" i="32" s="1"/>
  <c r="P83" i="32"/>
  <c r="R83" i="32"/>
  <c r="N83" i="32"/>
  <c r="Q83" i="32"/>
  <c r="V83" i="32"/>
  <c r="AL83" i="32" s="1"/>
  <c r="I84" i="32" s="1"/>
  <c r="O82" i="32"/>
  <c r="M82" i="32" s="1"/>
  <c r="S82" i="32" s="1"/>
  <c r="O83" i="32" l="1"/>
  <c r="M83" i="32" s="1"/>
  <c r="S83" i="32" s="1"/>
  <c r="AH85" i="32"/>
  <c r="AI84" i="32"/>
  <c r="T84" i="32" s="1"/>
  <c r="U84" i="32" s="1"/>
  <c r="Q84" i="32"/>
  <c r="N84" i="32"/>
  <c r="P84" i="32"/>
  <c r="R84" i="32"/>
  <c r="K84" i="32"/>
  <c r="L84" i="32" s="1"/>
  <c r="V84" i="32"/>
  <c r="AL84" i="32" s="1"/>
  <c r="I85" i="32" s="1"/>
  <c r="AI85" i="32" l="1"/>
  <c r="T85" i="32" s="1"/>
  <c r="U85" i="32" s="1"/>
  <c r="AH86" i="32"/>
  <c r="O84" i="32"/>
  <c r="M84" i="32" s="1"/>
  <c r="S84" i="32" s="1"/>
  <c r="K85" i="32"/>
  <c r="L85" i="32" s="1"/>
  <c r="V85" i="32"/>
  <c r="AL85" i="32" s="1"/>
  <c r="I86" i="32" s="1"/>
  <c r="N85" i="32"/>
  <c r="Q85" i="32"/>
  <c r="P85" i="32"/>
  <c r="R85" i="32"/>
  <c r="K86" i="32" l="1"/>
  <c r="L86" i="32" s="1"/>
  <c r="N86" i="32"/>
  <c r="R86" i="32"/>
  <c r="V86" i="32"/>
  <c r="AL86" i="32" s="1"/>
  <c r="I87" i="32" s="1"/>
  <c r="P86" i="32"/>
  <c r="Q86" i="32"/>
  <c r="O85" i="32"/>
  <c r="M85" i="32" s="1"/>
  <c r="S85" i="32" s="1"/>
  <c r="AI86" i="32"/>
  <c r="T86" i="32" s="1"/>
  <c r="U86" i="32" s="1"/>
  <c r="AH87" i="32"/>
  <c r="K87" i="32" l="1"/>
  <c r="L87" i="32" s="1"/>
  <c r="P87" i="32"/>
  <c r="Q87" i="32"/>
  <c r="V87" i="32"/>
  <c r="AL87" i="32" s="1"/>
  <c r="I88" i="32" s="1"/>
  <c r="N87" i="32"/>
  <c r="R87" i="32"/>
  <c r="AH88" i="32"/>
  <c r="AI87" i="32"/>
  <c r="T87" i="32" s="1"/>
  <c r="U87" i="32" s="1"/>
  <c r="O86" i="32"/>
  <c r="M86" i="32" s="1"/>
  <c r="S86" i="32" s="1"/>
  <c r="AH89" i="32" l="1"/>
  <c r="AI88" i="32"/>
  <c r="T88" i="32" s="1"/>
  <c r="U88" i="32" s="1"/>
  <c r="R88" i="32"/>
  <c r="Q88" i="32"/>
  <c r="V88" i="32"/>
  <c r="AL88" i="32" s="1"/>
  <c r="I89" i="32" s="1"/>
  <c r="N88" i="32"/>
  <c r="P88" i="32"/>
  <c r="K88" i="32"/>
  <c r="L88" i="32" s="1"/>
  <c r="O87" i="32"/>
  <c r="M87" i="32" s="1"/>
  <c r="S87" i="32" s="1"/>
  <c r="K89" i="32" l="1"/>
  <c r="L89" i="32" s="1"/>
  <c r="N89" i="32"/>
  <c r="R89" i="32"/>
  <c r="V89" i="32"/>
  <c r="AL89" i="32" s="1"/>
  <c r="I90" i="32" s="1"/>
  <c r="P89" i="32"/>
  <c r="Q89" i="32"/>
  <c r="AH90" i="32"/>
  <c r="AI89" i="32"/>
  <c r="T89" i="32" s="1"/>
  <c r="U89" i="32" s="1"/>
  <c r="O88" i="32"/>
  <c r="M88" i="32" s="1"/>
  <c r="S88" i="32" s="1"/>
  <c r="K90" i="32" l="1"/>
  <c r="L90" i="32" s="1"/>
  <c r="P90" i="32"/>
  <c r="V90" i="32"/>
  <c r="AL90" i="32" s="1"/>
  <c r="I91" i="32" s="1"/>
  <c r="Q90" i="32"/>
  <c r="R90" i="32"/>
  <c r="N90" i="32"/>
  <c r="AI90" i="32"/>
  <c r="T90" i="32" s="1"/>
  <c r="U90" i="32" s="1"/>
  <c r="AH91" i="32"/>
  <c r="O89" i="32"/>
  <c r="M89" i="32" s="1"/>
  <c r="S89" i="32" s="1"/>
  <c r="R91" i="32" l="1"/>
  <c r="N91" i="32"/>
  <c r="K91" i="32"/>
  <c r="L91" i="32" s="1"/>
  <c r="P91" i="32"/>
  <c r="Q91" i="32"/>
  <c r="V91" i="32"/>
  <c r="AL91" i="32" s="1"/>
  <c r="I92" i="32" s="1"/>
  <c r="AI91" i="32"/>
  <c r="T91" i="32" s="1"/>
  <c r="U91" i="32" s="1"/>
  <c r="AH92" i="32"/>
  <c r="O90" i="32"/>
  <c r="M90" i="32" s="1"/>
  <c r="S90" i="32" s="1"/>
  <c r="N92" i="32" l="1"/>
  <c r="P92" i="32"/>
  <c r="R92" i="32"/>
  <c r="K92" i="32"/>
  <c r="L92" i="32" s="1"/>
  <c r="V92" i="32"/>
  <c r="AL92" i="32" s="1"/>
  <c r="I93" i="32" s="1"/>
  <c r="Q92" i="32"/>
  <c r="O91" i="32"/>
  <c r="M91" i="32" s="1"/>
  <c r="S91" i="32" s="1"/>
  <c r="AI92" i="32"/>
  <c r="T92" i="32" s="1"/>
  <c r="U92" i="32" s="1"/>
  <c r="AH93" i="32"/>
  <c r="K93" i="32" l="1"/>
  <c r="L93" i="32" s="1"/>
  <c r="V93" i="32"/>
  <c r="AL93" i="32" s="1"/>
  <c r="I94" i="32" s="1"/>
  <c r="N93" i="32"/>
  <c r="Q93" i="32"/>
  <c r="R93" i="32"/>
  <c r="P93" i="32"/>
  <c r="AH94" i="32"/>
  <c r="AI93" i="32"/>
  <c r="T93" i="32" s="1"/>
  <c r="U93" i="32" s="1"/>
  <c r="O92" i="32"/>
  <c r="M92" i="32" s="1"/>
  <c r="S92" i="32" s="1"/>
  <c r="AI94" i="32" l="1"/>
  <c r="J15" i="32" s="1"/>
  <c r="K94" i="32"/>
  <c r="L94" i="32" s="1"/>
  <c r="Q94" i="32"/>
  <c r="K19" i="32" s="1"/>
  <c r="R94" i="32"/>
  <c r="L19" i="32" s="1"/>
  <c r="P94" i="32"/>
  <c r="N94" i="32"/>
  <c r="V94" i="32"/>
  <c r="AL94" i="32" s="1"/>
  <c r="O93" i="32"/>
  <c r="M93" i="32" s="1"/>
  <c r="S93" i="32" s="1"/>
  <c r="T94" i="32" l="1"/>
  <c r="U94" i="32" s="1"/>
  <c r="I19" i="32" s="1"/>
  <c r="O94" i="32"/>
  <c r="J19" i="32" s="1"/>
  <c r="I21" i="32" l="1"/>
  <c r="M94" i="32"/>
  <c r="L17" i="32" s="1"/>
  <c r="J21" i="32" l="1"/>
  <c r="I22" i="32"/>
  <c r="S94" i="32"/>
  <c r="J22" i="32" l="1"/>
</calcChain>
</file>

<file path=xl/connections.xml><?xml version="1.0" encoding="utf-8"?>
<connections xmlns="http://schemas.openxmlformats.org/spreadsheetml/2006/main">
  <connection id="1" keepAlive="1" name="Запрос — Годы" description="Соединение с запросом &quot;Годы&quot; в книге." type="5" refreshedVersion="6" background="1" saveData="1">
    <dbPr connection="Provider=Microsoft.Mashup.OleDb.1;Data Source=$Workbook$;Location=Годы;Extended Properties=&quot;&quot;" command="SELECT * FROM [Годы]"/>
  </connection>
</connections>
</file>

<file path=xl/sharedStrings.xml><?xml version="1.0" encoding="utf-8"?>
<sst xmlns="http://schemas.openxmlformats.org/spreadsheetml/2006/main" count="134" uniqueCount="91">
  <si>
    <t>Вероятность</t>
  </si>
  <si>
    <t xml:space="preserve">Админы  = </t>
  </si>
  <si>
    <t>DF</t>
  </si>
  <si>
    <t>ЕВ</t>
  </si>
  <si>
    <t>ИД netto</t>
  </si>
  <si>
    <t>УК</t>
  </si>
  <si>
    <t>ВФ</t>
  </si>
  <si>
    <t>ИД brutto</t>
  </si>
  <si>
    <t>Год</t>
  </si>
  <si>
    <t>Предположения:</t>
  </si>
  <si>
    <t>Наслед</t>
  </si>
  <si>
    <t>sum</t>
  </si>
  <si>
    <t>prob</t>
  </si>
  <si>
    <t>Наследники</t>
  </si>
  <si>
    <t>Админ</t>
  </si>
  <si>
    <t>brutto</t>
  </si>
  <si>
    <t xml:space="preserve">% Доходность  = </t>
  </si>
  <si>
    <t>%ВФ</t>
  </si>
  <si>
    <t>%УК</t>
  </si>
  <si>
    <t>Смерти</t>
  </si>
  <si>
    <t>Расторжен</t>
  </si>
  <si>
    <t xml:space="preserve">Вероятность = </t>
  </si>
  <si>
    <t>Discont
Factor</t>
  </si>
  <si>
    <t xml:space="preserve">Выплаты  = </t>
  </si>
  <si>
    <t>Выкупная</t>
  </si>
  <si>
    <t xml:space="preserve">Расходы  = </t>
  </si>
  <si>
    <t>Результаты (NPV):</t>
  </si>
  <si>
    <t>noterm</t>
  </si>
  <si>
    <t>live</t>
  </si>
  <si>
    <t xml:space="preserve">СВ = </t>
  </si>
  <si>
    <t xml:space="preserve">ДСВ = </t>
  </si>
  <si>
    <t>СВ</t>
  </si>
  <si>
    <t>ДСВ</t>
  </si>
  <si>
    <t xml:space="preserve">ЗЛ = </t>
  </si>
  <si>
    <t>М</t>
  </si>
  <si>
    <t>%СД</t>
  </si>
  <si>
    <t>СД</t>
  </si>
  <si>
    <t xml:space="preserve">Пенсии  = </t>
  </si>
  <si>
    <t>НП</t>
  </si>
  <si>
    <t>СПВ</t>
  </si>
  <si>
    <t>ЕВ (СВ)</t>
  </si>
  <si>
    <t>ЕВ (ДСВ)</t>
  </si>
  <si>
    <t xml:space="preserve">Остаток - Выплаты = </t>
  </si>
  <si>
    <t>1 число периода -- BOP</t>
  </si>
  <si>
    <t>31 число периода -- EOP</t>
  </si>
  <si>
    <t>Death</t>
  </si>
  <si>
    <t>Age</t>
  </si>
  <si>
    <t>inflation</t>
  </si>
  <si>
    <t>Y</t>
  </si>
  <si>
    <t>нет</t>
  </si>
  <si>
    <t>&lt;-- DoR</t>
  </si>
  <si>
    <t>&lt;-- DoTO для ДСВ</t>
  </si>
  <si>
    <t>&lt;-- DoTO для СВ</t>
  </si>
  <si>
    <t>q_x (M)</t>
  </si>
  <si>
    <t>q_x (F)</t>
  </si>
  <si>
    <t>L (M)</t>
  </si>
  <si>
    <t>L (F)</t>
  </si>
  <si>
    <t>Фонд заработал (% от остатка):</t>
  </si>
  <si>
    <t>КБД</t>
  </si>
  <si>
    <t>МСФО 17</t>
  </si>
  <si>
    <t>Age (Y)</t>
  </si>
  <si>
    <t xml:space="preserve">ILP = </t>
  </si>
  <si>
    <t>836-П</t>
  </si>
  <si>
    <t xml:space="preserve">Дата = </t>
  </si>
  <si>
    <t>%
netto</t>
  </si>
  <si>
    <t>Ставки</t>
  </si>
  <si>
    <t>%
brutto</t>
  </si>
  <si>
    <t>%АСВ</t>
  </si>
  <si>
    <t xml:space="preserve">ВФ + Штрафы - УК - СД - Админ = </t>
  </si>
  <si>
    <t>Фиксинг 5 лет</t>
  </si>
  <si>
    <t>Штрафы</t>
  </si>
  <si>
    <t>ВФ пост</t>
  </si>
  <si>
    <t>ВФ перем</t>
  </si>
  <si>
    <t>УК усп</t>
  </si>
  <si>
    <t>УК упр</t>
  </si>
  <si>
    <t>АСВ</t>
  </si>
  <si>
    <t xml:space="preserve">% Вознаграждений от СЧА  = </t>
  </si>
  <si>
    <t xml:space="preserve">% Вознаграждений от ИД = </t>
  </si>
  <si>
    <t>Фактор Дожития</t>
  </si>
  <si>
    <t>&lt;-- (докладка в ВР)</t>
  </si>
  <si>
    <t>&lt;-- меньше из-за НП</t>
  </si>
  <si>
    <t>(T; y)</t>
  </si>
  <si>
    <t>(y)</t>
  </si>
  <si>
    <t xml:space="preserve">Система = </t>
  </si>
  <si>
    <t xml:space="preserve">Порог ЕВ = </t>
  </si>
  <si>
    <t xml:space="preserve">Пополнение ВР = </t>
  </si>
  <si>
    <t xml:space="preserve">Сумма по ЕВ = </t>
  </si>
  <si>
    <t>new</t>
  </si>
  <si>
    <t>15 число -- MOP</t>
  </si>
  <si>
    <t>Месяц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</si>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</sst>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_-;\-* #,##0_-;_-* &quot;-&quot;??_-;_-@_-"/>
    <numFmt numFmtId="166" formatCode="_-* #,##0\ [$₽-419]_-;\-* #,##0\ [$₽-419]_-;_-* &quot;-&quot;??\ [$₽-419]_-;_-@_-"/>
    <numFmt numFmtId="167" formatCode="0.0%"/>
    <numFmt numFmtId="168" formatCode="0.0000%"/>
    <numFmt numFmtId="171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6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Border="1" applyAlignment="1">
      <alignment horizontal="center" vertical="center"/>
    </xf>
    <xf numFmtId="0" fontId="3" fillId="0" borderId="0" xfId="2"/>
    <xf numFmtId="0" fontId="3" fillId="0" borderId="0" xfId="2" applyAlignment="1">
      <alignment horizontal="center"/>
    </xf>
    <xf numFmtId="166" fontId="0" fillId="0" borderId="11" xfId="4" applyNumberFormat="1" applyFont="1" applyBorder="1"/>
    <xf numFmtId="166" fontId="0" fillId="0" borderId="0" xfId="4" applyNumberFormat="1" applyFont="1" applyBorder="1"/>
    <xf numFmtId="166" fontId="0" fillId="0" borderId="4" xfId="4" applyNumberFormat="1" applyFont="1" applyBorder="1"/>
    <xf numFmtId="0" fontId="7" fillId="5" borderId="3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center"/>
    </xf>
    <xf numFmtId="165" fontId="3" fillId="0" borderId="0" xfId="2" applyNumberFormat="1" applyBorder="1"/>
    <xf numFmtId="10" fontId="3" fillId="0" borderId="0" xfId="1" applyNumberFormat="1" applyFont="1" applyBorder="1"/>
    <xf numFmtId="165" fontId="3" fillId="0" borderId="5" xfId="2" applyNumberFormat="1" applyBorder="1"/>
    <xf numFmtId="165" fontId="3" fillId="0" borderId="4" xfId="2" applyNumberFormat="1" applyBorder="1"/>
    <xf numFmtId="0" fontId="7" fillId="5" borderId="16" xfId="2" applyFont="1" applyFill="1" applyBorder="1" applyAlignment="1">
      <alignment horizontal="center"/>
    </xf>
    <xf numFmtId="165" fontId="3" fillId="0" borderId="17" xfId="2" applyNumberFormat="1" applyBorder="1"/>
    <xf numFmtId="165" fontId="3" fillId="0" borderId="18" xfId="2" applyNumberFormat="1" applyBorder="1"/>
    <xf numFmtId="165" fontId="3" fillId="0" borderId="19" xfId="2" applyNumberFormat="1" applyBorder="1"/>
    <xf numFmtId="165" fontId="3" fillId="0" borderId="20" xfId="2" applyNumberFormat="1" applyBorder="1"/>
    <xf numFmtId="165" fontId="3" fillId="0" borderId="21" xfId="2" applyNumberFormat="1" applyBorder="1"/>
    <xf numFmtId="165" fontId="3" fillId="0" borderId="22" xfId="2" applyNumberFormat="1" applyBorder="1"/>
    <xf numFmtId="165" fontId="3" fillId="0" borderId="23" xfId="2" applyNumberFormat="1" applyBorder="1"/>
    <xf numFmtId="0" fontId="3" fillId="0" borderId="17" xfId="2" applyBorder="1" applyAlignment="1">
      <alignment horizontal="center"/>
    </xf>
    <xf numFmtId="0" fontId="3" fillId="0" borderId="19" xfId="2" applyBorder="1" applyAlignment="1">
      <alignment horizontal="center"/>
    </xf>
    <xf numFmtId="0" fontId="6" fillId="5" borderId="3" xfId="2" applyFont="1" applyFill="1" applyBorder="1" applyAlignment="1">
      <alignment horizontal="center"/>
    </xf>
    <xf numFmtId="0" fontId="6" fillId="5" borderId="2" xfId="2" applyFont="1" applyFill="1" applyBorder="1" applyAlignment="1">
      <alignment horizontal="center"/>
    </xf>
    <xf numFmtId="0" fontId="6" fillId="5" borderId="1" xfId="2" applyFont="1" applyFill="1" applyBorder="1" applyAlignment="1">
      <alignment horizontal="center"/>
    </xf>
    <xf numFmtId="0" fontId="6" fillId="5" borderId="16" xfId="2" applyFont="1" applyFill="1" applyBorder="1" applyAlignment="1">
      <alignment horizontal="center"/>
    </xf>
    <xf numFmtId="0" fontId="6" fillId="5" borderId="15" xfId="2" applyFont="1" applyFill="1" applyBorder="1" applyAlignment="1">
      <alignment horizontal="center"/>
    </xf>
    <xf numFmtId="166" fontId="0" fillId="4" borderId="0" xfId="4" applyNumberFormat="1" applyFont="1" applyFill="1" applyBorder="1"/>
    <xf numFmtId="0" fontId="3" fillId="5" borderId="0" xfId="2" applyFill="1" applyBorder="1"/>
    <xf numFmtId="9" fontId="3" fillId="2" borderId="0" xfId="2" applyNumberFormat="1" applyFill="1" applyBorder="1"/>
    <xf numFmtId="0" fontId="3" fillId="5" borderId="0" xfId="2" applyFill="1" applyBorder="1" applyAlignment="1">
      <alignment horizontal="center"/>
    </xf>
    <xf numFmtId="10" fontId="0" fillId="0" borderId="0" xfId="3" applyNumberFormat="1" applyFont="1" applyBorder="1"/>
    <xf numFmtId="0" fontId="3" fillId="5" borderId="4" xfId="2" applyFill="1" applyBorder="1" applyAlignment="1">
      <alignment horizontal="center"/>
    </xf>
    <xf numFmtId="0" fontId="3" fillId="5" borderId="4" xfId="2" applyFill="1" applyBorder="1"/>
    <xf numFmtId="0" fontId="6" fillId="5" borderId="11" xfId="2" applyFont="1" applyFill="1" applyBorder="1" applyAlignment="1">
      <alignment horizontal="center"/>
    </xf>
    <xf numFmtId="9" fontId="3" fillId="0" borderId="0" xfId="1" applyNumberFormat="1" applyFont="1" applyBorder="1"/>
    <xf numFmtId="9" fontId="3" fillId="0" borderId="22" xfId="1" applyNumberFormat="1" applyFont="1" applyBorder="1"/>
    <xf numFmtId="0" fontId="7" fillId="5" borderId="1" xfId="2" applyFont="1" applyFill="1" applyBorder="1" applyAlignment="1">
      <alignment horizontal="center"/>
    </xf>
    <xf numFmtId="0" fontId="7" fillId="5" borderId="2" xfId="2" applyFont="1" applyFill="1" applyBorder="1" applyAlignment="1">
      <alignment horizontal="center"/>
    </xf>
    <xf numFmtId="0" fontId="7" fillId="5" borderId="15" xfId="2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5" fontId="3" fillId="0" borderId="0" xfId="2" applyNumberFormat="1"/>
    <xf numFmtId="167" fontId="3" fillId="2" borderId="0" xfId="2" applyNumberFormat="1" applyFill="1" applyBorder="1"/>
    <xf numFmtId="166" fontId="0" fillId="4" borderId="0" xfId="4" applyNumberFormat="1" applyFont="1" applyFill="1" applyBorder="1" applyAlignment="1">
      <alignment horizontal="center"/>
    </xf>
    <xf numFmtId="10" fontId="3" fillId="3" borderId="11" xfId="2" applyNumberFormat="1" applyFill="1" applyBorder="1"/>
    <xf numFmtId="10" fontId="0" fillId="0" borderId="11" xfId="3" applyNumberFormat="1" applyFont="1" applyBorder="1"/>
    <xf numFmtId="0" fontId="3" fillId="0" borderId="0" xfId="2" applyBorder="1" applyAlignment="1">
      <alignment horizontal="center"/>
    </xf>
    <xf numFmtId="1" fontId="0" fillId="4" borderId="0" xfId="5" applyNumberFormat="1" applyFont="1" applyFill="1" applyBorder="1" applyAlignment="1">
      <alignment horizontal="center"/>
    </xf>
    <xf numFmtId="0" fontId="2" fillId="5" borderId="0" xfId="2" applyFont="1" applyFill="1" applyBorder="1" applyAlignment="1">
      <alignment horizontal="center"/>
    </xf>
    <xf numFmtId="0" fontId="2" fillId="5" borderId="4" xfId="2" applyFont="1" applyFill="1" applyBorder="1" applyAlignment="1">
      <alignment horizontal="center"/>
    </xf>
    <xf numFmtId="165" fontId="3" fillId="0" borderId="8" xfId="2" applyNumberFormat="1" applyBorder="1"/>
    <xf numFmtId="165" fontId="3" fillId="0" borderId="9" xfId="2" applyNumberFormat="1" applyBorder="1"/>
    <xf numFmtId="0" fontId="2" fillId="5" borderId="0" xfId="2" applyFont="1" applyFill="1" applyBorder="1" applyAlignment="1">
      <alignment horizontal="right"/>
    </xf>
    <xf numFmtId="9" fontId="3" fillId="0" borderId="0" xfId="1" applyFont="1"/>
    <xf numFmtId="165" fontId="3" fillId="6" borderId="5" xfId="2" applyNumberFormat="1" applyFill="1" applyBorder="1"/>
    <xf numFmtId="164" fontId="0" fillId="6" borderId="4" xfId="4" applyFont="1" applyFill="1" applyBorder="1"/>
    <xf numFmtId="165" fontId="3" fillId="6" borderId="0" xfId="2" applyNumberFormat="1" applyFill="1" applyBorder="1"/>
    <xf numFmtId="165" fontId="3" fillId="6" borderId="4" xfId="2" applyNumberFormat="1" applyFill="1" applyBorder="1"/>
    <xf numFmtId="165" fontId="3" fillId="6" borderId="18" xfId="2" applyNumberFormat="1" applyFill="1" applyBorder="1"/>
    <xf numFmtId="165" fontId="3" fillId="6" borderId="17" xfId="2" applyNumberFormat="1" applyFill="1" applyBorder="1"/>
    <xf numFmtId="165" fontId="0" fillId="0" borderId="4" xfId="4" applyNumberFormat="1" applyFont="1" applyBorder="1"/>
    <xf numFmtId="165" fontId="8" fillId="6" borderId="17" xfId="5" applyNumberFormat="1" applyFont="1" applyFill="1" applyBorder="1"/>
    <xf numFmtId="165" fontId="8" fillId="6" borderId="0" xfId="5" applyNumberFormat="1" applyFont="1" applyFill="1" applyBorder="1"/>
    <xf numFmtId="165" fontId="10" fillId="6" borderId="5" xfId="2" applyNumberFormat="1" applyFont="1" applyFill="1" applyBorder="1"/>
    <xf numFmtId="165" fontId="10" fillId="6" borderId="4" xfId="4" applyNumberFormat="1" applyFont="1" applyFill="1" applyBorder="1"/>
    <xf numFmtId="164" fontId="10" fillId="6" borderId="4" xfId="4" applyFont="1" applyFill="1" applyBorder="1"/>
    <xf numFmtId="165" fontId="0" fillId="0" borderId="0" xfId="0" applyNumberFormat="1"/>
    <xf numFmtId="165" fontId="0" fillId="0" borderId="0" xfId="5" applyNumberFormat="1" applyFont="1"/>
    <xf numFmtId="165" fontId="11" fillId="6" borderId="18" xfId="2" applyNumberFormat="1" applyFont="1" applyFill="1" applyBorder="1"/>
    <xf numFmtId="165" fontId="11" fillId="6" borderId="0" xfId="2" applyNumberFormat="1" applyFont="1" applyFill="1" applyBorder="1"/>
    <xf numFmtId="165" fontId="11" fillId="6" borderId="4" xfId="2" applyNumberFormat="1" applyFont="1" applyFill="1" applyBorder="1"/>
    <xf numFmtId="165" fontId="3" fillId="4" borderId="5" xfId="2" applyNumberFormat="1" applyFill="1" applyBorder="1"/>
    <xf numFmtId="165" fontId="3" fillId="0" borderId="0" xfId="2" applyNumberFormat="1" applyBorder="1" applyAlignment="1">
      <alignment horizontal="center"/>
    </xf>
    <xf numFmtId="0" fontId="3" fillId="0" borderId="22" xfId="2" applyBorder="1" applyAlignment="1">
      <alignment horizontal="center"/>
    </xf>
    <xf numFmtId="0" fontId="3" fillId="6" borderId="0" xfId="2" applyFill="1" applyBorder="1"/>
    <xf numFmtId="165" fontId="11" fillId="6" borderId="22" xfId="2" applyNumberFormat="1" applyFont="1" applyFill="1" applyBorder="1"/>
    <xf numFmtId="165" fontId="11" fillId="6" borderId="20" xfId="2" applyNumberFormat="1" applyFont="1" applyFill="1" applyBorder="1"/>
    <xf numFmtId="165" fontId="11" fillId="6" borderId="23" xfId="2" applyNumberFormat="1" applyFont="1" applyFill="1" applyBorder="1"/>
    <xf numFmtId="165" fontId="8" fillId="6" borderId="19" xfId="5" applyNumberFormat="1" applyFont="1" applyFill="1" applyBorder="1"/>
    <xf numFmtId="165" fontId="8" fillId="6" borderId="22" xfId="5" applyNumberFormat="1" applyFont="1" applyFill="1" applyBorder="1"/>
    <xf numFmtId="165" fontId="3" fillId="6" borderId="21" xfId="2" applyNumberFormat="1" applyFill="1" applyBorder="1"/>
    <xf numFmtId="164" fontId="0" fillId="6" borderId="20" xfId="4" applyFont="1" applyFill="1" applyBorder="1"/>
    <xf numFmtId="165" fontId="0" fillId="0" borderId="20" xfId="4" applyNumberFormat="1" applyFont="1" applyBorder="1"/>
    <xf numFmtId="165" fontId="10" fillId="6" borderId="21" xfId="2" applyNumberFormat="1" applyFont="1" applyFill="1" applyBorder="1"/>
    <xf numFmtId="164" fontId="10" fillId="6" borderId="20" xfId="4" applyFont="1" applyFill="1" applyBorder="1"/>
    <xf numFmtId="167" fontId="3" fillId="0" borderId="0" xfId="1" applyNumberFormat="1" applyFont="1" applyBorder="1"/>
    <xf numFmtId="167" fontId="3" fillId="0" borderId="22" xfId="1" applyNumberFormat="1" applyFont="1" applyBorder="1"/>
    <xf numFmtId="166" fontId="0" fillId="3" borderId="0" xfId="4" applyNumberFormat="1" applyFont="1" applyFill="1" applyBorder="1"/>
    <xf numFmtId="165" fontId="9" fillId="0" borderId="0" xfId="0" applyNumberFormat="1" applyFont="1"/>
    <xf numFmtId="167" fontId="3" fillId="6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2" borderId="0" xfId="0" applyNumberFormat="1" applyFill="1" applyBorder="1" applyAlignment="1">
      <alignment horizontal="center" vertical="center"/>
    </xf>
    <xf numFmtId="10" fontId="13" fillId="0" borderId="0" xfId="0" applyNumberFormat="1" applyFon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10" fontId="2" fillId="2" borderId="0" xfId="2" applyNumberFormat="1" applyFont="1" applyFill="1" applyBorder="1"/>
    <xf numFmtId="0" fontId="2" fillId="3" borderId="4" xfId="2" applyFont="1" applyFill="1" applyBorder="1" applyAlignment="1">
      <alignment horizontal="center"/>
    </xf>
    <xf numFmtId="1" fontId="3" fillId="3" borderId="9" xfId="2" applyNumberFormat="1" applyFill="1" applyBorder="1" applyAlignment="1">
      <alignment horizontal="center"/>
    </xf>
    <xf numFmtId="166" fontId="0" fillId="3" borderId="4" xfId="4" applyNumberFormat="1" applyFont="1" applyFill="1" applyBorder="1"/>
    <xf numFmtId="9" fontId="0" fillId="0" borderId="0" xfId="3" applyFont="1" applyBorder="1"/>
    <xf numFmtId="0" fontId="3" fillId="4" borderId="1" xfId="2" applyFill="1" applyBorder="1" applyAlignment="1">
      <alignment horizontal="center"/>
    </xf>
    <xf numFmtId="0" fontId="3" fillId="4" borderId="3" xfId="2" applyFill="1" applyBorder="1" applyAlignment="1">
      <alignment horizontal="center"/>
    </xf>
    <xf numFmtId="9" fontId="3" fillId="4" borderId="3" xfId="1" applyNumberFormat="1" applyFont="1" applyFill="1" applyBorder="1"/>
    <xf numFmtId="167" fontId="3" fillId="4" borderId="3" xfId="1" applyNumberFormat="1" applyFont="1" applyFill="1" applyBorder="1"/>
    <xf numFmtId="165" fontId="3" fillId="4" borderId="15" xfId="2" applyNumberFormat="1" applyFill="1" applyBorder="1"/>
    <xf numFmtId="165" fontId="3" fillId="4" borderId="3" xfId="2" applyNumberFormat="1" applyFill="1" applyBorder="1"/>
    <xf numFmtId="165" fontId="3" fillId="4" borderId="2" xfId="2" applyNumberFormat="1" applyFill="1" applyBorder="1"/>
    <xf numFmtId="165" fontId="3" fillId="4" borderId="1" xfId="2" applyNumberFormat="1" applyFill="1" applyBorder="1"/>
    <xf numFmtId="165" fontId="3" fillId="4" borderId="16" xfId="2" applyNumberFormat="1" applyFill="1" applyBorder="1"/>
    <xf numFmtId="166" fontId="3" fillId="0" borderId="0" xfId="2" applyNumberFormat="1"/>
    <xf numFmtId="165" fontId="3" fillId="0" borderId="24" xfId="2" applyNumberFormat="1" applyBorder="1"/>
    <xf numFmtId="9" fontId="0" fillId="4" borderId="3" xfId="3" applyFont="1" applyFill="1" applyBorder="1"/>
    <xf numFmtId="9" fontId="0" fillId="0" borderId="22" xfId="3" applyFont="1" applyBorder="1"/>
    <xf numFmtId="167" fontId="2" fillId="2" borderId="0" xfId="2" applyNumberFormat="1" applyFont="1" applyFill="1" applyBorder="1"/>
    <xf numFmtId="165" fontId="3" fillId="0" borderId="0" xfId="5" applyNumberFormat="1" applyFont="1" applyBorder="1"/>
    <xf numFmtId="165" fontId="0" fillId="0" borderId="9" xfId="4" applyNumberFormat="1" applyFont="1" applyBorder="1"/>
    <xf numFmtId="165" fontId="3" fillId="0" borderId="25" xfId="2" applyNumberFormat="1" applyBorder="1"/>
    <xf numFmtId="165" fontId="3" fillId="4" borderId="25" xfId="2" applyNumberFormat="1" applyFill="1" applyBorder="1"/>
    <xf numFmtId="0" fontId="3" fillId="5" borderId="11" xfId="2" applyFill="1" applyBorder="1"/>
    <xf numFmtId="167" fontId="3" fillId="2" borderId="0" xfId="2" applyNumberFormat="1" applyFill="1" applyBorder="1" applyAlignment="1">
      <alignment horizontal="right"/>
    </xf>
    <xf numFmtId="168" fontId="2" fillId="2" borderId="4" xfId="2" applyNumberFormat="1" applyFont="1" applyFill="1" applyBorder="1"/>
    <xf numFmtId="0" fontId="7" fillId="5" borderId="6" xfId="2" applyFont="1" applyFill="1" applyBorder="1" applyAlignment="1">
      <alignment horizontal="left"/>
    </xf>
    <xf numFmtId="0" fontId="7" fillId="5" borderId="10" xfId="2" applyFont="1" applyFill="1" applyBorder="1" applyAlignment="1">
      <alignment horizontal="left"/>
    </xf>
    <xf numFmtId="0" fontId="7" fillId="5" borderId="7" xfId="2" applyFont="1" applyFill="1" applyBorder="1" applyAlignment="1">
      <alignment horizontal="left"/>
    </xf>
    <xf numFmtId="0" fontId="6" fillId="5" borderId="5" xfId="2" applyFont="1" applyFill="1" applyBorder="1" applyAlignment="1">
      <alignment horizontal="right"/>
    </xf>
    <xf numFmtId="0" fontId="6" fillId="5" borderId="0" xfId="2" applyFont="1" applyFill="1" applyBorder="1" applyAlignment="1">
      <alignment horizontal="right"/>
    </xf>
    <xf numFmtId="10" fontId="9" fillId="5" borderId="0" xfId="3" applyNumberFormat="1" applyFont="1" applyFill="1" applyBorder="1" applyAlignment="1">
      <alignment horizontal="left"/>
    </xf>
    <xf numFmtId="10" fontId="9" fillId="5" borderId="4" xfId="3" applyNumberFormat="1" applyFont="1" applyFill="1" applyBorder="1" applyAlignment="1">
      <alignment horizontal="left"/>
    </xf>
    <xf numFmtId="0" fontId="7" fillId="5" borderId="26" xfId="2" applyFont="1" applyFill="1" applyBorder="1" applyAlignment="1">
      <alignment horizontal="center" vertical="center"/>
    </xf>
    <xf numFmtId="0" fontId="7" fillId="5" borderId="17" xfId="2" applyFont="1" applyFill="1" applyBorder="1" applyAlignment="1">
      <alignment horizontal="center" vertical="center"/>
    </xf>
    <xf numFmtId="0" fontId="7" fillId="5" borderId="24" xfId="2" applyFont="1" applyFill="1" applyBorder="1" applyAlignment="1">
      <alignment horizontal="center" vertical="center"/>
    </xf>
    <xf numFmtId="0" fontId="12" fillId="5" borderId="27" xfId="2" applyFont="1" applyFill="1" applyBorder="1" applyAlignment="1">
      <alignment horizontal="center" vertical="center"/>
    </xf>
    <xf numFmtId="0" fontId="12" fillId="5" borderId="0" xfId="2" applyFont="1" applyFill="1" applyBorder="1" applyAlignment="1">
      <alignment horizontal="center" vertical="center"/>
    </xf>
    <xf numFmtId="0" fontId="12" fillId="5" borderId="11" xfId="2" applyFont="1" applyFill="1" applyBorder="1" applyAlignment="1">
      <alignment horizontal="center" vertical="center"/>
    </xf>
    <xf numFmtId="0" fontId="5" fillId="5" borderId="27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/>
    </xf>
    <xf numFmtId="0" fontId="7" fillId="5" borderId="3" xfId="2" applyFont="1" applyFill="1" applyBorder="1" applyAlignment="1">
      <alignment horizontal="center"/>
    </xf>
    <xf numFmtId="10" fontId="9" fillId="5" borderId="11" xfId="3" applyNumberFormat="1" applyFont="1" applyFill="1" applyBorder="1" applyAlignment="1">
      <alignment horizontal="left"/>
    </xf>
    <xf numFmtId="10" fontId="9" fillId="5" borderId="9" xfId="3" applyNumberFormat="1" applyFont="1" applyFill="1" applyBorder="1" applyAlignment="1">
      <alignment horizontal="left"/>
    </xf>
    <xf numFmtId="0" fontId="2" fillId="5" borderId="0" xfId="2" applyFont="1" applyFill="1" applyBorder="1" applyAlignment="1">
      <alignment horizontal="right"/>
    </xf>
    <xf numFmtId="0" fontId="7" fillId="5" borderId="16" xfId="2" applyFont="1" applyFill="1" applyBorder="1" applyAlignment="1">
      <alignment horizontal="center"/>
    </xf>
    <xf numFmtId="0" fontId="5" fillId="5" borderId="13" xfId="2" applyFont="1" applyFill="1" applyBorder="1" applyAlignment="1">
      <alignment horizontal="center"/>
    </xf>
    <xf numFmtId="0" fontId="5" fillId="5" borderId="12" xfId="2" applyFont="1" applyFill="1" applyBorder="1" applyAlignment="1">
      <alignment horizontal="center"/>
    </xf>
    <xf numFmtId="0" fontId="5" fillId="5" borderId="27" xfId="2" applyFont="1" applyFill="1" applyBorder="1" applyAlignment="1">
      <alignment horizontal="center"/>
    </xf>
    <xf numFmtId="0" fontId="5" fillId="5" borderId="14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center" wrapText="1"/>
    </xf>
    <xf numFmtId="0" fontId="7" fillId="5" borderId="11" xfId="2" applyFont="1" applyFill="1" applyBorder="1" applyAlignment="1">
      <alignment horizontal="center"/>
    </xf>
    <xf numFmtId="0" fontId="7" fillId="5" borderId="2" xfId="2" applyFont="1" applyFill="1" applyBorder="1" applyAlignment="1">
      <alignment horizontal="center"/>
    </xf>
    <xf numFmtId="0" fontId="5" fillId="5" borderId="26" xfId="2" applyFont="1" applyFill="1" applyBorder="1" applyAlignment="1">
      <alignment horizontal="center"/>
    </xf>
    <xf numFmtId="0" fontId="5" fillId="5" borderId="28" xfId="2" applyFont="1" applyFill="1" applyBorder="1" applyAlignment="1">
      <alignment horizontal="center"/>
    </xf>
    <xf numFmtId="0" fontId="7" fillId="5" borderId="15" xfId="2" applyFont="1" applyFill="1" applyBorder="1" applyAlignment="1">
      <alignment horizontal="center"/>
    </xf>
    <xf numFmtId="0" fontId="6" fillId="5" borderId="8" xfId="2" applyFont="1" applyFill="1" applyBorder="1" applyAlignment="1">
      <alignment horizontal="right"/>
    </xf>
    <xf numFmtId="0" fontId="6" fillId="5" borderId="11" xfId="2" applyFont="1" applyFill="1" applyBorder="1" applyAlignment="1">
      <alignment horizontal="right"/>
    </xf>
    <xf numFmtId="0" fontId="2" fillId="5" borderId="4" xfId="2" applyFont="1" applyFill="1" applyBorder="1" applyAlignment="1">
      <alignment horizontal="right"/>
    </xf>
    <xf numFmtId="4" fontId="3" fillId="0" borderId="0" xfId="2" applyNumberFormat="1"/>
    <xf numFmtId="171" fontId="1" fillId="0" borderId="0" xfId="2" applyNumberFormat="1" applyFont="1"/>
    <xf numFmtId="0" fontId="0" fillId="0" borderId="0" xfId="0" applyNumberFormat="1"/>
  </cellXfs>
  <cellStyles count="6">
    <cellStyle name="Comma 2" xfId="4"/>
    <cellStyle name="Normal 2" xfId="2"/>
    <cellStyle name="Percent 2" xfId="3"/>
    <cellStyle name="Обычный" xfId="0" builtinId="0"/>
    <cellStyle name="Процентный" xfId="1" builtinId="5"/>
    <cellStyle name="Финансовый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24" Type="http://schemas.microsoft.com/office/2017/10/relationships/person" Target="persons/person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name="ExternalData_2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Age (Y)" tableColumnId="5"/>
      <queryTableField id="2" name="Месяц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Годы" displayName="Годы" ref="A1:B1333" tableType="queryTable" totalsRowShown="0">
  <autoFilter ref="A1:B1333"/>
  <tableColumns count="2">
    <tableColumn id="5" uniqueName="5" name="Age (Y)" queryTableFieldId="1"/>
    <tableColumn id="6" uniqueName="6" name="Месяц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N165"/>
  <sheetViews>
    <sheetView workbookViewId="0">
      <selection activeCell="A3" sqref="A3"/>
    </sheetView>
  </sheetViews>
  <sheetFormatPr defaultRowHeight="15" x14ac:dyDescent="0.25"/>
  <cols>
    <col min="4" max="5" width="11" bestFit="1" customWidth="1"/>
    <col min="6" max="6" width="11" customWidth="1"/>
    <col min="8" max="8" width="9.85546875" bestFit="1" customWidth="1"/>
    <col min="9" max="9" width="9.85546875" style="43" bestFit="1" customWidth="1"/>
    <col min="10" max="10" width="7.28515625" style="43" customWidth="1"/>
    <col min="11" max="11" width="6.85546875" bestFit="1" customWidth="1"/>
    <col min="14" max="14" width="12.28515625" customWidth="1"/>
  </cols>
  <sheetData>
    <row r="1" spans="1:14" ht="14.45" customHeight="1" x14ac:dyDescent="0.25">
      <c r="A1" s="43" t="s">
        <v>60</v>
      </c>
      <c r="B1" s="43" t="s">
        <v>53</v>
      </c>
      <c r="C1" s="43" t="s">
        <v>54</v>
      </c>
      <c r="D1" s="43" t="s">
        <v>55</v>
      </c>
      <c r="E1" s="43" t="s">
        <v>56</v>
      </c>
      <c r="F1" s="43"/>
      <c r="I1" s="3" t="s">
        <v>8</v>
      </c>
      <c r="J1" s="3" t="s">
        <v>48</v>
      </c>
      <c r="K1" s="94" t="s">
        <v>58</v>
      </c>
      <c r="L1" s="99" t="s">
        <v>59</v>
      </c>
      <c r="M1" s="94" t="s">
        <v>2</v>
      </c>
      <c r="N1" s="43" t="s">
        <v>62</v>
      </c>
    </row>
    <row r="2" spans="1:14" ht="14.45" customHeight="1" x14ac:dyDescent="0.25">
      <c r="A2">
        <v>0</v>
      </c>
      <c r="B2" s="2">
        <v>0</v>
      </c>
      <c r="C2" s="2">
        <v>0</v>
      </c>
      <c r="D2" s="71">
        <v>100000</v>
      </c>
      <c r="E2" s="71">
        <v>100000</v>
      </c>
      <c r="F2" s="71"/>
      <c r="G2" t="s">
        <v>63</v>
      </c>
      <c r="H2" s="1">
        <v>45747</v>
      </c>
      <c r="I2" s="43">
        <v>2024</v>
      </c>
      <c r="J2" s="43">
        <v>0</v>
      </c>
      <c r="M2" s="97">
        <f>100%</f>
        <v>1</v>
      </c>
    </row>
    <row r="3" spans="1:14" x14ac:dyDescent="0.25">
      <c r="A3">
        <v>1</v>
      </c>
      <c r="B3" s="2">
        <f t="shared" ref="B3:B34" si="0">1-D3/D2</f>
        <v>2.1000000000004349E-4</v>
      </c>
      <c r="C3" s="2">
        <f t="shared" ref="C3:C34" si="1">1-E3/E2</f>
        <v>1.9000000000002348E-4</v>
      </c>
      <c r="D3" s="71">
        <v>99979</v>
      </c>
      <c r="E3" s="71">
        <v>99981</v>
      </c>
      <c r="F3" s="71"/>
      <c r="G3" s="98" t="s">
        <v>61</v>
      </c>
      <c r="H3" s="96">
        <v>7.0000000000000001E-3</v>
      </c>
      <c r="I3" s="95">
        <v>2025</v>
      </c>
      <c r="J3" s="95">
        <v>1</v>
      </c>
      <c r="K3" s="97">
        <v>0.1893</v>
      </c>
      <c r="L3" s="97">
        <f t="shared" ref="L3:L34" si="2">K3+$H$3</f>
        <v>0.1963</v>
      </c>
      <c r="M3" s="97">
        <f t="shared" ref="M3:M67" si="3">M2/(1+L3)</f>
        <v>0.83591072473459838</v>
      </c>
    </row>
    <row r="4" spans="1:14" x14ac:dyDescent="0.25">
      <c r="A4">
        <v>2</v>
      </c>
      <c r="B4" s="2">
        <f t="shared" si="0"/>
        <v>1.900399083807347E-4</v>
      </c>
      <c r="C4" s="2">
        <f t="shared" si="1"/>
        <v>1.5002850541601109E-4</v>
      </c>
      <c r="D4" s="71">
        <v>99960</v>
      </c>
      <c r="E4" s="71">
        <v>99966</v>
      </c>
      <c r="F4" s="71"/>
      <c r="I4" s="95">
        <v>2026</v>
      </c>
      <c r="J4" s="95">
        <v>2</v>
      </c>
      <c r="K4" s="97">
        <v>0.1794</v>
      </c>
      <c r="L4" s="97">
        <f t="shared" si="2"/>
        <v>0.18640000000000001</v>
      </c>
      <c r="M4" s="97">
        <f t="shared" si="3"/>
        <v>0.70457748207568982</v>
      </c>
    </row>
    <row r="5" spans="1:14" x14ac:dyDescent="0.25">
      <c r="A5">
        <v>3</v>
      </c>
      <c r="B5" s="2">
        <f t="shared" si="0"/>
        <v>1.5006002400963503E-4</v>
      </c>
      <c r="C5" s="2">
        <f t="shared" si="1"/>
        <v>1.3004421503315378E-4</v>
      </c>
      <c r="D5" s="71">
        <v>99945</v>
      </c>
      <c r="E5" s="71">
        <v>99953</v>
      </c>
      <c r="F5" s="71"/>
      <c r="I5" s="95">
        <v>2027</v>
      </c>
      <c r="J5" s="95">
        <v>3</v>
      </c>
      <c r="K5" s="97">
        <v>0.17249999999999999</v>
      </c>
      <c r="L5" s="97">
        <f t="shared" si="2"/>
        <v>0.17949999999999999</v>
      </c>
      <c r="M5" s="97">
        <f t="shared" si="3"/>
        <v>0.59735267662203462</v>
      </c>
    </row>
    <row r="6" spans="1:14" x14ac:dyDescent="0.25">
      <c r="A6">
        <v>4</v>
      </c>
      <c r="B6" s="2">
        <f t="shared" si="0"/>
        <v>1.3007153934663229E-4</v>
      </c>
      <c r="C6" s="2">
        <f t="shared" si="1"/>
        <v>1.000470221004246E-4</v>
      </c>
      <c r="D6" s="71">
        <v>99932</v>
      </c>
      <c r="E6" s="71">
        <v>99943</v>
      </c>
      <c r="F6" s="71"/>
      <c r="I6" s="95">
        <v>2028</v>
      </c>
      <c r="J6" s="95">
        <v>4</v>
      </c>
      <c r="K6" s="97">
        <v>0.17249999999999999</v>
      </c>
      <c r="L6" s="97">
        <f t="shared" si="2"/>
        <v>0.17949999999999999</v>
      </c>
      <c r="M6" s="97">
        <f t="shared" si="3"/>
        <v>0.50644567750914338</v>
      </c>
    </row>
    <row r="7" spans="1:14" x14ac:dyDescent="0.25">
      <c r="A7">
        <v>5</v>
      </c>
      <c r="B7" s="2">
        <f t="shared" si="0"/>
        <v>1.0006804627149535E-4</v>
      </c>
      <c r="C7" s="2">
        <f t="shared" si="1"/>
        <v>8.0045626006830517E-5</v>
      </c>
      <c r="D7" s="71">
        <v>99922</v>
      </c>
      <c r="E7" s="71">
        <v>99935</v>
      </c>
      <c r="F7" s="71"/>
      <c r="I7" s="95">
        <v>2029</v>
      </c>
      <c r="J7" s="95">
        <v>5</v>
      </c>
      <c r="K7" s="97">
        <v>0.1641</v>
      </c>
      <c r="L7" s="97">
        <f t="shared" si="2"/>
        <v>0.1711</v>
      </c>
      <c r="M7" s="97">
        <f t="shared" si="3"/>
        <v>0.43245297370774771</v>
      </c>
    </row>
    <row r="8" spans="1:14" x14ac:dyDescent="0.25">
      <c r="A8">
        <v>6</v>
      </c>
      <c r="B8" s="2">
        <f t="shared" si="0"/>
        <v>1.0007806088752069E-4</v>
      </c>
      <c r="C8" s="2">
        <f t="shared" si="1"/>
        <v>7.004552959422039E-5</v>
      </c>
      <c r="D8" s="71">
        <v>99912</v>
      </c>
      <c r="E8" s="71">
        <v>99928</v>
      </c>
      <c r="F8" s="71"/>
      <c r="I8" s="95">
        <v>2030</v>
      </c>
      <c r="J8" s="95">
        <v>6</v>
      </c>
      <c r="K8" s="97">
        <v>0.1641</v>
      </c>
      <c r="L8" s="97">
        <f t="shared" si="2"/>
        <v>0.1711</v>
      </c>
      <c r="M8" s="97">
        <f t="shared" si="3"/>
        <v>0.36927074861903142</v>
      </c>
    </row>
    <row r="9" spans="1:14" x14ac:dyDescent="0.25">
      <c r="A9">
        <v>7</v>
      </c>
      <c r="B9" s="2">
        <f t="shared" si="0"/>
        <v>7.0061654255715311E-5</v>
      </c>
      <c r="C9" s="2">
        <f t="shared" si="1"/>
        <v>5.003602593867118E-5</v>
      </c>
      <c r="D9" s="71">
        <v>99905</v>
      </c>
      <c r="E9" s="71">
        <v>99923</v>
      </c>
      <c r="F9" s="71"/>
      <c r="I9" s="95">
        <v>2031</v>
      </c>
      <c r="J9" s="95">
        <v>7</v>
      </c>
      <c r="K9" s="97">
        <v>0.15939999999999999</v>
      </c>
      <c r="L9" s="97">
        <f t="shared" si="2"/>
        <v>0.16639999999999999</v>
      </c>
      <c r="M9" s="97">
        <f t="shared" si="3"/>
        <v>0.31659014799299678</v>
      </c>
    </row>
    <row r="10" spans="1:14" x14ac:dyDescent="0.25">
      <c r="A10">
        <v>8</v>
      </c>
      <c r="B10" s="2">
        <f t="shared" si="0"/>
        <v>7.006656323504945E-5</v>
      </c>
      <c r="C10" s="2">
        <f t="shared" si="1"/>
        <v>4.0030823734271692E-5</v>
      </c>
      <c r="D10" s="71">
        <v>99898</v>
      </c>
      <c r="E10" s="71">
        <v>99919</v>
      </c>
      <c r="F10" s="71"/>
      <c r="I10" s="95">
        <v>2032</v>
      </c>
      <c r="J10" s="95">
        <v>8</v>
      </c>
      <c r="K10" s="97">
        <v>0.15939999999999999</v>
      </c>
      <c r="L10" s="97">
        <f t="shared" si="2"/>
        <v>0.16639999999999999</v>
      </c>
      <c r="M10" s="97">
        <f t="shared" si="3"/>
        <v>0.27142502399948287</v>
      </c>
    </row>
    <row r="11" spans="1:14" x14ac:dyDescent="0.25">
      <c r="A11">
        <v>9</v>
      </c>
      <c r="B11" s="2">
        <f t="shared" si="0"/>
        <v>6.0061262487698386E-5</v>
      </c>
      <c r="C11" s="2">
        <f t="shared" si="1"/>
        <v>3.0024319699006874E-5</v>
      </c>
      <c r="D11" s="71">
        <v>99892</v>
      </c>
      <c r="E11" s="71">
        <v>99916</v>
      </c>
      <c r="F11" s="71"/>
      <c r="I11" s="95">
        <v>2033</v>
      </c>
      <c r="J11" s="95">
        <v>9</v>
      </c>
      <c r="K11" s="97">
        <v>0.15939999999999999</v>
      </c>
      <c r="L11" s="97">
        <f t="shared" si="2"/>
        <v>0.16639999999999999</v>
      </c>
      <c r="M11" s="97">
        <f t="shared" si="3"/>
        <v>0.23270320987609988</v>
      </c>
    </row>
    <row r="12" spans="1:14" x14ac:dyDescent="0.25">
      <c r="A12">
        <v>10</v>
      </c>
      <c r="B12" s="2">
        <f t="shared" si="0"/>
        <v>6.0064870059717279E-5</v>
      </c>
      <c r="C12" s="2">
        <f t="shared" si="1"/>
        <v>3.0025221185780993E-5</v>
      </c>
      <c r="D12" s="71">
        <v>99886</v>
      </c>
      <c r="E12" s="71">
        <v>99913</v>
      </c>
      <c r="F12" s="71"/>
      <c r="I12" s="95">
        <v>2034</v>
      </c>
      <c r="J12" s="95">
        <v>10</v>
      </c>
      <c r="K12" s="97">
        <v>0.1552</v>
      </c>
      <c r="L12" s="97">
        <f t="shared" si="2"/>
        <v>0.16220000000000001</v>
      </c>
      <c r="M12" s="97">
        <f t="shared" si="3"/>
        <v>0.20022647554302178</v>
      </c>
    </row>
    <row r="13" spans="1:14" x14ac:dyDescent="0.25">
      <c r="A13">
        <v>11</v>
      </c>
      <c r="B13" s="2">
        <f t="shared" si="0"/>
        <v>7.0079891075880418E-5</v>
      </c>
      <c r="C13" s="2">
        <f t="shared" si="1"/>
        <v>3.0026122726733995E-5</v>
      </c>
      <c r="D13" s="71">
        <v>99879</v>
      </c>
      <c r="E13" s="71">
        <v>99910</v>
      </c>
      <c r="F13" s="71"/>
      <c r="I13" s="95">
        <v>2035</v>
      </c>
      <c r="J13" s="95">
        <v>11</v>
      </c>
      <c r="K13" s="97">
        <v>0.1552</v>
      </c>
      <c r="L13" s="97">
        <f t="shared" si="2"/>
        <v>0.16220000000000001</v>
      </c>
      <c r="M13" s="97">
        <f t="shared" si="3"/>
        <v>0.17228228836949044</v>
      </c>
    </row>
    <row r="14" spans="1:14" x14ac:dyDescent="0.25">
      <c r="A14">
        <v>12</v>
      </c>
      <c r="B14" s="2">
        <f t="shared" si="0"/>
        <v>6.0072687952383852E-5</v>
      </c>
      <c r="C14" s="2">
        <f t="shared" si="1"/>
        <v>4.0036032429191515E-5</v>
      </c>
      <c r="D14" s="71">
        <v>99873</v>
      </c>
      <c r="E14" s="71">
        <v>99906</v>
      </c>
      <c r="F14" s="71"/>
      <c r="I14" s="95">
        <v>2036</v>
      </c>
      <c r="J14" s="95">
        <v>12</v>
      </c>
      <c r="K14" s="97">
        <v>0.1552</v>
      </c>
      <c r="L14" s="97">
        <f t="shared" si="2"/>
        <v>0.16220000000000001</v>
      </c>
      <c r="M14" s="97">
        <f t="shared" si="3"/>
        <v>0.14823807293881472</v>
      </c>
    </row>
    <row r="15" spans="1:14" x14ac:dyDescent="0.25">
      <c r="A15">
        <v>13</v>
      </c>
      <c r="B15" s="2">
        <f t="shared" si="0"/>
        <v>8.0101729196035976E-5</v>
      </c>
      <c r="C15" s="2">
        <f t="shared" si="1"/>
        <v>5.0047044221512849E-5</v>
      </c>
      <c r="D15" s="71">
        <v>99865</v>
      </c>
      <c r="E15" s="71">
        <v>99901</v>
      </c>
      <c r="F15" s="71"/>
      <c r="I15" s="95">
        <v>2037</v>
      </c>
      <c r="J15" s="95">
        <v>13</v>
      </c>
      <c r="K15" s="97">
        <v>0.1552</v>
      </c>
      <c r="L15" s="97">
        <f t="shared" si="2"/>
        <v>0.16220000000000001</v>
      </c>
      <c r="M15" s="97">
        <f t="shared" si="3"/>
        <v>0.12754953789263013</v>
      </c>
    </row>
    <row r="16" spans="1:14" x14ac:dyDescent="0.25">
      <c r="A16">
        <v>14</v>
      </c>
      <c r="B16" s="2">
        <f t="shared" si="0"/>
        <v>9.0121664246711752E-5</v>
      </c>
      <c r="C16" s="2">
        <f t="shared" si="1"/>
        <v>6.005945886422559E-5</v>
      </c>
      <c r="D16" s="71">
        <v>99856</v>
      </c>
      <c r="E16" s="71">
        <v>99895</v>
      </c>
      <c r="F16" s="71"/>
      <c r="I16" s="95">
        <v>2038</v>
      </c>
      <c r="J16" s="95">
        <v>14</v>
      </c>
      <c r="K16" s="97">
        <v>0.1552</v>
      </c>
      <c r="L16" s="97">
        <f t="shared" si="2"/>
        <v>0.16220000000000001</v>
      </c>
      <c r="M16" s="97">
        <f t="shared" si="3"/>
        <v>0.10974835475187587</v>
      </c>
    </row>
    <row r="17" spans="1:13" x14ac:dyDescent="0.25">
      <c r="A17">
        <v>15</v>
      </c>
      <c r="B17" s="2">
        <f t="shared" si="0"/>
        <v>1.3018746995674402E-4</v>
      </c>
      <c r="C17" s="2">
        <f t="shared" si="1"/>
        <v>7.00735772560801E-5</v>
      </c>
      <c r="D17" s="71">
        <v>99843</v>
      </c>
      <c r="E17" s="71">
        <v>99888</v>
      </c>
      <c r="F17" s="71"/>
      <c r="I17" s="95">
        <v>2039</v>
      </c>
      <c r="J17" s="95">
        <v>15</v>
      </c>
      <c r="K17" s="97">
        <v>0.15130000000000002</v>
      </c>
      <c r="L17" s="97">
        <f t="shared" si="2"/>
        <v>0.15830000000000002</v>
      </c>
      <c r="M17" s="97">
        <f t="shared" si="3"/>
        <v>9.4749507685293846E-2</v>
      </c>
    </row>
    <row r="18" spans="1:13" x14ac:dyDescent="0.25">
      <c r="A18">
        <v>16</v>
      </c>
      <c r="B18" s="2">
        <f t="shared" si="0"/>
        <v>1.6025159500410169E-4</v>
      </c>
      <c r="C18" s="2">
        <f t="shared" si="1"/>
        <v>1.0011212558069804E-4</v>
      </c>
      <c r="D18" s="71">
        <v>99827</v>
      </c>
      <c r="E18" s="71">
        <v>99878</v>
      </c>
      <c r="F18" s="71"/>
      <c r="I18" s="95">
        <v>2040</v>
      </c>
      <c r="J18" s="95">
        <v>16</v>
      </c>
      <c r="K18" s="97">
        <v>0.15130000000000002</v>
      </c>
      <c r="L18" s="97">
        <f t="shared" si="2"/>
        <v>0.15830000000000002</v>
      </c>
      <c r="M18" s="97">
        <f t="shared" si="3"/>
        <v>8.1800490102127116E-2</v>
      </c>
    </row>
    <row r="19" spans="1:13" x14ac:dyDescent="0.25">
      <c r="A19">
        <v>17</v>
      </c>
      <c r="B19" s="2">
        <f t="shared" si="0"/>
        <v>2.0034659961731816E-4</v>
      </c>
      <c r="C19" s="2">
        <f t="shared" si="1"/>
        <v>1.1013436392404152E-4</v>
      </c>
      <c r="D19" s="71">
        <v>99807</v>
      </c>
      <c r="E19" s="71">
        <v>99867</v>
      </c>
      <c r="F19" s="71"/>
      <c r="I19" s="95">
        <v>2041</v>
      </c>
      <c r="J19" s="95">
        <v>17</v>
      </c>
      <c r="K19" s="97">
        <v>0.15130000000000002</v>
      </c>
      <c r="L19" s="97">
        <f t="shared" si="2"/>
        <v>0.15830000000000002</v>
      </c>
      <c r="M19" s="97">
        <f t="shared" si="3"/>
        <v>7.0621160409330141E-2</v>
      </c>
    </row>
    <row r="20" spans="1:13" x14ac:dyDescent="0.25">
      <c r="A20">
        <v>18</v>
      </c>
      <c r="B20" s="2">
        <f t="shared" si="0"/>
        <v>2.5048343302569442E-4</v>
      </c>
      <c r="C20" s="2">
        <f t="shared" si="1"/>
        <v>1.1014649483809258E-4</v>
      </c>
      <c r="D20" s="71">
        <v>99782</v>
      </c>
      <c r="E20" s="71">
        <v>99856</v>
      </c>
      <c r="F20" s="71"/>
      <c r="I20" s="95">
        <v>2042</v>
      </c>
      <c r="J20" s="95">
        <v>18</v>
      </c>
      <c r="K20" s="97">
        <v>0.15130000000000002</v>
      </c>
      <c r="L20" s="97">
        <f t="shared" si="2"/>
        <v>0.15830000000000002</v>
      </c>
      <c r="M20" s="97">
        <f t="shared" si="3"/>
        <v>6.0969662789717806E-2</v>
      </c>
    </row>
    <row r="21" spans="1:13" x14ac:dyDescent="0.25">
      <c r="A21">
        <v>19</v>
      </c>
      <c r="B21" s="2">
        <f t="shared" si="0"/>
        <v>2.8061173357918356E-4</v>
      </c>
      <c r="C21" s="2">
        <f t="shared" si="1"/>
        <v>1.2017304919087479E-4</v>
      </c>
      <c r="D21" s="71">
        <v>99754</v>
      </c>
      <c r="E21" s="71">
        <v>99844</v>
      </c>
      <c r="F21" s="71"/>
      <c r="I21" s="95">
        <v>2043</v>
      </c>
      <c r="J21" s="95">
        <v>19</v>
      </c>
      <c r="K21" s="97">
        <v>0.15130000000000002</v>
      </c>
      <c r="L21" s="97">
        <f t="shared" si="2"/>
        <v>0.15830000000000002</v>
      </c>
      <c r="M21" s="97">
        <f t="shared" si="3"/>
        <v>5.2637194845651214E-2</v>
      </c>
    </row>
    <row r="22" spans="1:13" x14ac:dyDescent="0.25">
      <c r="A22">
        <v>20</v>
      </c>
      <c r="B22" s="2">
        <f t="shared" si="0"/>
        <v>3.3081380195276733E-4</v>
      </c>
      <c r="C22" s="2">
        <f t="shared" si="1"/>
        <v>1.3020311686229302E-4</v>
      </c>
      <c r="D22" s="71">
        <v>99721</v>
      </c>
      <c r="E22" s="71">
        <v>99831</v>
      </c>
      <c r="F22" s="71"/>
      <c r="I22" s="95">
        <v>2044</v>
      </c>
      <c r="J22" s="95">
        <v>20</v>
      </c>
      <c r="K22" s="97">
        <v>0.14929999999999999</v>
      </c>
      <c r="L22" s="97">
        <f t="shared" si="2"/>
        <v>0.15629999999999999</v>
      </c>
      <c r="M22" s="97">
        <f t="shared" si="3"/>
        <v>4.5522091884157415E-2</v>
      </c>
    </row>
    <row r="23" spans="1:13" x14ac:dyDescent="0.25">
      <c r="A23">
        <v>21</v>
      </c>
      <c r="B23" s="2">
        <f t="shared" si="0"/>
        <v>3.8106316623376379E-4</v>
      </c>
      <c r="C23" s="2">
        <f t="shared" si="1"/>
        <v>1.302200719215385E-4</v>
      </c>
      <c r="D23" s="71">
        <v>99683</v>
      </c>
      <c r="E23" s="71">
        <v>99818</v>
      </c>
      <c r="F23" s="71"/>
      <c r="I23" s="95">
        <v>2045</v>
      </c>
      <c r="J23" s="95">
        <v>21</v>
      </c>
      <c r="K23" s="97">
        <v>0.14929999999999999</v>
      </c>
      <c r="L23" s="97">
        <f t="shared" si="2"/>
        <v>0.15629999999999999</v>
      </c>
      <c r="M23" s="97">
        <f t="shared" si="3"/>
        <v>3.9368755413091254E-2</v>
      </c>
    </row>
    <row r="24" spans="1:13" x14ac:dyDescent="0.25">
      <c r="A24">
        <v>22</v>
      </c>
      <c r="B24" s="2">
        <f t="shared" si="0"/>
        <v>4.213356339596297E-4</v>
      </c>
      <c r="C24" s="2">
        <f t="shared" si="1"/>
        <v>1.5027349776597365E-4</v>
      </c>
      <c r="D24" s="71">
        <v>99641</v>
      </c>
      <c r="E24" s="71">
        <v>99803</v>
      </c>
      <c r="F24" s="71"/>
      <c r="I24" s="95">
        <v>2046</v>
      </c>
      <c r="J24" s="95">
        <v>22</v>
      </c>
      <c r="K24" s="97">
        <v>0.14929999999999999</v>
      </c>
      <c r="L24" s="97">
        <f t="shared" si="2"/>
        <v>0.15629999999999999</v>
      </c>
      <c r="M24" s="97">
        <f t="shared" si="3"/>
        <v>3.4047181019710507E-2</v>
      </c>
    </row>
    <row r="25" spans="1:13" x14ac:dyDescent="0.25">
      <c r="A25">
        <v>23</v>
      </c>
      <c r="B25" s="2">
        <f t="shared" si="0"/>
        <v>4.8172940857682534E-4</v>
      </c>
      <c r="C25" s="2">
        <f t="shared" si="1"/>
        <v>1.5029608328409605E-4</v>
      </c>
      <c r="D25" s="71">
        <v>99593</v>
      </c>
      <c r="E25" s="71">
        <v>99788</v>
      </c>
      <c r="F25" s="71"/>
      <c r="I25" s="95">
        <v>2047</v>
      </c>
      <c r="J25" s="95">
        <v>23</v>
      </c>
      <c r="K25" s="97">
        <v>0.14929999999999999</v>
      </c>
      <c r="L25" s="97">
        <f t="shared" si="2"/>
        <v>0.15629999999999999</v>
      </c>
      <c r="M25" s="97">
        <f t="shared" si="3"/>
        <v>2.9444937317054838E-2</v>
      </c>
    </row>
    <row r="26" spans="1:13" x14ac:dyDescent="0.25">
      <c r="A26">
        <v>24</v>
      </c>
      <c r="B26" s="2">
        <f t="shared" si="0"/>
        <v>5.3216591527516233E-4</v>
      </c>
      <c r="C26" s="2">
        <f t="shared" si="1"/>
        <v>1.7036116567126225E-4</v>
      </c>
      <c r="D26" s="71">
        <v>99540</v>
      </c>
      <c r="E26" s="71">
        <v>99771</v>
      </c>
      <c r="F26" s="71"/>
      <c r="I26" s="95">
        <v>2048</v>
      </c>
      <c r="J26" s="95">
        <v>24</v>
      </c>
      <c r="K26" s="97">
        <v>0.14929999999999999</v>
      </c>
      <c r="L26" s="97">
        <f t="shared" si="2"/>
        <v>0.15629999999999999</v>
      </c>
      <c r="M26" s="97">
        <f t="shared" si="3"/>
        <v>2.5464790553537005E-2</v>
      </c>
    </row>
    <row r="27" spans="1:13" x14ac:dyDescent="0.25">
      <c r="A27">
        <v>25</v>
      </c>
      <c r="B27" s="2">
        <f t="shared" si="0"/>
        <v>5.9272654209363562E-4</v>
      </c>
      <c r="C27" s="2">
        <f t="shared" si="1"/>
        <v>1.8041314610461878E-4</v>
      </c>
      <c r="D27" s="71">
        <v>99481</v>
      </c>
      <c r="E27" s="71">
        <v>99753</v>
      </c>
      <c r="F27" s="71"/>
      <c r="I27" s="95">
        <v>2049</v>
      </c>
      <c r="J27" s="95">
        <v>25</v>
      </c>
      <c r="K27" s="97">
        <v>0.14929999999999999</v>
      </c>
      <c r="L27" s="97">
        <f t="shared" si="2"/>
        <v>0.15629999999999999</v>
      </c>
      <c r="M27" s="97">
        <f t="shared" si="3"/>
        <v>2.2022650310072653E-2</v>
      </c>
    </row>
    <row r="28" spans="1:13" x14ac:dyDescent="0.25">
      <c r="A28">
        <v>26</v>
      </c>
      <c r="B28" s="2">
        <f t="shared" si="0"/>
        <v>6.634432705743265E-4</v>
      </c>
      <c r="C28" s="2">
        <f t="shared" si="1"/>
        <v>1.9047046204123674E-4</v>
      </c>
      <c r="D28" s="71">
        <v>99415</v>
      </c>
      <c r="E28" s="71">
        <v>99734</v>
      </c>
      <c r="F28" s="71"/>
      <c r="I28" s="95">
        <v>2050</v>
      </c>
      <c r="J28" s="95">
        <v>26</v>
      </c>
      <c r="K28" s="97">
        <v>0.14929999999999999</v>
      </c>
      <c r="L28" s="97">
        <f t="shared" si="2"/>
        <v>0.15629999999999999</v>
      </c>
      <c r="M28" s="97">
        <f t="shared" si="3"/>
        <v>1.9045792882532782E-2</v>
      </c>
    </row>
    <row r="29" spans="1:13" x14ac:dyDescent="0.25">
      <c r="A29">
        <v>27</v>
      </c>
      <c r="B29" s="2">
        <f t="shared" si="0"/>
        <v>7.1417794095463005E-4</v>
      </c>
      <c r="C29" s="2">
        <f t="shared" si="1"/>
        <v>2.0053341889425536E-4</v>
      </c>
      <c r="D29" s="71">
        <v>99344</v>
      </c>
      <c r="E29" s="71">
        <v>99714</v>
      </c>
      <c r="F29" s="71"/>
      <c r="I29" s="95">
        <v>2051</v>
      </c>
      <c r="J29" s="95">
        <v>27</v>
      </c>
      <c r="K29" s="97">
        <v>0.14929999999999999</v>
      </c>
      <c r="L29" s="97">
        <f t="shared" si="2"/>
        <v>0.15629999999999999</v>
      </c>
      <c r="M29" s="97">
        <f t="shared" si="3"/>
        <v>1.6471324814090447E-2</v>
      </c>
    </row>
    <row r="30" spans="1:13" x14ac:dyDescent="0.25">
      <c r="A30">
        <v>28</v>
      </c>
      <c r="B30" s="2">
        <f t="shared" si="0"/>
        <v>7.8515058785633141E-4</v>
      </c>
      <c r="C30" s="2">
        <f t="shared" si="1"/>
        <v>2.2063100467339947E-4</v>
      </c>
      <c r="D30" s="71">
        <v>99266</v>
      </c>
      <c r="E30" s="71">
        <v>99692</v>
      </c>
      <c r="F30" s="71"/>
      <c r="I30" s="95">
        <v>2052</v>
      </c>
      <c r="J30" s="95">
        <v>28</v>
      </c>
      <c r="K30" s="97">
        <v>0.14929999999999999</v>
      </c>
      <c r="L30" s="97">
        <f t="shared" si="2"/>
        <v>0.15629999999999999</v>
      </c>
      <c r="M30" s="97">
        <f t="shared" si="3"/>
        <v>1.4244854115792138E-2</v>
      </c>
    </row>
    <row r="31" spans="1:13" x14ac:dyDescent="0.25">
      <c r="A31">
        <v>29</v>
      </c>
      <c r="B31" s="2">
        <f t="shared" si="0"/>
        <v>8.6635907561505299E-4</v>
      </c>
      <c r="C31" s="2">
        <f t="shared" si="1"/>
        <v>2.407414837699573E-4</v>
      </c>
      <c r="D31" s="71">
        <v>99180</v>
      </c>
      <c r="E31" s="71">
        <v>99668</v>
      </c>
      <c r="F31" s="71"/>
      <c r="I31" s="95">
        <v>2053</v>
      </c>
      <c r="J31" s="95">
        <v>29</v>
      </c>
      <c r="K31" s="97">
        <v>0.14929999999999999</v>
      </c>
      <c r="L31" s="97">
        <f t="shared" si="2"/>
        <v>0.15629999999999999</v>
      </c>
      <c r="M31" s="97">
        <f t="shared" si="3"/>
        <v>1.2319341101610429E-2</v>
      </c>
    </row>
    <row r="32" spans="1:13" x14ac:dyDescent="0.25">
      <c r="A32">
        <v>30</v>
      </c>
      <c r="B32" s="2">
        <f t="shared" si="0"/>
        <v>9.3768905021174298E-4</v>
      </c>
      <c r="C32" s="2">
        <f t="shared" si="1"/>
        <v>2.6086607537023632E-4</v>
      </c>
      <c r="D32" s="71">
        <v>99087</v>
      </c>
      <c r="E32" s="71">
        <v>99642</v>
      </c>
      <c r="F32" s="71"/>
      <c r="I32" s="95">
        <v>2054</v>
      </c>
      <c r="J32" s="95">
        <v>30</v>
      </c>
      <c r="K32" s="97">
        <v>0.14760000000000001</v>
      </c>
      <c r="L32" s="97">
        <f t="shared" si="2"/>
        <v>0.15460000000000002</v>
      </c>
      <c r="M32" s="97">
        <f t="shared" si="3"/>
        <v>1.0669791357708668E-2</v>
      </c>
    </row>
    <row r="33" spans="1:13" x14ac:dyDescent="0.25">
      <c r="A33">
        <v>31</v>
      </c>
      <c r="B33" s="2">
        <f t="shared" si="0"/>
        <v>1.009214124960911E-3</v>
      </c>
      <c r="C33" s="2">
        <f t="shared" si="1"/>
        <v>2.7097007286080999E-4</v>
      </c>
      <c r="D33" s="71">
        <v>98987</v>
      </c>
      <c r="E33" s="71">
        <v>99615</v>
      </c>
      <c r="F33" s="71"/>
      <c r="I33" s="95">
        <v>2055</v>
      </c>
      <c r="J33" s="95">
        <v>31</v>
      </c>
      <c r="K33" s="97">
        <v>0.14760000000000001</v>
      </c>
      <c r="L33" s="97">
        <f t="shared" si="2"/>
        <v>0.15460000000000002</v>
      </c>
      <c r="M33" s="97">
        <f t="shared" si="3"/>
        <v>9.2411149815595593E-3</v>
      </c>
    </row>
    <row r="34" spans="1:13" x14ac:dyDescent="0.25">
      <c r="A34">
        <v>32</v>
      </c>
      <c r="B34" s="2">
        <f t="shared" si="0"/>
        <v>1.1011546970813857E-3</v>
      </c>
      <c r="C34" s="2">
        <f t="shared" si="1"/>
        <v>2.9112081513826826E-4</v>
      </c>
      <c r="D34" s="71">
        <v>98878</v>
      </c>
      <c r="E34" s="71">
        <v>99586</v>
      </c>
      <c r="F34" s="71"/>
      <c r="I34" s="95">
        <v>2056</v>
      </c>
      <c r="J34" s="95">
        <v>32</v>
      </c>
      <c r="K34" s="97">
        <v>0.14760000000000001</v>
      </c>
      <c r="L34" s="97">
        <f t="shared" si="2"/>
        <v>0.15460000000000002</v>
      </c>
      <c r="M34" s="97">
        <f t="shared" si="3"/>
        <v>8.0037372090417096E-3</v>
      </c>
    </row>
    <row r="35" spans="1:13" x14ac:dyDescent="0.25">
      <c r="A35">
        <v>33</v>
      </c>
      <c r="B35" s="2">
        <f t="shared" ref="B35:B66" si="4">1-D35/D34</f>
        <v>1.1933898339367977E-3</v>
      </c>
      <c r="C35" s="2">
        <f t="shared" ref="C35:C66" si="5">1-E35/E34</f>
        <v>3.2133030747294455E-4</v>
      </c>
      <c r="D35" s="71">
        <v>98760</v>
      </c>
      <c r="E35" s="71">
        <v>99554</v>
      </c>
      <c r="F35" s="71"/>
      <c r="I35" s="95">
        <v>2057</v>
      </c>
      <c r="J35" s="95">
        <v>33</v>
      </c>
      <c r="K35" s="97">
        <v>0.14760000000000001</v>
      </c>
      <c r="L35" s="97">
        <f t="shared" ref="L35:L66" si="6">K35+$H$3</f>
        <v>0.15460000000000002</v>
      </c>
      <c r="M35" s="97">
        <f t="shared" si="3"/>
        <v>6.9320433128717386E-3</v>
      </c>
    </row>
    <row r="36" spans="1:13" x14ac:dyDescent="0.25">
      <c r="A36">
        <v>34</v>
      </c>
      <c r="B36" s="2">
        <f t="shared" si="4"/>
        <v>1.2758201701094096E-3</v>
      </c>
      <c r="C36" s="2">
        <f t="shared" si="5"/>
        <v>3.4152319344271653E-4</v>
      </c>
      <c r="D36" s="71">
        <v>98634</v>
      </c>
      <c r="E36" s="71">
        <v>99520</v>
      </c>
      <c r="F36" s="71"/>
      <c r="I36" s="95">
        <v>2058</v>
      </c>
      <c r="J36" s="95">
        <v>34</v>
      </c>
      <c r="K36" s="97">
        <v>0.14760000000000001</v>
      </c>
      <c r="L36" s="97">
        <f t="shared" si="6"/>
        <v>0.15460000000000002</v>
      </c>
      <c r="M36" s="97">
        <f t="shared" si="3"/>
        <v>6.0038483568956675E-3</v>
      </c>
    </row>
    <row r="37" spans="1:13" x14ac:dyDescent="0.25">
      <c r="A37">
        <v>35</v>
      </c>
      <c r="B37" s="2">
        <f t="shared" si="4"/>
        <v>1.3889733763204903E-3</v>
      </c>
      <c r="C37" s="2">
        <f t="shared" si="5"/>
        <v>3.7178456591635545E-4</v>
      </c>
      <c r="D37" s="71">
        <v>98497</v>
      </c>
      <c r="E37" s="71">
        <v>99483</v>
      </c>
      <c r="F37" s="71"/>
      <c r="I37" s="95">
        <v>2059</v>
      </c>
      <c r="J37" s="95">
        <v>35</v>
      </c>
      <c r="K37" s="97">
        <v>0.14760000000000001</v>
      </c>
      <c r="L37" s="97">
        <f t="shared" si="6"/>
        <v>0.15460000000000002</v>
      </c>
      <c r="M37" s="97">
        <f t="shared" si="3"/>
        <v>5.1999379498490102E-3</v>
      </c>
    </row>
    <row r="38" spans="1:13" x14ac:dyDescent="0.25">
      <c r="A38">
        <v>36</v>
      </c>
      <c r="B38" s="2">
        <f t="shared" si="4"/>
        <v>1.4822786480807038E-3</v>
      </c>
      <c r="C38" s="2">
        <f t="shared" si="5"/>
        <v>4.0207874712261393E-4</v>
      </c>
      <c r="D38" s="71">
        <v>98351</v>
      </c>
      <c r="E38" s="71">
        <v>99443</v>
      </c>
      <c r="F38" s="71"/>
      <c r="I38" s="95">
        <v>2060</v>
      </c>
      <c r="J38" s="95">
        <v>36</v>
      </c>
      <c r="K38" s="97">
        <v>0.14760000000000001</v>
      </c>
      <c r="L38" s="97">
        <f t="shared" si="6"/>
        <v>0.15460000000000002</v>
      </c>
      <c r="M38" s="97">
        <f t="shared" si="3"/>
        <v>4.5036704918144897E-3</v>
      </c>
    </row>
    <row r="39" spans="1:13" x14ac:dyDescent="0.25">
      <c r="A39">
        <v>37</v>
      </c>
      <c r="B39" s="2">
        <f t="shared" si="4"/>
        <v>1.5861557076186639E-3</v>
      </c>
      <c r="C39" s="2">
        <f t="shared" si="5"/>
        <v>4.3240851543091541E-4</v>
      </c>
      <c r="D39" s="71">
        <v>98195</v>
      </c>
      <c r="E39" s="71">
        <v>99400</v>
      </c>
      <c r="F39" s="71"/>
      <c r="I39" s="95">
        <v>2061</v>
      </c>
      <c r="J39" s="95">
        <v>37</v>
      </c>
      <c r="K39" s="97">
        <v>0.14760000000000001</v>
      </c>
      <c r="L39" s="97">
        <f t="shared" si="6"/>
        <v>0.15460000000000002</v>
      </c>
      <c r="M39" s="97">
        <f t="shared" si="3"/>
        <v>3.9006326795552482E-3</v>
      </c>
    </row>
    <row r="40" spans="1:13" x14ac:dyDescent="0.25">
      <c r="A40">
        <v>38</v>
      </c>
      <c r="B40" s="2">
        <f t="shared" si="4"/>
        <v>1.7108814094404234E-3</v>
      </c>
      <c r="C40" s="2">
        <f t="shared" si="5"/>
        <v>4.7283702213274381E-4</v>
      </c>
      <c r="D40" s="71">
        <v>98027</v>
      </c>
      <c r="E40" s="71">
        <v>99353</v>
      </c>
      <c r="F40" s="71"/>
      <c r="I40" s="95">
        <v>2062</v>
      </c>
      <c r="J40" s="95">
        <v>38</v>
      </c>
      <c r="K40" s="97">
        <v>0.14760000000000001</v>
      </c>
      <c r="L40" s="97">
        <f t="shared" si="6"/>
        <v>0.15460000000000002</v>
      </c>
      <c r="M40" s="97">
        <f t="shared" si="3"/>
        <v>3.3783411394034714E-3</v>
      </c>
    </row>
    <row r="41" spans="1:13" x14ac:dyDescent="0.25">
      <c r="A41">
        <v>39</v>
      </c>
      <c r="B41" s="2">
        <f t="shared" si="4"/>
        <v>1.8260275230294054E-3</v>
      </c>
      <c r="C41" s="2">
        <f t="shared" si="5"/>
        <v>5.0325606675183376E-4</v>
      </c>
      <c r="D41" s="71">
        <v>97848</v>
      </c>
      <c r="E41" s="71">
        <v>99303</v>
      </c>
      <c r="F41" s="71"/>
      <c r="I41" s="95">
        <v>2063</v>
      </c>
      <c r="J41" s="95">
        <v>39</v>
      </c>
      <c r="K41" s="97">
        <v>0.14760000000000001</v>
      </c>
      <c r="L41" s="97">
        <f t="shared" si="6"/>
        <v>0.15460000000000002</v>
      </c>
      <c r="M41" s="97">
        <f t="shared" si="3"/>
        <v>2.925984011262317E-3</v>
      </c>
    </row>
    <row r="42" spans="1:13" x14ac:dyDescent="0.25">
      <c r="A42">
        <v>40</v>
      </c>
      <c r="B42" s="2">
        <f t="shared" si="4"/>
        <v>1.9622271277900394E-3</v>
      </c>
      <c r="C42" s="2">
        <f t="shared" si="5"/>
        <v>5.4379021781814085E-4</v>
      </c>
      <c r="D42" s="71">
        <v>97656</v>
      </c>
      <c r="E42" s="71">
        <v>99249</v>
      </c>
      <c r="F42" s="71"/>
      <c r="I42" s="95">
        <v>2064</v>
      </c>
      <c r="J42" s="95">
        <v>40</v>
      </c>
      <c r="K42" s="97">
        <v>0.14760000000000001</v>
      </c>
      <c r="L42" s="97">
        <f t="shared" si="6"/>
        <v>0.15460000000000002</v>
      </c>
      <c r="M42" s="97">
        <f t="shared" si="3"/>
        <v>2.534197134299599E-3</v>
      </c>
    </row>
    <row r="43" spans="1:13" x14ac:dyDescent="0.25">
      <c r="A43">
        <v>41</v>
      </c>
      <c r="B43" s="2">
        <f t="shared" si="4"/>
        <v>2.0889653477512704E-3</v>
      </c>
      <c r="C43" s="2">
        <f t="shared" si="5"/>
        <v>5.9446442785315856E-4</v>
      </c>
      <c r="D43" s="71">
        <v>97452</v>
      </c>
      <c r="E43" s="71">
        <v>99190</v>
      </c>
      <c r="F43" s="71"/>
      <c r="I43" s="95">
        <v>2065</v>
      </c>
      <c r="J43" s="95">
        <v>41</v>
      </c>
      <c r="K43" s="97">
        <v>0.14760000000000001</v>
      </c>
      <c r="L43" s="97">
        <f t="shared" si="6"/>
        <v>0.15460000000000002</v>
      </c>
      <c r="M43" s="97">
        <f t="shared" si="3"/>
        <v>2.1948702011948718E-3</v>
      </c>
    </row>
    <row r="44" spans="1:13" x14ac:dyDescent="0.25">
      <c r="A44">
        <v>42</v>
      </c>
      <c r="B44" s="2">
        <f t="shared" si="4"/>
        <v>2.236998727578654E-3</v>
      </c>
      <c r="C44" s="2">
        <f t="shared" si="5"/>
        <v>6.3514467184189183E-4</v>
      </c>
      <c r="D44" s="71">
        <v>97234</v>
      </c>
      <c r="E44" s="71">
        <v>99127</v>
      </c>
      <c r="F44" s="71"/>
      <c r="I44" s="95">
        <v>2066</v>
      </c>
      <c r="J44" s="95">
        <v>42</v>
      </c>
      <c r="K44" s="97">
        <v>0.14760000000000001</v>
      </c>
      <c r="L44" s="97">
        <f t="shared" si="6"/>
        <v>0.15460000000000002</v>
      </c>
      <c r="M44" s="97">
        <f t="shared" si="3"/>
        <v>1.9009788681750143E-3</v>
      </c>
    </row>
    <row r="45" spans="1:13" x14ac:dyDescent="0.25">
      <c r="A45">
        <v>43</v>
      </c>
      <c r="B45" s="2">
        <f t="shared" si="4"/>
        <v>2.3757121994364416E-3</v>
      </c>
      <c r="C45" s="2">
        <f t="shared" si="5"/>
        <v>6.9607675002769653E-4</v>
      </c>
      <c r="D45" s="71">
        <v>97003</v>
      </c>
      <c r="E45" s="71">
        <v>99058</v>
      </c>
      <c r="F45" s="71"/>
      <c r="I45" s="95">
        <v>2067</v>
      </c>
      <c r="J45" s="95">
        <v>43</v>
      </c>
      <c r="K45" s="97">
        <v>0.14760000000000001</v>
      </c>
      <c r="L45" s="97">
        <f t="shared" si="6"/>
        <v>0.15460000000000002</v>
      </c>
      <c r="M45" s="97">
        <f t="shared" si="3"/>
        <v>1.6464393453793644E-3</v>
      </c>
    </row>
    <row r="46" spans="1:13" x14ac:dyDescent="0.25">
      <c r="A46" s="44">
        <v>44</v>
      </c>
      <c r="B46" s="2">
        <f t="shared" si="4"/>
        <v>2.5463130006287971E-3</v>
      </c>
      <c r="C46" s="2">
        <f t="shared" si="5"/>
        <v>7.4703708938195224E-4</v>
      </c>
      <c r="D46" s="71">
        <v>96756</v>
      </c>
      <c r="E46" s="71">
        <v>98984</v>
      </c>
      <c r="F46" s="71"/>
      <c r="I46" s="95">
        <v>2068</v>
      </c>
      <c r="J46" s="95">
        <v>44</v>
      </c>
      <c r="K46" s="97">
        <v>0.14760000000000001</v>
      </c>
      <c r="L46" s="97">
        <f t="shared" si="6"/>
        <v>0.15460000000000002</v>
      </c>
      <c r="M46" s="97">
        <f t="shared" si="3"/>
        <v>1.4259824574565775E-3</v>
      </c>
    </row>
    <row r="47" spans="1:13" x14ac:dyDescent="0.25">
      <c r="A47" s="44">
        <v>45</v>
      </c>
      <c r="B47" s="2">
        <f t="shared" si="4"/>
        <v>2.6975071313406485E-3</v>
      </c>
      <c r="C47" s="2">
        <f t="shared" si="5"/>
        <v>8.0821142810960644E-4</v>
      </c>
      <c r="D47" s="71">
        <v>96495</v>
      </c>
      <c r="E47" s="71">
        <v>98904</v>
      </c>
      <c r="F47" s="71"/>
      <c r="I47" s="95">
        <v>2069</v>
      </c>
      <c r="J47" s="95">
        <v>45</v>
      </c>
      <c r="K47" s="97">
        <v>0.14760000000000001</v>
      </c>
      <c r="L47" s="97">
        <f t="shared" si="6"/>
        <v>0.15460000000000002</v>
      </c>
      <c r="M47" s="97">
        <f t="shared" si="3"/>
        <v>1.2350445673450349E-3</v>
      </c>
    </row>
    <row r="48" spans="1:13" x14ac:dyDescent="0.25">
      <c r="A48" s="44">
        <v>46</v>
      </c>
      <c r="B48" s="2">
        <f t="shared" si="4"/>
        <v>3.0986061453961433E-3</v>
      </c>
      <c r="C48" s="2">
        <f t="shared" si="5"/>
        <v>8.7964086386804752E-4</v>
      </c>
      <c r="D48" s="71">
        <v>96196</v>
      </c>
      <c r="E48" s="71">
        <v>98817</v>
      </c>
      <c r="F48" s="71"/>
      <c r="I48" s="95">
        <v>2070</v>
      </c>
      <c r="J48" s="95">
        <v>46</v>
      </c>
      <c r="K48" s="97">
        <v>0.14760000000000001</v>
      </c>
      <c r="L48" s="97">
        <f t="shared" si="6"/>
        <v>0.15460000000000002</v>
      </c>
      <c r="M48" s="97">
        <f t="shared" si="3"/>
        <v>1.0696731052702536E-3</v>
      </c>
    </row>
    <row r="49" spans="1:13" x14ac:dyDescent="0.25">
      <c r="A49" s="44">
        <v>47</v>
      </c>
      <c r="B49" s="2">
        <f t="shared" si="4"/>
        <v>3.5136596116263075E-3</v>
      </c>
      <c r="C49" s="2">
        <f t="shared" si="5"/>
        <v>9.5125332685674913E-4</v>
      </c>
      <c r="D49" s="71">
        <v>95858</v>
      </c>
      <c r="E49" s="71">
        <v>98723</v>
      </c>
      <c r="F49" s="71"/>
      <c r="I49" s="95">
        <v>2071</v>
      </c>
      <c r="J49" s="95">
        <v>47</v>
      </c>
      <c r="K49" s="97">
        <v>0.14760000000000001</v>
      </c>
      <c r="L49" s="97">
        <f t="shared" si="6"/>
        <v>0.15460000000000002</v>
      </c>
      <c r="M49" s="97">
        <f t="shared" si="3"/>
        <v>9.2644474733262906E-4</v>
      </c>
    </row>
    <row r="50" spans="1:13" x14ac:dyDescent="0.25">
      <c r="A50" s="44">
        <v>48</v>
      </c>
      <c r="B50" s="2">
        <f t="shared" si="4"/>
        <v>3.9746291389346489E-3</v>
      </c>
      <c r="C50" s="2">
        <f t="shared" si="5"/>
        <v>1.033193885923267E-3</v>
      </c>
      <c r="D50" s="71">
        <v>95477</v>
      </c>
      <c r="E50" s="71">
        <v>98621</v>
      </c>
      <c r="F50" s="71"/>
      <c r="I50" s="95">
        <v>2072</v>
      </c>
      <c r="J50" s="95">
        <v>48</v>
      </c>
      <c r="K50" s="97">
        <v>0.14760000000000001</v>
      </c>
      <c r="L50" s="97">
        <f t="shared" si="6"/>
        <v>0.15460000000000002</v>
      </c>
      <c r="M50" s="97">
        <f t="shared" si="3"/>
        <v>8.0239454991566693E-4</v>
      </c>
    </row>
    <row r="51" spans="1:13" x14ac:dyDescent="0.25">
      <c r="A51" s="44">
        <v>49</v>
      </c>
      <c r="B51" s="2">
        <f t="shared" si="4"/>
        <v>4.4722812824030678E-3</v>
      </c>
      <c r="C51" s="2">
        <f t="shared" si="5"/>
        <v>1.1255209336753502E-3</v>
      </c>
      <c r="D51" s="71">
        <v>95050</v>
      </c>
      <c r="E51" s="71">
        <v>98510</v>
      </c>
      <c r="F51" s="71"/>
      <c r="I51" s="95">
        <v>2073</v>
      </c>
      <c r="J51" s="95">
        <v>49</v>
      </c>
      <c r="K51" s="97">
        <v>0.14760000000000001</v>
      </c>
      <c r="L51" s="97">
        <f t="shared" si="6"/>
        <v>0.15460000000000002</v>
      </c>
      <c r="M51" s="97">
        <f t="shared" si="3"/>
        <v>6.9495457293925768E-4</v>
      </c>
    </row>
    <row r="52" spans="1:13" x14ac:dyDescent="0.25">
      <c r="A52" s="44">
        <v>50</v>
      </c>
      <c r="B52" s="2">
        <f t="shared" si="4"/>
        <v>5.0184113624408555E-3</v>
      </c>
      <c r="C52" s="2">
        <f t="shared" si="5"/>
        <v>1.2079991878997109E-3</v>
      </c>
      <c r="D52" s="71">
        <v>94573</v>
      </c>
      <c r="E52" s="71">
        <v>98391</v>
      </c>
      <c r="F52" s="71"/>
      <c r="I52" s="95">
        <v>2074</v>
      </c>
      <c r="J52" s="95">
        <v>50</v>
      </c>
      <c r="K52" s="97">
        <v>0.14760000000000001</v>
      </c>
      <c r="L52" s="97">
        <f t="shared" si="6"/>
        <v>0.15460000000000002</v>
      </c>
      <c r="M52" s="97">
        <f t="shared" si="3"/>
        <v>6.0190072140936914E-4</v>
      </c>
    </row>
    <row r="53" spans="1:13" x14ac:dyDescent="0.25">
      <c r="A53" s="44">
        <v>51</v>
      </c>
      <c r="B53" s="2">
        <f t="shared" si="4"/>
        <v>5.6252841720152436E-3</v>
      </c>
      <c r="C53" s="2">
        <f t="shared" si="5"/>
        <v>1.4635484952891797E-3</v>
      </c>
      <c r="D53" s="71">
        <v>94041</v>
      </c>
      <c r="E53" s="71">
        <v>98247</v>
      </c>
      <c r="F53" s="71"/>
      <c r="I53" s="95">
        <v>2075</v>
      </c>
      <c r="J53" s="95">
        <v>51</v>
      </c>
      <c r="K53" s="97">
        <v>0.14760000000000001</v>
      </c>
      <c r="L53" s="97">
        <f t="shared" si="6"/>
        <v>0.15460000000000002</v>
      </c>
      <c r="M53" s="97">
        <f t="shared" si="3"/>
        <v>5.2130670484095711E-4</v>
      </c>
    </row>
    <row r="54" spans="1:13" x14ac:dyDescent="0.25">
      <c r="A54" s="44">
        <v>52</v>
      </c>
      <c r="B54" s="2">
        <f t="shared" si="4"/>
        <v>6.2632256143596576E-3</v>
      </c>
      <c r="C54" s="2">
        <f t="shared" si="5"/>
        <v>1.7303327328060947E-3</v>
      </c>
      <c r="D54" s="71">
        <v>93452</v>
      </c>
      <c r="E54" s="71">
        <v>98077</v>
      </c>
      <c r="F54" s="71"/>
      <c r="I54" s="95">
        <v>2076</v>
      </c>
      <c r="J54" s="95">
        <v>52</v>
      </c>
      <c r="K54" s="97">
        <v>0.14760000000000001</v>
      </c>
      <c r="L54" s="97">
        <f t="shared" si="6"/>
        <v>0.15460000000000002</v>
      </c>
      <c r="M54" s="97">
        <f t="shared" si="3"/>
        <v>4.515041614766647E-4</v>
      </c>
    </row>
    <row r="55" spans="1:13" x14ac:dyDescent="0.25">
      <c r="A55" s="44">
        <v>53</v>
      </c>
      <c r="B55" s="2">
        <f t="shared" si="4"/>
        <v>6.966143046697737E-3</v>
      </c>
      <c r="C55" s="2">
        <f t="shared" si="5"/>
        <v>2.0596062277598026E-3</v>
      </c>
      <c r="D55" s="71">
        <v>92801</v>
      </c>
      <c r="E55" s="71">
        <v>97875</v>
      </c>
      <c r="F55" s="71"/>
      <c r="I55" s="95">
        <v>2077</v>
      </c>
      <c r="J55" s="95">
        <v>53</v>
      </c>
      <c r="K55" s="97">
        <v>0.14760000000000001</v>
      </c>
      <c r="L55" s="97">
        <f t="shared" si="6"/>
        <v>0.15460000000000002</v>
      </c>
      <c r="M55" s="97">
        <f t="shared" si="3"/>
        <v>3.9104812184017381E-4</v>
      </c>
    </row>
    <row r="56" spans="1:13" x14ac:dyDescent="0.25">
      <c r="A56" s="44">
        <v>54</v>
      </c>
      <c r="B56" s="2">
        <f t="shared" si="4"/>
        <v>7.7369855928276499E-3</v>
      </c>
      <c r="C56" s="2">
        <f t="shared" si="5"/>
        <v>2.4112388250319139E-3</v>
      </c>
      <c r="D56" s="71">
        <v>92083</v>
      </c>
      <c r="E56" s="71">
        <v>97639</v>
      </c>
      <c r="F56" s="71"/>
      <c r="I56" s="95">
        <v>2078</v>
      </c>
      <c r="J56" s="95">
        <v>54</v>
      </c>
      <c r="K56" s="97">
        <v>0.14760000000000001</v>
      </c>
      <c r="L56" s="97">
        <f t="shared" si="6"/>
        <v>0.15460000000000002</v>
      </c>
      <c r="M56" s="97">
        <f t="shared" si="3"/>
        <v>3.3868709669164542E-4</v>
      </c>
    </row>
    <row r="57" spans="1:13" x14ac:dyDescent="0.25">
      <c r="A57">
        <v>55</v>
      </c>
      <c r="B57" s="2">
        <f t="shared" si="4"/>
        <v>8.5574970407132911E-3</v>
      </c>
      <c r="C57" s="2">
        <f t="shared" si="5"/>
        <v>2.816497506119453E-3</v>
      </c>
      <c r="D57" s="71">
        <v>91295</v>
      </c>
      <c r="E57" s="71">
        <v>97364</v>
      </c>
      <c r="F57" s="71"/>
      <c r="I57" s="95">
        <v>2079</v>
      </c>
      <c r="J57" s="95">
        <v>55</v>
      </c>
      <c r="K57" s="97">
        <v>0.14760000000000001</v>
      </c>
      <c r="L57" s="97">
        <f t="shared" si="6"/>
        <v>0.15460000000000002</v>
      </c>
      <c r="M57" s="97">
        <f t="shared" si="3"/>
        <v>2.9333717018157403E-4</v>
      </c>
    </row>
    <row r="58" spans="1:13" x14ac:dyDescent="0.25">
      <c r="A58">
        <v>56</v>
      </c>
      <c r="B58" s="2">
        <f t="shared" si="4"/>
        <v>9.4419190536173536E-3</v>
      </c>
      <c r="C58" s="2">
        <f t="shared" si="5"/>
        <v>3.2763649808964512E-3</v>
      </c>
      <c r="D58" s="71">
        <v>90433</v>
      </c>
      <c r="E58" s="71">
        <v>97045</v>
      </c>
      <c r="F58" s="71"/>
      <c r="I58" s="95">
        <v>2080</v>
      </c>
      <c r="J58" s="95">
        <v>56</v>
      </c>
      <c r="K58" s="97">
        <v>0.14760000000000001</v>
      </c>
      <c r="L58" s="97">
        <f t="shared" si="6"/>
        <v>0.15460000000000002</v>
      </c>
      <c r="M58" s="97">
        <f t="shared" si="3"/>
        <v>2.5405956191024945E-4</v>
      </c>
    </row>
    <row r="59" spans="1:13" x14ac:dyDescent="0.25">
      <c r="A59">
        <v>57</v>
      </c>
      <c r="B59" s="2">
        <f t="shared" si="4"/>
        <v>1.0416551480101344E-2</v>
      </c>
      <c r="C59" s="2">
        <f t="shared" si="5"/>
        <v>3.792055232108793E-3</v>
      </c>
      <c r="D59" s="71">
        <v>89491</v>
      </c>
      <c r="E59" s="71">
        <v>96677</v>
      </c>
      <c r="F59" s="71"/>
      <c r="I59" s="95">
        <v>2081</v>
      </c>
      <c r="J59" s="95">
        <v>57</v>
      </c>
      <c r="K59" s="97">
        <v>0.14760000000000001</v>
      </c>
      <c r="L59" s="97">
        <f t="shared" si="6"/>
        <v>0.15460000000000002</v>
      </c>
      <c r="M59" s="97">
        <f t="shared" si="3"/>
        <v>2.2004119340918884E-4</v>
      </c>
    </row>
    <row r="60" spans="1:13" x14ac:dyDescent="0.25">
      <c r="A60">
        <v>58</v>
      </c>
      <c r="B60" s="2">
        <f t="shared" si="4"/>
        <v>1.1453665731749552E-2</v>
      </c>
      <c r="C60" s="2">
        <f t="shared" si="5"/>
        <v>4.3650506325185745E-3</v>
      </c>
      <c r="D60" s="71">
        <v>88466</v>
      </c>
      <c r="E60" s="71">
        <v>96255</v>
      </c>
      <c r="F60" s="71"/>
      <c r="I60" s="95">
        <v>2082</v>
      </c>
      <c r="J60" s="95">
        <v>58</v>
      </c>
      <c r="K60" s="97">
        <v>0.14760000000000001</v>
      </c>
      <c r="L60" s="97">
        <f t="shared" si="6"/>
        <v>0.15460000000000002</v>
      </c>
      <c r="M60" s="97">
        <f t="shared" si="3"/>
        <v>1.905778567548838E-4</v>
      </c>
    </row>
    <row r="61" spans="1:13" x14ac:dyDescent="0.25">
      <c r="A61">
        <v>59</v>
      </c>
      <c r="B61" s="2">
        <f t="shared" si="4"/>
        <v>1.2592408382881559E-2</v>
      </c>
      <c r="C61" s="2">
        <f t="shared" si="5"/>
        <v>5.0075320762558162E-3</v>
      </c>
      <c r="D61" s="71">
        <v>87352</v>
      </c>
      <c r="E61" s="71">
        <v>95773</v>
      </c>
      <c r="F61" s="71"/>
      <c r="I61" s="95">
        <v>2083</v>
      </c>
      <c r="J61" s="95">
        <v>59</v>
      </c>
      <c r="K61" s="97">
        <v>0.14760000000000001</v>
      </c>
      <c r="L61" s="97">
        <f t="shared" si="6"/>
        <v>0.15460000000000002</v>
      </c>
      <c r="M61" s="97">
        <f t="shared" si="3"/>
        <v>1.6505963689146351E-4</v>
      </c>
    </row>
    <row r="62" spans="1:13" x14ac:dyDescent="0.25">
      <c r="A62">
        <v>60</v>
      </c>
      <c r="B62" s="2">
        <f t="shared" si="4"/>
        <v>1.3794761425038882E-2</v>
      </c>
      <c r="C62" s="2">
        <f t="shared" si="5"/>
        <v>5.7427458678332988E-3</v>
      </c>
      <c r="D62" s="71">
        <v>86147</v>
      </c>
      <c r="E62" s="71">
        <v>95223</v>
      </c>
      <c r="F62" s="71"/>
      <c r="I62" s="95">
        <v>2084</v>
      </c>
      <c r="J62" s="95">
        <v>60</v>
      </c>
      <c r="K62" s="97">
        <v>0.14760000000000001</v>
      </c>
      <c r="L62" s="97">
        <f t="shared" si="6"/>
        <v>0.15460000000000002</v>
      </c>
      <c r="M62" s="97">
        <f t="shared" si="3"/>
        <v>1.4295828589248527E-4</v>
      </c>
    </row>
    <row r="63" spans="1:13" x14ac:dyDescent="0.25">
      <c r="A63">
        <v>61</v>
      </c>
      <c r="B63" s="2">
        <f t="shared" si="4"/>
        <v>1.5113700999454416E-2</v>
      </c>
      <c r="C63" s="2">
        <f t="shared" si="5"/>
        <v>6.5530386566270415E-3</v>
      </c>
      <c r="D63" s="71">
        <v>84845</v>
      </c>
      <c r="E63" s="71">
        <v>94599</v>
      </c>
      <c r="F63" s="71"/>
      <c r="I63" s="95">
        <v>2085</v>
      </c>
      <c r="J63" s="95">
        <v>61</v>
      </c>
      <c r="K63" s="97">
        <v>0.14760000000000001</v>
      </c>
      <c r="L63" s="97">
        <f t="shared" si="6"/>
        <v>0.15460000000000002</v>
      </c>
      <c r="M63" s="97">
        <f t="shared" si="3"/>
        <v>1.2381628779879202E-4</v>
      </c>
    </row>
    <row r="64" spans="1:13" x14ac:dyDescent="0.25">
      <c r="A64">
        <v>62</v>
      </c>
      <c r="B64" s="2">
        <f t="shared" si="4"/>
        <v>1.6512463904767571E-2</v>
      </c>
      <c r="C64" s="2">
        <f t="shared" si="5"/>
        <v>7.4736519413524105E-3</v>
      </c>
      <c r="D64" s="71">
        <v>83444</v>
      </c>
      <c r="E64" s="71">
        <v>93892</v>
      </c>
      <c r="F64" s="71"/>
      <c r="I64" s="95">
        <v>2086</v>
      </c>
      <c r="J64" s="95">
        <v>62</v>
      </c>
      <c r="K64" s="97">
        <v>0.14760000000000001</v>
      </c>
      <c r="L64" s="97">
        <f t="shared" si="6"/>
        <v>0.15460000000000002</v>
      </c>
      <c r="M64" s="97">
        <f t="shared" si="3"/>
        <v>1.0723738766567817E-4</v>
      </c>
    </row>
    <row r="65" spans="1:13" x14ac:dyDescent="0.25">
      <c r="A65">
        <v>63</v>
      </c>
      <c r="B65" s="2">
        <f t="shared" si="4"/>
        <v>1.8048032213220822E-2</v>
      </c>
      <c r="C65" s="2">
        <f t="shared" si="5"/>
        <v>8.4991266561581513E-3</v>
      </c>
      <c r="D65" s="71">
        <v>81938</v>
      </c>
      <c r="E65" s="71">
        <v>93094</v>
      </c>
      <c r="F65" s="71"/>
      <c r="I65" s="95">
        <v>2087</v>
      </c>
      <c r="J65" s="95">
        <v>63</v>
      </c>
      <c r="K65" s="97">
        <v>0.14760000000000001</v>
      </c>
      <c r="L65" s="97">
        <f t="shared" si="6"/>
        <v>0.15460000000000002</v>
      </c>
      <c r="M65" s="97">
        <f t="shared" si="3"/>
        <v>9.2878388762929293E-5</v>
      </c>
    </row>
    <row r="66" spans="1:13" x14ac:dyDescent="0.25">
      <c r="A66">
        <v>64</v>
      </c>
      <c r="B66" s="2">
        <f t="shared" si="4"/>
        <v>1.9685615953525804E-2</v>
      </c>
      <c r="C66" s="2">
        <f t="shared" si="5"/>
        <v>9.6354222613702634E-3</v>
      </c>
      <c r="D66" s="71">
        <v>80325</v>
      </c>
      <c r="E66" s="71">
        <v>92197</v>
      </c>
      <c r="F66" s="71"/>
      <c r="I66" s="95">
        <v>2088</v>
      </c>
      <c r="J66" s="95">
        <v>64</v>
      </c>
      <c r="K66" s="97">
        <v>0.14760000000000001</v>
      </c>
      <c r="L66" s="97">
        <f t="shared" si="6"/>
        <v>0.15460000000000002</v>
      </c>
      <c r="M66" s="97">
        <f t="shared" si="3"/>
        <v>8.0442048123098293E-5</v>
      </c>
    </row>
    <row r="67" spans="1:13" x14ac:dyDescent="0.25">
      <c r="A67">
        <v>65</v>
      </c>
      <c r="B67" s="2">
        <f t="shared" ref="B67:B98" si="7">1-D67/D66</f>
        <v>2.1437908496731994E-2</v>
      </c>
      <c r="C67" s="2">
        <f t="shared" ref="C67:C98" si="8">1-E67/E66</f>
        <v>1.0911417942015444E-2</v>
      </c>
      <c r="D67" s="71">
        <v>78603</v>
      </c>
      <c r="E67" s="71">
        <v>91191</v>
      </c>
      <c r="F67" s="71"/>
      <c r="I67" s="95">
        <v>2089</v>
      </c>
      <c r="J67" s="95">
        <v>65</v>
      </c>
      <c r="K67" s="97">
        <v>0.14760000000000001</v>
      </c>
      <c r="L67" s="97">
        <f t="shared" ref="L67:L98" si="9">K67+$H$3</f>
        <v>0.15460000000000002</v>
      </c>
      <c r="M67" s="97">
        <f t="shared" si="3"/>
        <v>6.9670923370083399E-5</v>
      </c>
    </row>
    <row r="68" spans="1:13" x14ac:dyDescent="0.25">
      <c r="A68">
        <v>66</v>
      </c>
      <c r="B68" s="2">
        <f t="shared" si="7"/>
        <v>2.333244278208213E-2</v>
      </c>
      <c r="C68" s="2">
        <f t="shared" si="8"/>
        <v>1.23477097520589E-2</v>
      </c>
      <c r="D68" s="71">
        <v>76769</v>
      </c>
      <c r="E68" s="71">
        <v>90065</v>
      </c>
      <c r="F68" s="71"/>
      <c r="I68" s="95">
        <v>2090</v>
      </c>
      <c r="J68" s="95">
        <v>66</v>
      </c>
      <c r="K68" s="97">
        <v>0.14760000000000001</v>
      </c>
      <c r="L68" s="97">
        <f t="shared" si="9"/>
        <v>0.15460000000000002</v>
      </c>
      <c r="M68" s="97">
        <f t="shared" ref="M68:M131" si="10">M67/(1+L68)</f>
        <v>6.0342043452350075E-5</v>
      </c>
    </row>
    <row r="69" spans="1:13" x14ac:dyDescent="0.25">
      <c r="A69">
        <v>67</v>
      </c>
      <c r="B69" s="2">
        <f t="shared" si="7"/>
        <v>2.5374825776029342E-2</v>
      </c>
      <c r="C69" s="2">
        <f t="shared" si="8"/>
        <v>1.3934380725031947E-2</v>
      </c>
      <c r="D69" s="71">
        <v>74821</v>
      </c>
      <c r="E69" s="71">
        <v>88810</v>
      </c>
      <c r="F69" s="71"/>
      <c r="I69" s="95">
        <v>2091</v>
      </c>
      <c r="J69" s="95">
        <v>67</v>
      </c>
      <c r="K69" s="97">
        <v>0.14760000000000001</v>
      </c>
      <c r="L69" s="97">
        <f t="shared" si="9"/>
        <v>0.15460000000000002</v>
      </c>
      <c r="M69" s="97">
        <f t="shared" si="10"/>
        <v>5.226229296063578E-5</v>
      </c>
    </row>
    <row r="70" spans="1:13" x14ac:dyDescent="0.25">
      <c r="A70">
        <v>68</v>
      </c>
      <c r="B70" s="2">
        <f t="shared" si="7"/>
        <v>2.755910773713266E-2</v>
      </c>
      <c r="C70" s="2">
        <f t="shared" si="8"/>
        <v>1.570769057538568E-2</v>
      </c>
      <c r="D70" s="71">
        <v>72759</v>
      </c>
      <c r="E70" s="71">
        <v>87415</v>
      </c>
      <c r="F70" s="71"/>
      <c r="I70" s="95">
        <v>2092</v>
      </c>
      <c r="J70" s="95">
        <v>68</v>
      </c>
      <c r="K70" s="97">
        <v>0.14760000000000001</v>
      </c>
      <c r="L70" s="97">
        <f t="shared" si="9"/>
        <v>0.15460000000000002</v>
      </c>
      <c r="M70" s="97">
        <f t="shared" si="10"/>
        <v>4.5264414481756262E-5</v>
      </c>
    </row>
    <row r="71" spans="1:13" x14ac:dyDescent="0.25">
      <c r="A71">
        <v>69</v>
      </c>
      <c r="B71" s="2">
        <f t="shared" si="7"/>
        <v>2.9906953091713762E-2</v>
      </c>
      <c r="C71" s="2">
        <f t="shared" si="8"/>
        <v>1.7674312188983632E-2</v>
      </c>
      <c r="D71" s="71">
        <v>70583</v>
      </c>
      <c r="E71" s="71">
        <v>85870</v>
      </c>
      <c r="F71" s="71"/>
      <c r="I71" s="95">
        <v>2093</v>
      </c>
      <c r="J71" s="95">
        <v>69</v>
      </c>
      <c r="K71" s="97">
        <v>0.14760000000000001</v>
      </c>
      <c r="L71" s="97">
        <f t="shared" si="9"/>
        <v>0.15460000000000002</v>
      </c>
      <c r="M71" s="97">
        <f t="shared" si="10"/>
        <v>3.9203546233982556E-5</v>
      </c>
    </row>
    <row r="72" spans="1:13" x14ac:dyDescent="0.25">
      <c r="A72">
        <v>70</v>
      </c>
      <c r="B72" s="2">
        <f t="shared" si="7"/>
        <v>3.242990521797029E-2</v>
      </c>
      <c r="C72" s="2">
        <f t="shared" si="8"/>
        <v>1.9890532199836941E-2</v>
      </c>
      <c r="D72" s="71">
        <v>68294</v>
      </c>
      <c r="E72" s="71">
        <v>84162</v>
      </c>
      <c r="F72" s="71"/>
      <c r="I72" s="95">
        <v>2094</v>
      </c>
      <c r="J72" s="95">
        <v>70</v>
      </c>
      <c r="K72" s="97">
        <v>0.14760000000000001</v>
      </c>
      <c r="L72" s="97">
        <f t="shared" si="9"/>
        <v>0.15460000000000002</v>
      </c>
      <c r="M72" s="97">
        <f t="shared" si="10"/>
        <v>3.3954223310222202E-5</v>
      </c>
    </row>
    <row r="73" spans="1:13" x14ac:dyDescent="0.25">
      <c r="A73">
        <v>71</v>
      </c>
      <c r="B73" s="2">
        <f t="shared" si="7"/>
        <v>3.5142179400825868E-2</v>
      </c>
      <c r="C73" s="2">
        <f t="shared" si="8"/>
        <v>2.1577433996340378E-2</v>
      </c>
      <c r="D73" s="71">
        <v>65894</v>
      </c>
      <c r="E73" s="71">
        <v>82346</v>
      </c>
      <c r="F73" s="71"/>
      <c r="I73" s="95">
        <v>2095</v>
      </c>
      <c r="J73" s="95">
        <v>71</v>
      </c>
      <c r="K73" s="97">
        <v>0.14760000000000001</v>
      </c>
      <c r="L73" s="97">
        <f t="shared" si="9"/>
        <v>0.15460000000000002</v>
      </c>
      <c r="M73" s="97">
        <f t="shared" si="10"/>
        <v>2.9407780452297073E-5</v>
      </c>
    </row>
    <row r="74" spans="1:13" x14ac:dyDescent="0.25">
      <c r="A74">
        <v>72</v>
      </c>
      <c r="B74" s="2">
        <f t="shared" si="7"/>
        <v>3.8030776701975855E-2</v>
      </c>
      <c r="C74" s="2">
        <f t="shared" si="8"/>
        <v>2.344983362883446E-2</v>
      </c>
      <c r="D74" s="71">
        <v>63388</v>
      </c>
      <c r="E74" s="71">
        <v>80415</v>
      </c>
      <c r="F74" s="71"/>
      <c r="I74" s="95">
        <v>2096</v>
      </c>
      <c r="J74" s="95">
        <v>72</v>
      </c>
      <c r="K74" s="97">
        <v>0.14760000000000001</v>
      </c>
      <c r="L74" s="97">
        <f t="shared" si="9"/>
        <v>0.15460000000000002</v>
      </c>
      <c r="M74" s="97">
        <f t="shared" si="10"/>
        <v>2.5470102591630929E-5</v>
      </c>
    </row>
    <row r="75" spans="1:13" x14ac:dyDescent="0.25">
      <c r="A75">
        <v>73</v>
      </c>
      <c r="B75" s="2">
        <f t="shared" si="7"/>
        <v>4.1159209945100028E-2</v>
      </c>
      <c r="C75" s="2">
        <f t="shared" si="8"/>
        <v>2.5455449853882928E-2</v>
      </c>
      <c r="D75" s="71">
        <v>60779</v>
      </c>
      <c r="E75" s="71">
        <v>78368</v>
      </c>
      <c r="F75" s="71"/>
      <c r="I75" s="95">
        <v>2097</v>
      </c>
      <c r="J75" s="95">
        <v>73</v>
      </c>
      <c r="K75" s="97">
        <v>0.14760000000000001</v>
      </c>
      <c r="L75" s="97">
        <f t="shared" si="9"/>
        <v>0.15460000000000002</v>
      </c>
      <c r="M75" s="97">
        <f t="shared" si="10"/>
        <v>2.2059676590707543E-5</v>
      </c>
    </row>
    <row r="76" spans="1:13" x14ac:dyDescent="0.25">
      <c r="A76">
        <v>74</v>
      </c>
      <c r="B76" s="2">
        <f t="shared" si="7"/>
        <v>4.4489050494414206E-2</v>
      </c>
      <c r="C76" s="2">
        <f t="shared" si="8"/>
        <v>2.7638832176398509E-2</v>
      </c>
      <c r="D76" s="71">
        <v>58075</v>
      </c>
      <c r="E76" s="71">
        <v>76202</v>
      </c>
      <c r="F76" s="71"/>
      <c r="I76" s="95">
        <v>2098</v>
      </c>
      <c r="J76" s="95">
        <v>74</v>
      </c>
      <c r="K76" s="97">
        <v>0.14760000000000001</v>
      </c>
      <c r="L76" s="97">
        <f t="shared" si="9"/>
        <v>0.15460000000000002</v>
      </c>
      <c r="M76" s="97">
        <f t="shared" si="10"/>
        <v>1.9105903854761426E-5</v>
      </c>
    </row>
    <row r="77" spans="1:13" x14ac:dyDescent="0.25">
      <c r="A77">
        <v>75</v>
      </c>
      <c r="B77" s="2">
        <f t="shared" si="7"/>
        <v>4.8058544984933227E-2</v>
      </c>
      <c r="C77" s="2">
        <f t="shared" si="8"/>
        <v>3.0012335634235332E-2</v>
      </c>
      <c r="D77" s="71">
        <v>55284</v>
      </c>
      <c r="E77" s="71">
        <v>73915</v>
      </c>
      <c r="F77" s="71"/>
      <c r="I77" s="95">
        <v>2099</v>
      </c>
      <c r="J77" s="95">
        <v>75</v>
      </c>
      <c r="K77" s="97">
        <v>0.14760000000000001</v>
      </c>
      <c r="L77" s="97">
        <f t="shared" si="9"/>
        <v>0.15460000000000002</v>
      </c>
      <c r="M77" s="97">
        <f t="shared" si="10"/>
        <v>1.6547638883389422E-5</v>
      </c>
    </row>
    <row r="78" spans="1:13" x14ac:dyDescent="0.25">
      <c r="A78">
        <v>76</v>
      </c>
      <c r="B78" s="2">
        <f t="shared" si="7"/>
        <v>5.0719918963895494E-2</v>
      </c>
      <c r="C78" s="2">
        <f t="shared" si="8"/>
        <v>3.2591490225258757E-2</v>
      </c>
      <c r="D78" s="71">
        <v>52480</v>
      </c>
      <c r="E78" s="71">
        <v>71506</v>
      </c>
      <c r="F78" s="71"/>
      <c r="I78" s="95">
        <v>2100</v>
      </c>
      <c r="J78" s="95">
        <v>76</v>
      </c>
      <c r="K78" s="97">
        <v>0.14760000000000001</v>
      </c>
      <c r="L78" s="97">
        <f t="shared" si="9"/>
        <v>0.15460000000000002</v>
      </c>
      <c r="M78" s="97">
        <f t="shared" si="10"/>
        <v>1.4331923508911676E-5</v>
      </c>
    </row>
    <row r="79" spans="1:13" x14ac:dyDescent="0.25">
      <c r="A79">
        <v>77</v>
      </c>
      <c r="B79" s="2">
        <f t="shared" si="7"/>
        <v>5.3544207317073211E-2</v>
      </c>
      <c r="C79" s="2">
        <f t="shared" si="8"/>
        <v>3.539563113584876E-2</v>
      </c>
      <c r="D79" s="71">
        <v>49670</v>
      </c>
      <c r="E79" s="71">
        <v>68975</v>
      </c>
      <c r="F79" s="71"/>
      <c r="I79" s="95">
        <v>2101</v>
      </c>
      <c r="J79" s="95">
        <v>77</v>
      </c>
      <c r="K79" s="97">
        <v>0.14760000000000001</v>
      </c>
      <c r="L79" s="97">
        <f t="shared" si="9"/>
        <v>0.15460000000000002</v>
      </c>
      <c r="M79" s="97">
        <f t="shared" si="10"/>
        <v>1.2412890619185584E-5</v>
      </c>
    </row>
    <row r="80" spans="1:13" x14ac:dyDescent="0.25">
      <c r="A80">
        <v>78</v>
      </c>
      <c r="B80" s="2">
        <f t="shared" si="7"/>
        <v>5.6492852828669227E-2</v>
      </c>
      <c r="C80" s="2">
        <f t="shared" si="8"/>
        <v>3.8434215295396923E-2</v>
      </c>
      <c r="D80" s="71">
        <v>46864</v>
      </c>
      <c r="E80" s="71">
        <v>66324</v>
      </c>
      <c r="F80" s="71"/>
      <c r="I80" s="95">
        <v>2102</v>
      </c>
      <c r="J80" s="95">
        <v>78</v>
      </c>
      <c r="K80" s="97">
        <v>0.14760000000000001</v>
      </c>
      <c r="L80" s="97">
        <f t="shared" si="9"/>
        <v>0.15460000000000002</v>
      </c>
      <c r="M80" s="97">
        <f t="shared" si="10"/>
        <v>1.0750814671042425E-5</v>
      </c>
    </row>
    <row r="81" spans="1:13" x14ac:dyDescent="0.25">
      <c r="A81">
        <v>79</v>
      </c>
      <c r="B81" s="2">
        <f t="shared" si="7"/>
        <v>5.9619324001365603E-2</v>
      </c>
      <c r="C81" s="2">
        <f t="shared" si="8"/>
        <v>4.1749592907544764E-2</v>
      </c>
      <c r="D81" s="71">
        <v>44070</v>
      </c>
      <c r="E81" s="71">
        <v>63555</v>
      </c>
      <c r="F81" s="71"/>
      <c r="I81" s="95">
        <v>2103</v>
      </c>
      <c r="J81" s="95">
        <v>79</v>
      </c>
      <c r="K81" s="97">
        <v>0.14760000000000001</v>
      </c>
      <c r="L81" s="97">
        <f t="shared" si="9"/>
        <v>0.15460000000000002</v>
      </c>
      <c r="M81" s="97">
        <f t="shared" si="10"/>
        <v>9.311289339201823E-6</v>
      </c>
    </row>
    <row r="82" spans="1:13" x14ac:dyDescent="0.25">
      <c r="A82">
        <v>80</v>
      </c>
      <c r="B82" s="2">
        <f t="shared" si="7"/>
        <v>6.2899931926480579E-2</v>
      </c>
      <c r="C82" s="2">
        <f t="shared" si="8"/>
        <v>4.5330815828809712E-2</v>
      </c>
      <c r="D82" s="71">
        <v>41298</v>
      </c>
      <c r="E82" s="71">
        <v>60674</v>
      </c>
      <c r="F82" s="71"/>
      <c r="I82" s="95">
        <v>2104</v>
      </c>
      <c r="J82" s="95">
        <v>80</v>
      </c>
      <c r="K82" s="97">
        <v>0.14760000000000001</v>
      </c>
      <c r="L82" s="97">
        <f t="shared" si="9"/>
        <v>0.15460000000000002</v>
      </c>
      <c r="M82" s="97">
        <f t="shared" si="10"/>
        <v>8.0645152773270588E-6</v>
      </c>
    </row>
    <row r="83" spans="1:13" x14ac:dyDescent="0.25">
      <c r="A83">
        <v>81</v>
      </c>
      <c r="B83" s="2">
        <f t="shared" si="7"/>
        <v>6.6347038597510788E-2</v>
      </c>
      <c r="C83" s="2">
        <f t="shared" si="8"/>
        <v>4.9230312819329547E-2</v>
      </c>
      <c r="D83" s="71">
        <v>38558</v>
      </c>
      <c r="E83" s="71">
        <v>57687</v>
      </c>
      <c r="F83" s="71"/>
      <c r="I83" s="95">
        <v>2105</v>
      </c>
      <c r="J83" s="95">
        <v>81</v>
      </c>
      <c r="K83" s="97">
        <v>0.14760000000000001</v>
      </c>
      <c r="L83" s="97">
        <f t="shared" si="9"/>
        <v>0.15460000000000002</v>
      </c>
      <c r="M83" s="97">
        <f t="shared" si="10"/>
        <v>6.9846832472952174E-6</v>
      </c>
    </row>
    <row r="84" spans="1:13" x14ac:dyDescent="0.25">
      <c r="A84">
        <v>82</v>
      </c>
      <c r="B84" s="2">
        <f t="shared" si="7"/>
        <v>7.0024378857824532E-2</v>
      </c>
      <c r="C84" s="2">
        <f t="shared" si="8"/>
        <v>5.3478253332639891E-2</v>
      </c>
      <c r="D84" s="71">
        <v>35858</v>
      </c>
      <c r="E84" s="71">
        <v>54602</v>
      </c>
      <c r="F84" s="71"/>
      <c r="I84" s="95">
        <v>2106</v>
      </c>
      <c r="J84" s="95">
        <v>82</v>
      </c>
      <c r="K84" s="97">
        <v>0.14760000000000001</v>
      </c>
      <c r="L84" s="97">
        <f t="shared" si="9"/>
        <v>0.15460000000000002</v>
      </c>
      <c r="M84" s="97">
        <f t="shared" si="10"/>
        <v>6.0494398469558436E-6</v>
      </c>
    </row>
    <row r="85" spans="1:13" x14ac:dyDescent="0.25">
      <c r="A85">
        <v>83</v>
      </c>
      <c r="B85" s="2">
        <f t="shared" si="7"/>
        <v>7.3846840314574114E-2</v>
      </c>
      <c r="C85" s="2">
        <f t="shared" si="8"/>
        <v>5.8074795795025835E-2</v>
      </c>
      <c r="D85" s="71">
        <v>33210</v>
      </c>
      <c r="E85" s="71">
        <v>51431</v>
      </c>
      <c r="F85" s="71"/>
      <c r="I85" s="95">
        <v>2107</v>
      </c>
      <c r="J85" s="95">
        <v>83</v>
      </c>
      <c r="K85" s="97">
        <v>0.14760000000000001</v>
      </c>
      <c r="L85" s="97">
        <f t="shared" si="9"/>
        <v>0.15460000000000002</v>
      </c>
      <c r="M85" s="97">
        <f t="shared" si="10"/>
        <v>5.2394247765077457E-6</v>
      </c>
    </row>
    <row r="86" spans="1:13" x14ac:dyDescent="0.25">
      <c r="A86">
        <v>84</v>
      </c>
      <c r="B86" s="2">
        <f t="shared" si="7"/>
        <v>7.7868112014453428E-2</v>
      </c>
      <c r="C86" s="2">
        <f t="shared" si="8"/>
        <v>6.3074799245591229E-2</v>
      </c>
      <c r="D86" s="71">
        <v>30624</v>
      </c>
      <c r="E86" s="71">
        <v>48187</v>
      </c>
      <c r="F86" s="71"/>
      <c r="I86" s="95">
        <v>2108</v>
      </c>
      <c r="J86" s="95">
        <v>84</v>
      </c>
      <c r="K86" s="97">
        <v>0.14760000000000001</v>
      </c>
      <c r="L86" s="97">
        <f t="shared" si="9"/>
        <v>0.15460000000000002</v>
      </c>
      <c r="M86" s="97">
        <f t="shared" si="10"/>
        <v>4.5378700645312193E-6</v>
      </c>
    </row>
    <row r="87" spans="1:13" x14ac:dyDescent="0.25">
      <c r="A87">
        <v>85</v>
      </c>
      <c r="B87" s="2">
        <f t="shared" si="7"/>
        <v>8.2157784743991602E-2</v>
      </c>
      <c r="C87" s="2">
        <f t="shared" si="8"/>
        <v>6.8483200863303395E-2</v>
      </c>
      <c r="D87" s="71">
        <v>28108</v>
      </c>
      <c r="E87" s="71">
        <v>44887</v>
      </c>
      <c r="F87" s="71"/>
      <c r="I87" s="95">
        <v>2109</v>
      </c>
      <c r="J87" s="95">
        <v>85</v>
      </c>
      <c r="K87" s="97">
        <v>0.14760000000000001</v>
      </c>
      <c r="L87" s="97">
        <f t="shared" si="9"/>
        <v>0.15460000000000002</v>
      </c>
      <c r="M87" s="97">
        <f t="shared" si="10"/>
        <v>3.9302529573282683E-6</v>
      </c>
    </row>
    <row r="88" spans="1:13" x14ac:dyDescent="0.25">
      <c r="A88">
        <v>86</v>
      </c>
      <c r="B88" s="2">
        <f t="shared" si="7"/>
        <v>8.6665717945069054E-2</v>
      </c>
      <c r="C88" s="2">
        <f t="shared" si="8"/>
        <v>7.4409071668857352E-2</v>
      </c>
      <c r="D88" s="71">
        <v>25672</v>
      </c>
      <c r="E88" s="71">
        <v>41547</v>
      </c>
      <c r="F88" s="71"/>
      <c r="I88" s="95">
        <v>2110</v>
      </c>
      <c r="J88" s="95">
        <v>86</v>
      </c>
      <c r="K88" s="97">
        <v>0.14760000000000001</v>
      </c>
      <c r="L88" s="97">
        <f t="shared" si="9"/>
        <v>0.15460000000000002</v>
      </c>
      <c r="M88" s="97">
        <f t="shared" si="10"/>
        <v>3.403995286097582E-6</v>
      </c>
    </row>
    <row r="89" spans="1:13" x14ac:dyDescent="0.25">
      <c r="A89">
        <v>87</v>
      </c>
      <c r="B89" s="2">
        <f t="shared" si="7"/>
        <v>9.134465565596761E-2</v>
      </c>
      <c r="C89" s="2">
        <f t="shared" si="8"/>
        <v>8.080005776590371E-2</v>
      </c>
      <c r="D89" s="71">
        <v>23327</v>
      </c>
      <c r="E89" s="71">
        <v>38190</v>
      </c>
      <c r="F89" s="71"/>
      <c r="I89" s="95">
        <v>2111</v>
      </c>
      <c r="J89" s="95">
        <v>87</v>
      </c>
      <c r="K89" s="97">
        <v>0.14760000000000001</v>
      </c>
      <c r="L89" s="97">
        <f t="shared" si="9"/>
        <v>0.15460000000000002</v>
      </c>
      <c r="M89" s="97">
        <f t="shared" si="10"/>
        <v>2.9482030886000188E-6</v>
      </c>
    </row>
    <row r="90" spans="1:13" x14ac:dyDescent="0.25">
      <c r="A90">
        <v>88</v>
      </c>
      <c r="B90" s="2">
        <f t="shared" si="7"/>
        <v>9.6369014446778367E-2</v>
      </c>
      <c r="C90" s="2">
        <f t="shared" si="8"/>
        <v>8.7745483110762024E-2</v>
      </c>
      <c r="D90" s="71">
        <v>21079</v>
      </c>
      <c r="E90" s="71">
        <v>34839</v>
      </c>
      <c r="F90" s="71"/>
      <c r="I90" s="95">
        <v>2112</v>
      </c>
      <c r="J90" s="95">
        <v>88</v>
      </c>
      <c r="K90" s="97">
        <v>0.14760000000000001</v>
      </c>
      <c r="L90" s="97">
        <f t="shared" si="9"/>
        <v>0.15460000000000002</v>
      </c>
      <c r="M90" s="97">
        <f t="shared" si="10"/>
        <v>2.5534410952711057E-6</v>
      </c>
    </row>
    <row r="91" spans="1:13" x14ac:dyDescent="0.25">
      <c r="A91">
        <v>89</v>
      </c>
      <c r="B91" s="2">
        <f t="shared" si="7"/>
        <v>0.10161772380093936</v>
      </c>
      <c r="C91" s="2">
        <f t="shared" si="8"/>
        <v>9.5324205631619696E-2</v>
      </c>
      <c r="D91" s="71">
        <v>18937</v>
      </c>
      <c r="E91" s="71">
        <v>31518</v>
      </c>
      <c r="F91" s="71"/>
      <c r="I91" s="95">
        <v>2113</v>
      </c>
      <c r="J91" s="95">
        <v>89</v>
      </c>
      <c r="K91" s="97">
        <v>0.14760000000000001</v>
      </c>
      <c r="L91" s="97">
        <f t="shared" si="9"/>
        <v>0.15460000000000002</v>
      </c>
      <c r="M91" s="97">
        <f t="shared" si="10"/>
        <v>2.2115374114594711E-6</v>
      </c>
    </row>
    <row r="92" spans="1:13" x14ac:dyDescent="0.25">
      <c r="A92">
        <v>90</v>
      </c>
      <c r="B92" s="2">
        <f t="shared" si="7"/>
        <v>0.10714474309552724</v>
      </c>
      <c r="C92" s="2">
        <f t="shared" si="8"/>
        <v>0.10349641474712867</v>
      </c>
      <c r="D92" s="71">
        <v>16908</v>
      </c>
      <c r="E92" s="71">
        <v>28256</v>
      </c>
      <c r="F92" s="71"/>
      <c r="I92" s="95">
        <v>2114</v>
      </c>
      <c r="J92" s="95">
        <v>90</v>
      </c>
      <c r="K92" s="97">
        <v>0.14760000000000001</v>
      </c>
      <c r="L92" s="97">
        <f t="shared" si="9"/>
        <v>0.15460000000000002</v>
      </c>
      <c r="M92" s="97">
        <f t="shared" si="10"/>
        <v>1.9154143525545392E-6</v>
      </c>
    </row>
    <row r="93" spans="1:13" x14ac:dyDescent="0.25">
      <c r="A93">
        <v>91</v>
      </c>
      <c r="B93" s="2">
        <f t="shared" si="7"/>
        <v>0.11296427726519986</v>
      </c>
      <c r="C93" s="2">
        <f t="shared" si="8"/>
        <v>0.11243629671574173</v>
      </c>
      <c r="D93" s="71">
        <v>14998</v>
      </c>
      <c r="E93" s="71">
        <v>25079</v>
      </c>
      <c r="F93" s="71"/>
      <c r="I93" s="95">
        <v>2115</v>
      </c>
      <c r="J93" s="95">
        <v>91</v>
      </c>
      <c r="K93" s="97">
        <v>0.14760000000000001</v>
      </c>
      <c r="L93" s="97">
        <f t="shared" si="9"/>
        <v>0.15460000000000002</v>
      </c>
      <c r="M93" s="97">
        <f t="shared" si="10"/>
        <v>1.6589419301529006E-6</v>
      </c>
    </row>
    <row r="94" spans="1:13" x14ac:dyDescent="0.25">
      <c r="A94">
        <v>92</v>
      </c>
      <c r="B94" s="2">
        <f t="shared" si="7"/>
        <v>0.11908254433924526</v>
      </c>
      <c r="C94" s="2">
        <f t="shared" si="8"/>
        <v>0.12213405638183339</v>
      </c>
      <c r="D94" s="71">
        <v>13212</v>
      </c>
      <c r="E94" s="71">
        <v>22016</v>
      </c>
      <c r="F94" s="71"/>
      <c r="I94" s="95">
        <v>2116</v>
      </c>
      <c r="J94" s="95">
        <v>92</v>
      </c>
      <c r="K94" s="97">
        <v>0.14760000000000001</v>
      </c>
      <c r="L94" s="97">
        <f t="shared" si="9"/>
        <v>0.15460000000000002</v>
      </c>
      <c r="M94" s="97">
        <f t="shared" si="10"/>
        <v>1.4368109563077261E-6</v>
      </c>
    </row>
    <row r="95" spans="1:13" x14ac:dyDescent="0.25">
      <c r="A95">
        <v>93</v>
      </c>
      <c r="B95" s="2">
        <f t="shared" si="7"/>
        <v>0.1255676657584015</v>
      </c>
      <c r="C95" s="2">
        <f t="shared" si="8"/>
        <v>0.13263081395348841</v>
      </c>
      <c r="D95" s="71">
        <v>11553</v>
      </c>
      <c r="E95" s="71">
        <v>19096</v>
      </c>
      <c r="F95" s="71"/>
      <c r="I95" s="95">
        <v>2117</v>
      </c>
      <c r="J95" s="95">
        <v>93</v>
      </c>
      <c r="K95" s="97">
        <v>0.14760000000000001</v>
      </c>
      <c r="L95" s="97">
        <f t="shared" si="9"/>
        <v>0.15460000000000002</v>
      </c>
      <c r="M95" s="97">
        <f t="shared" si="10"/>
        <v>1.2444231390158722E-6</v>
      </c>
    </row>
    <row r="96" spans="1:13" x14ac:dyDescent="0.25">
      <c r="A96">
        <v>94</v>
      </c>
      <c r="B96" s="2">
        <f t="shared" si="7"/>
        <v>0.13243313425084391</v>
      </c>
      <c r="C96" s="2">
        <f t="shared" si="8"/>
        <v>0.14406158357771259</v>
      </c>
      <c r="D96" s="71">
        <v>10023</v>
      </c>
      <c r="E96" s="71">
        <v>16345</v>
      </c>
      <c r="F96" s="71"/>
      <c r="I96" s="95">
        <v>2118</v>
      </c>
      <c r="J96" s="95">
        <v>94</v>
      </c>
      <c r="K96" s="97">
        <v>0.14760000000000001</v>
      </c>
      <c r="L96" s="97">
        <f t="shared" si="9"/>
        <v>0.15460000000000002</v>
      </c>
      <c r="M96" s="97">
        <f t="shared" si="10"/>
        <v>1.077795893829787E-6</v>
      </c>
    </row>
    <row r="97" spans="1:13" x14ac:dyDescent="0.25">
      <c r="A97">
        <v>95</v>
      </c>
      <c r="B97" s="2">
        <f t="shared" si="7"/>
        <v>0.13957896837274264</v>
      </c>
      <c r="C97" s="2">
        <f t="shared" si="8"/>
        <v>0.15650045885591923</v>
      </c>
      <c r="D97" s="71">
        <v>8624</v>
      </c>
      <c r="E97" s="71">
        <v>13787</v>
      </c>
      <c r="F97" s="71"/>
      <c r="I97" s="95">
        <v>2119</v>
      </c>
      <c r="J97" s="95">
        <v>95</v>
      </c>
      <c r="K97" s="97">
        <v>0.14760000000000001</v>
      </c>
      <c r="L97" s="97">
        <f t="shared" si="9"/>
        <v>0.15460000000000002</v>
      </c>
      <c r="M97" s="97">
        <f t="shared" si="10"/>
        <v>9.3347990111708555E-7</v>
      </c>
    </row>
    <row r="98" spans="1:13" x14ac:dyDescent="0.25">
      <c r="A98">
        <v>96</v>
      </c>
      <c r="B98" s="2">
        <f t="shared" si="7"/>
        <v>0.14714749536178107</v>
      </c>
      <c r="C98" s="2">
        <f t="shared" si="8"/>
        <v>0.16994269964459274</v>
      </c>
      <c r="D98" s="71">
        <v>7355</v>
      </c>
      <c r="E98" s="71">
        <v>11444</v>
      </c>
      <c r="F98" s="71"/>
      <c r="I98" s="95">
        <v>2120</v>
      </c>
      <c r="J98" s="95">
        <v>96</v>
      </c>
      <c r="K98" s="97">
        <v>0.14760000000000001</v>
      </c>
      <c r="L98" s="97">
        <f t="shared" si="9"/>
        <v>0.15460000000000002</v>
      </c>
      <c r="M98" s="97">
        <f t="shared" si="10"/>
        <v>8.0848770233594792E-7</v>
      </c>
    </row>
    <row r="99" spans="1:13" x14ac:dyDescent="0.25">
      <c r="A99">
        <v>97</v>
      </c>
      <c r="B99" s="2">
        <f t="shared" ref="B99:B113" si="11">1-D99/D98</f>
        <v>0.15499660095173351</v>
      </c>
      <c r="C99" s="2">
        <f t="shared" ref="C99:C113" si="12">1-E99/E98</f>
        <v>0.18463823837818949</v>
      </c>
      <c r="D99" s="71">
        <v>6215</v>
      </c>
      <c r="E99" s="71">
        <v>9331</v>
      </c>
      <c r="F99" s="71"/>
      <c r="I99" s="95">
        <v>2121</v>
      </c>
      <c r="J99" s="95">
        <v>97</v>
      </c>
      <c r="K99" s="97">
        <v>0.14760000000000001</v>
      </c>
      <c r="L99" s="97">
        <f t="shared" ref="L99" si="13">K99+$H$3</f>
        <v>0.15460000000000002</v>
      </c>
      <c r="M99" s="97">
        <f t="shared" si="10"/>
        <v>7.0023185721111018E-7</v>
      </c>
    </row>
    <row r="100" spans="1:13" x14ac:dyDescent="0.25">
      <c r="A100">
        <v>98</v>
      </c>
      <c r="B100" s="2">
        <f t="shared" si="11"/>
        <v>0.16347546259050683</v>
      </c>
      <c r="C100" s="2">
        <f t="shared" si="12"/>
        <v>0.20051441431786521</v>
      </c>
      <c r="D100" s="71">
        <v>5199</v>
      </c>
      <c r="E100" s="71">
        <v>7460</v>
      </c>
      <c r="F100" s="71"/>
      <c r="I100" s="95">
        <v>2122</v>
      </c>
      <c r="J100" s="95">
        <v>98</v>
      </c>
      <c r="K100" s="97">
        <v>0.14760000000000001</v>
      </c>
      <c r="L100" s="97">
        <f t="shared" ref="L100:L105" si="14">K100+$H$3</f>
        <v>0.15460000000000002</v>
      </c>
      <c r="M100" s="97">
        <f t="shared" si="10"/>
        <v>6.0647138161364116E-7</v>
      </c>
    </row>
    <row r="101" spans="1:13" x14ac:dyDescent="0.25">
      <c r="A101">
        <v>99</v>
      </c>
      <c r="B101" s="2">
        <f t="shared" si="11"/>
        <v>0.17234083477591844</v>
      </c>
      <c r="C101" s="2">
        <f t="shared" si="12"/>
        <v>0.21769436997319036</v>
      </c>
      <c r="D101" s="71">
        <v>4303</v>
      </c>
      <c r="E101" s="71">
        <v>5836</v>
      </c>
      <c r="F101" s="71"/>
      <c r="I101" s="95">
        <v>2123</v>
      </c>
      <c r="J101" s="95">
        <v>99</v>
      </c>
      <c r="K101" s="97">
        <v>0.14760000000000001</v>
      </c>
      <c r="L101" s="97">
        <f t="shared" si="14"/>
        <v>0.15460000000000002</v>
      </c>
      <c r="M101" s="97">
        <f t="shared" si="10"/>
        <v>5.2526535736501052E-7</v>
      </c>
    </row>
    <row r="102" spans="1:13" x14ac:dyDescent="0.25">
      <c r="A102">
        <v>100</v>
      </c>
      <c r="B102" s="2">
        <f t="shared" si="11"/>
        <v>0.18173367418080411</v>
      </c>
      <c r="C102" s="2">
        <f t="shared" si="12"/>
        <v>0.23663468128855381</v>
      </c>
      <c r="D102" s="71">
        <v>3521</v>
      </c>
      <c r="E102" s="71">
        <v>4455</v>
      </c>
      <c r="F102" s="71"/>
      <c r="I102" s="95">
        <v>2124</v>
      </c>
      <c r="J102" s="95">
        <v>100</v>
      </c>
      <c r="K102" s="97">
        <v>0.14760000000000001</v>
      </c>
      <c r="L102" s="97">
        <f t="shared" si="14"/>
        <v>0.15460000000000002</v>
      </c>
      <c r="M102" s="97">
        <f t="shared" si="10"/>
        <v>4.54932753650624E-7</v>
      </c>
    </row>
    <row r="103" spans="1:13" x14ac:dyDescent="0.25">
      <c r="A103">
        <v>101</v>
      </c>
      <c r="B103" s="2">
        <f t="shared" si="11"/>
        <v>0.18176654359556943</v>
      </c>
      <c r="C103" s="2">
        <f t="shared" si="12"/>
        <v>0.23658810325476987</v>
      </c>
      <c r="D103" s="71">
        <v>2881</v>
      </c>
      <c r="E103" s="71">
        <v>3401</v>
      </c>
      <c r="F103" s="71"/>
      <c r="I103" s="95">
        <v>2125</v>
      </c>
      <c r="J103" s="95">
        <v>101</v>
      </c>
      <c r="K103" s="97">
        <v>0.14760000000000001</v>
      </c>
      <c r="L103" s="97">
        <f t="shared" si="14"/>
        <v>0.15460000000000002</v>
      </c>
      <c r="M103" s="97">
        <f t="shared" si="10"/>
        <v>3.9401762831337604E-7</v>
      </c>
    </row>
    <row r="104" spans="1:13" x14ac:dyDescent="0.25">
      <c r="A104">
        <v>102</v>
      </c>
      <c r="B104" s="2">
        <f t="shared" si="11"/>
        <v>0.18188129121832697</v>
      </c>
      <c r="C104" s="2">
        <f t="shared" si="12"/>
        <v>0.23669508967950603</v>
      </c>
      <c r="D104" s="71">
        <v>2357</v>
      </c>
      <c r="E104" s="71">
        <v>2596</v>
      </c>
      <c r="F104" s="71"/>
      <c r="I104" s="95">
        <v>2126</v>
      </c>
      <c r="J104" s="95">
        <v>102</v>
      </c>
      <c r="K104" s="97">
        <v>0.14760000000000001</v>
      </c>
      <c r="L104" s="97">
        <f t="shared" si="14"/>
        <v>0.15460000000000002</v>
      </c>
      <c r="M104" s="97">
        <f t="shared" si="10"/>
        <v>3.412589886656643E-7</v>
      </c>
    </row>
    <row r="105" spans="1:13" x14ac:dyDescent="0.25">
      <c r="A105">
        <v>103</v>
      </c>
      <c r="B105" s="2">
        <f t="shared" si="11"/>
        <v>0.18201103097157401</v>
      </c>
      <c r="C105" s="2">
        <f t="shared" si="12"/>
        <v>0.23651771956856704</v>
      </c>
      <c r="D105" s="71">
        <v>1928</v>
      </c>
      <c r="E105" s="71">
        <v>1982</v>
      </c>
      <c r="F105" s="71"/>
      <c r="I105" s="95">
        <v>2127</v>
      </c>
      <c r="J105" s="95">
        <v>103</v>
      </c>
      <c r="K105" s="97">
        <v>0.14760000000000001</v>
      </c>
      <c r="L105" s="97">
        <f t="shared" si="14"/>
        <v>0.15460000000000002</v>
      </c>
      <c r="M105" s="97">
        <f t="shared" si="10"/>
        <v>2.9556468791413849E-7</v>
      </c>
    </row>
    <row r="106" spans="1:13" x14ac:dyDescent="0.25">
      <c r="A106">
        <v>104</v>
      </c>
      <c r="B106" s="2">
        <f t="shared" si="11"/>
        <v>0.18205394190871371</v>
      </c>
      <c r="C106" s="2">
        <f t="shared" si="12"/>
        <v>0.23662966700302723</v>
      </c>
      <c r="D106" s="71">
        <v>1577</v>
      </c>
      <c r="E106" s="71">
        <v>1513</v>
      </c>
      <c r="F106" s="71"/>
      <c r="I106" s="95">
        <v>2128</v>
      </c>
      <c r="J106" s="95">
        <v>104</v>
      </c>
      <c r="K106" s="97">
        <v>0.14760000000000001</v>
      </c>
      <c r="L106" s="97">
        <f>K106+$H$3</f>
        <v>0.15460000000000002</v>
      </c>
      <c r="M106" s="97">
        <f t="shared" si="10"/>
        <v>2.5598881683192315E-7</v>
      </c>
    </row>
    <row r="107" spans="1:13" x14ac:dyDescent="0.25">
      <c r="A107">
        <v>105</v>
      </c>
      <c r="B107" s="2">
        <f t="shared" si="11"/>
        <v>0.18199112238427395</v>
      </c>
      <c r="C107" s="2">
        <f t="shared" si="12"/>
        <v>0.23661599471249173</v>
      </c>
      <c r="D107" s="71">
        <v>1290</v>
      </c>
      <c r="E107" s="71">
        <v>1155</v>
      </c>
      <c r="F107" s="71"/>
      <c r="I107" s="95">
        <v>2129</v>
      </c>
      <c r="J107" s="95">
        <v>105</v>
      </c>
      <c r="K107" s="97">
        <v>0.14760000000000001</v>
      </c>
      <c r="L107" s="97">
        <f>K107+$H$3</f>
        <v>0.15460000000000002</v>
      </c>
      <c r="M107" s="97">
        <f t="shared" si="10"/>
        <v>2.2171212266752394E-7</v>
      </c>
    </row>
    <row r="108" spans="1:13" x14ac:dyDescent="0.25">
      <c r="A108">
        <v>106</v>
      </c>
      <c r="B108" s="2">
        <f t="shared" si="11"/>
        <v>0.18217054263565891</v>
      </c>
      <c r="C108" s="2">
        <f t="shared" si="12"/>
        <v>0.23636363636363633</v>
      </c>
      <c r="D108" s="71">
        <v>1055</v>
      </c>
      <c r="E108" s="71">
        <v>882</v>
      </c>
      <c r="F108" s="71"/>
      <c r="I108" s="95">
        <v>2130</v>
      </c>
      <c r="J108" s="95">
        <v>106</v>
      </c>
      <c r="K108" s="97">
        <v>0.14760000000000001</v>
      </c>
      <c r="L108" s="97">
        <f>K108+$H$3</f>
        <v>0.15460000000000002</v>
      </c>
      <c r="M108" s="97">
        <f t="shared" si="10"/>
        <v>1.9202504994588941E-7</v>
      </c>
    </row>
    <row r="109" spans="1:13" x14ac:dyDescent="0.25">
      <c r="A109">
        <v>107</v>
      </c>
      <c r="B109" s="2">
        <f t="shared" si="11"/>
        <v>0.18199052132701421</v>
      </c>
      <c r="C109" s="2">
        <f t="shared" si="12"/>
        <v>0.23582766439909297</v>
      </c>
      <c r="D109" s="71">
        <v>863</v>
      </c>
      <c r="E109" s="71">
        <v>674</v>
      </c>
      <c r="F109" s="71"/>
      <c r="I109" s="95">
        <v>2131</v>
      </c>
      <c r="J109" s="95">
        <v>107</v>
      </c>
      <c r="K109" s="97">
        <v>0.14760000000000001</v>
      </c>
      <c r="L109" s="97">
        <f>K109+$H$3</f>
        <v>0.15460000000000002</v>
      </c>
      <c r="M109" s="97">
        <f t="shared" si="10"/>
        <v>1.6631305209240377E-7</v>
      </c>
    </row>
    <row r="110" spans="1:13" x14ac:dyDescent="0.25">
      <c r="A110">
        <v>108</v>
      </c>
      <c r="B110" s="2">
        <f t="shared" si="11"/>
        <v>0.18192352259559674</v>
      </c>
      <c r="C110" s="2">
        <f t="shared" si="12"/>
        <v>0.23590504451038574</v>
      </c>
      <c r="D110" s="71">
        <v>706</v>
      </c>
      <c r="E110" s="71">
        <v>515</v>
      </c>
      <c r="F110" s="71"/>
      <c r="I110" s="95">
        <v>2132</v>
      </c>
      <c r="J110" s="95">
        <v>108</v>
      </c>
      <c r="K110" s="97">
        <v>0.14760000000000001</v>
      </c>
      <c r="L110" s="97">
        <f t="shared" ref="L110:L165" si="15">K110+$H$3</f>
        <v>0.15460000000000002</v>
      </c>
      <c r="M110" s="97">
        <f t="shared" si="10"/>
        <v>1.4404386981846853E-7</v>
      </c>
    </row>
    <row r="111" spans="1:13" x14ac:dyDescent="0.25">
      <c r="A111">
        <v>109</v>
      </c>
      <c r="B111" s="2">
        <f t="shared" si="11"/>
        <v>0.18130311614730876</v>
      </c>
      <c r="C111" s="2">
        <f t="shared" si="12"/>
        <v>0.2349514563106796</v>
      </c>
      <c r="D111" s="71">
        <v>578</v>
      </c>
      <c r="E111" s="71">
        <v>394</v>
      </c>
      <c r="F111" s="71"/>
      <c r="I111" s="95">
        <v>2133</v>
      </c>
      <c r="J111" s="95">
        <v>109</v>
      </c>
      <c r="K111" s="97">
        <v>0.14760000000000001</v>
      </c>
      <c r="L111" s="97">
        <f t="shared" si="15"/>
        <v>0.15460000000000002</v>
      </c>
      <c r="M111" s="97">
        <f t="shared" si="10"/>
        <v>1.2475651292089773E-7</v>
      </c>
    </row>
    <row r="112" spans="1:13" x14ac:dyDescent="0.25">
      <c r="A112">
        <v>110</v>
      </c>
      <c r="B112" s="2">
        <f t="shared" si="11"/>
        <v>0.18166089965397925</v>
      </c>
      <c r="C112" s="2">
        <f t="shared" si="12"/>
        <v>0.23604060913705582</v>
      </c>
      <c r="D112" s="71">
        <v>473</v>
      </c>
      <c r="E112" s="71">
        <v>301</v>
      </c>
      <c r="F112" s="71"/>
      <c r="I112" s="95">
        <v>2134</v>
      </c>
      <c r="J112" s="95">
        <v>110</v>
      </c>
      <c r="K112" s="97">
        <v>0.14760000000000001</v>
      </c>
      <c r="L112" s="97">
        <f t="shared" si="15"/>
        <v>0.15460000000000002</v>
      </c>
      <c r="M112" s="97">
        <f t="shared" si="10"/>
        <v>1.0805171740940389E-7</v>
      </c>
    </row>
    <row r="113" spans="1:13" x14ac:dyDescent="0.25">
      <c r="A113">
        <v>111</v>
      </c>
      <c r="B113" s="2">
        <f t="shared" si="11"/>
        <v>1</v>
      </c>
      <c r="C113" s="2">
        <f t="shared" si="12"/>
        <v>1</v>
      </c>
      <c r="D113" s="71">
        <v>0</v>
      </c>
      <c r="E113" s="71">
        <v>0</v>
      </c>
      <c r="F113" s="71"/>
      <c r="I113" s="95">
        <v>2135</v>
      </c>
      <c r="J113" s="95">
        <v>111</v>
      </c>
      <c r="K113" s="97">
        <v>0.14760000000000001</v>
      </c>
      <c r="L113" s="97">
        <f t="shared" si="15"/>
        <v>0.15460000000000002</v>
      </c>
      <c r="M113" s="97">
        <f t="shared" si="10"/>
        <v>9.3583680416944295E-8</v>
      </c>
    </row>
    <row r="114" spans="1:13" x14ac:dyDescent="0.25">
      <c r="A114">
        <v>112</v>
      </c>
      <c r="B114" s="2">
        <v>1</v>
      </c>
      <c r="C114" s="2">
        <v>1</v>
      </c>
      <c r="D114" s="71">
        <v>0</v>
      </c>
      <c r="E114" s="71">
        <v>0</v>
      </c>
      <c r="I114" s="95">
        <v>2136</v>
      </c>
      <c r="J114" s="95">
        <v>112</v>
      </c>
      <c r="K114" s="97">
        <v>0.14760000000000001</v>
      </c>
      <c r="L114" s="97">
        <f t="shared" si="15"/>
        <v>0.15460000000000002</v>
      </c>
      <c r="M114" s="97">
        <f t="shared" si="10"/>
        <v>8.1052901798843141E-8</v>
      </c>
    </row>
    <row r="115" spans="1:13" x14ac:dyDescent="0.25">
      <c r="A115">
        <v>113</v>
      </c>
      <c r="B115" s="2">
        <v>1</v>
      </c>
      <c r="C115" s="2">
        <v>1</v>
      </c>
      <c r="D115" s="71">
        <v>0</v>
      </c>
      <c r="E115" s="71">
        <v>0</v>
      </c>
      <c r="I115" s="95">
        <v>2137</v>
      </c>
      <c r="J115" s="95">
        <v>113</v>
      </c>
      <c r="K115" s="97">
        <v>0.14760000000000001</v>
      </c>
      <c r="L115" s="97">
        <f t="shared" si="15"/>
        <v>0.15460000000000002</v>
      </c>
      <c r="M115" s="97">
        <f t="shared" si="10"/>
        <v>7.0199984235963224E-8</v>
      </c>
    </row>
    <row r="116" spans="1:13" x14ac:dyDescent="0.25">
      <c r="A116">
        <v>114</v>
      </c>
      <c r="B116" s="2">
        <v>1</v>
      </c>
      <c r="C116" s="2">
        <v>1</v>
      </c>
      <c r="D116" s="71">
        <v>0</v>
      </c>
      <c r="E116" s="71">
        <v>0</v>
      </c>
      <c r="I116" s="95">
        <v>2138</v>
      </c>
      <c r="J116" s="95">
        <v>114</v>
      </c>
      <c r="K116" s="97">
        <v>0.14760000000000001</v>
      </c>
      <c r="L116" s="97">
        <f t="shared" si="15"/>
        <v>0.15460000000000002</v>
      </c>
      <c r="M116" s="97">
        <f t="shared" si="10"/>
        <v>6.0800263499015435E-8</v>
      </c>
    </row>
    <row r="117" spans="1:13" x14ac:dyDescent="0.25">
      <c r="A117">
        <v>115</v>
      </c>
      <c r="B117" s="2">
        <v>1</v>
      </c>
      <c r="C117" s="2">
        <v>1</v>
      </c>
      <c r="D117" s="71">
        <v>0</v>
      </c>
      <c r="E117" s="71">
        <v>0</v>
      </c>
      <c r="I117" s="95">
        <v>2139</v>
      </c>
      <c r="J117" s="95">
        <v>115</v>
      </c>
      <c r="K117" s="97">
        <v>0.14760000000000001</v>
      </c>
      <c r="L117" s="97">
        <f t="shared" si="15"/>
        <v>0.15460000000000002</v>
      </c>
      <c r="M117" s="97">
        <f t="shared" si="10"/>
        <v>5.2659157716105518E-8</v>
      </c>
    </row>
    <row r="118" spans="1:13" x14ac:dyDescent="0.25">
      <c r="A118">
        <v>116</v>
      </c>
      <c r="B118" s="2">
        <v>1</v>
      </c>
      <c r="C118" s="2">
        <v>1</v>
      </c>
      <c r="D118" s="71">
        <v>0</v>
      </c>
      <c r="E118" s="71">
        <v>0</v>
      </c>
      <c r="I118" s="95">
        <v>2140</v>
      </c>
      <c r="J118" s="95">
        <v>116</v>
      </c>
      <c r="K118" s="97">
        <v>0.14760000000000001</v>
      </c>
      <c r="L118" s="97">
        <f t="shared" si="15"/>
        <v>0.15460000000000002</v>
      </c>
      <c r="M118" s="97">
        <f t="shared" si="10"/>
        <v>4.5608139369569993E-8</v>
      </c>
    </row>
    <row r="119" spans="1:13" x14ac:dyDescent="0.25">
      <c r="A119">
        <v>117</v>
      </c>
      <c r="B119" s="2">
        <v>1</v>
      </c>
      <c r="C119" s="2">
        <v>1</v>
      </c>
      <c r="D119" s="71">
        <v>0</v>
      </c>
      <c r="E119" s="71">
        <v>0</v>
      </c>
      <c r="I119" s="95">
        <v>2141</v>
      </c>
      <c r="J119" s="95">
        <v>117</v>
      </c>
      <c r="K119" s="97">
        <v>0.14760000000000001</v>
      </c>
      <c r="L119" s="97">
        <f t="shared" si="15"/>
        <v>0.15460000000000002</v>
      </c>
      <c r="M119" s="97">
        <f t="shared" si="10"/>
        <v>3.9501246639156407E-8</v>
      </c>
    </row>
    <row r="120" spans="1:13" x14ac:dyDescent="0.25">
      <c r="A120">
        <v>118</v>
      </c>
      <c r="B120" s="2">
        <v>1</v>
      </c>
      <c r="C120" s="2">
        <v>1</v>
      </c>
      <c r="D120" s="71">
        <v>0</v>
      </c>
      <c r="E120" s="71">
        <v>0</v>
      </c>
      <c r="I120" s="95">
        <v>2142</v>
      </c>
      <c r="J120" s="95">
        <v>118</v>
      </c>
      <c r="K120" s="97">
        <v>0.14760000000000001</v>
      </c>
      <c r="L120" s="97">
        <f t="shared" si="15"/>
        <v>0.15460000000000002</v>
      </c>
      <c r="M120" s="97">
        <f t="shared" si="10"/>
        <v>3.4212061873511527E-8</v>
      </c>
    </row>
    <row r="121" spans="1:13" x14ac:dyDescent="0.25">
      <c r="A121">
        <v>119</v>
      </c>
      <c r="B121" s="2">
        <v>1</v>
      </c>
      <c r="C121" s="2">
        <v>1</v>
      </c>
      <c r="D121" s="71">
        <v>0</v>
      </c>
      <c r="E121" s="71">
        <v>0</v>
      </c>
      <c r="I121" s="95">
        <v>2143</v>
      </c>
      <c r="J121" s="95">
        <v>119</v>
      </c>
      <c r="K121" s="97">
        <v>0.14760000000000001</v>
      </c>
      <c r="L121" s="97">
        <f t="shared" si="15"/>
        <v>0.15460000000000002</v>
      </c>
      <c r="M121" s="97">
        <f t="shared" si="10"/>
        <v>2.9631094641877295E-8</v>
      </c>
    </row>
    <row r="122" spans="1:13" x14ac:dyDescent="0.25">
      <c r="A122">
        <v>120</v>
      </c>
      <c r="B122" s="2">
        <v>1</v>
      </c>
      <c r="C122" s="2">
        <v>1</v>
      </c>
      <c r="D122" s="71">
        <v>0</v>
      </c>
      <c r="E122" s="71">
        <v>0</v>
      </c>
      <c r="I122" s="95">
        <v>2144</v>
      </c>
      <c r="J122" s="95">
        <v>120</v>
      </c>
      <c r="K122" s="97">
        <v>0.14760000000000001</v>
      </c>
      <c r="L122" s="97">
        <f t="shared" si="15"/>
        <v>0.15460000000000002</v>
      </c>
      <c r="M122" s="97">
        <f t="shared" si="10"/>
        <v>2.5663515193034205E-8</v>
      </c>
    </row>
    <row r="123" spans="1:13" x14ac:dyDescent="0.25">
      <c r="A123">
        <v>121</v>
      </c>
      <c r="B123" s="2">
        <v>1</v>
      </c>
      <c r="C123" s="2">
        <v>1</v>
      </c>
      <c r="D123" s="71">
        <v>0</v>
      </c>
      <c r="E123" s="71">
        <v>0</v>
      </c>
      <c r="I123" s="95">
        <v>2145</v>
      </c>
      <c r="J123" s="95">
        <v>121</v>
      </c>
      <c r="K123" s="97">
        <v>0.14760000000000001</v>
      </c>
      <c r="L123" s="97">
        <f t="shared" si="15"/>
        <v>0.15460000000000002</v>
      </c>
      <c r="M123" s="97">
        <f t="shared" si="10"/>
        <v>2.222719140224684E-8</v>
      </c>
    </row>
    <row r="124" spans="1:13" x14ac:dyDescent="0.25">
      <c r="A124">
        <v>122</v>
      </c>
      <c r="B124" s="2">
        <v>1</v>
      </c>
      <c r="C124" s="2">
        <v>1</v>
      </c>
      <c r="D124" s="71">
        <v>0</v>
      </c>
      <c r="E124" s="71">
        <v>0</v>
      </c>
      <c r="I124" s="95">
        <v>2146</v>
      </c>
      <c r="J124" s="95">
        <v>122</v>
      </c>
      <c r="K124" s="97">
        <v>0.14760000000000001</v>
      </c>
      <c r="L124" s="97">
        <f t="shared" si="15"/>
        <v>0.15460000000000002</v>
      </c>
      <c r="M124" s="97">
        <f t="shared" si="10"/>
        <v>1.9250988569415243E-8</v>
      </c>
    </row>
    <row r="125" spans="1:13" x14ac:dyDescent="0.25">
      <c r="A125">
        <v>123</v>
      </c>
      <c r="B125" s="2">
        <v>1</v>
      </c>
      <c r="C125" s="2">
        <v>1</v>
      </c>
      <c r="D125" s="71">
        <v>0</v>
      </c>
      <c r="E125" s="71">
        <v>0</v>
      </c>
      <c r="I125" s="95">
        <v>2147</v>
      </c>
      <c r="J125" s="95">
        <v>123</v>
      </c>
      <c r="K125" s="97">
        <v>0.14760000000000001</v>
      </c>
      <c r="L125" s="97">
        <f t="shared" si="15"/>
        <v>0.15460000000000002</v>
      </c>
      <c r="M125" s="97">
        <f t="shared" si="10"/>
        <v>1.6673296872869601E-8</v>
      </c>
    </row>
    <row r="126" spans="1:13" x14ac:dyDescent="0.25">
      <c r="A126">
        <v>124</v>
      </c>
      <c r="B126" s="2">
        <v>1</v>
      </c>
      <c r="C126" s="2">
        <v>1</v>
      </c>
      <c r="D126" s="71">
        <v>0</v>
      </c>
      <c r="E126" s="71">
        <v>0</v>
      </c>
      <c r="I126" s="95">
        <v>2148</v>
      </c>
      <c r="J126" s="95">
        <v>124</v>
      </c>
      <c r="K126" s="97">
        <v>0.14760000000000001</v>
      </c>
      <c r="L126" s="97">
        <f t="shared" si="15"/>
        <v>0.15460000000000002</v>
      </c>
      <c r="M126" s="97">
        <f t="shared" si="10"/>
        <v>1.4440755995902996E-8</v>
      </c>
    </row>
    <row r="127" spans="1:13" x14ac:dyDescent="0.25">
      <c r="A127">
        <v>125</v>
      </c>
      <c r="B127" s="2">
        <v>1</v>
      </c>
      <c r="C127" s="2">
        <v>1</v>
      </c>
      <c r="D127" s="71">
        <v>0</v>
      </c>
      <c r="E127" s="71">
        <v>0</v>
      </c>
      <c r="I127" s="95">
        <v>2149</v>
      </c>
      <c r="J127" s="95">
        <v>125</v>
      </c>
      <c r="K127" s="97">
        <v>0.14760000000000001</v>
      </c>
      <c r="L127" s="97">
        <f t="shared" si="15"/>
        <v>0.15460000000000002</v>
      </c>
      <c r="M127" s="97">
        <f t="shared" si="10"/>
        <v>1.2507150524773077E-8</v>
      </c>
    </row>
    <row r="128" spans="1:13" x14ac:dyDescent="0.25">
      <c r="A128">
        <v>126</v>
      </c>
      <c r="B128" s="2">
        <v>1</v>
      </c>
      <c r="C128" s="2">
        <v>1</v>
      </c>
      <c r="D128" s="71">
        <v>0</v>
      </c>
      <c r="E128" s="71">
        <v>0</v>
      </c>
      <c r="I128" s="95">
        <v>2150</v>
      </c>
      <c r="J128" s="95">
        <v>126</v>
      </c>
      <c r="K128" s="97">
        <v>0.14760000000000001</v>
      </c>
      <c r="L128" s="97">
        <f t="shared" si="15"/>
        <v>0.15460000000000002</v>
      </c>
      <c r="M128" s="97">
        <f t="shared" si="10"/>
        <v>1.0832453252012018E-8</v>
      </c>
    </row>
    <row r="129" spans="1:13" x14ac:dyDescent="0.25">
      <c r="A129">
        <v>127</v>
      </c>
      <c r="B129" s="2">
        <v>1</v>
      </c>
      <c r="C129" s="2">
        <v>1</v>
      </c>
      <c r="D129" s="71">
        <v>0</v>
      </c>
      <c r="E129" s="71">
        <v>0</v>
      </c>
      <c r="I129" s="95">
        <v>2151</v>
      </c>
      <c r="J129" s="95">
        <v>127</v>
      </c>
      <c r="K129" s="97">
        <v>0.14760000000000001</v>
      </c>
      <c r="L129" s="97">
        <f t="shared" si="15"/>
        <v>0.15460000000000002</v>
      </c>
      <c r="M129" s="97">
        <f t="shared" si="10"/>
        <v>9.3819965806443937E-9</v>
      </c>
    </row>
    <row r="130" spans="1:13" x14ac:dyDescent="0.25">
      <c r="A130">
        <v>128</v>
      </c>
      <c r="B130" s="2">
        <v>1</v>
      </c>
      <c r="C130" s="2">
        <v>1</v>
      </c>
      <c r="D130" s="71">
        <v>0</v>
      </c>
      <c r="E130" s="71">
        <v>0</v>
      </c>
      <c r="I130" s="95">
        <v>2152</v>
      </c>
      <c r="J130" s="95">
        <v>128</v>
      </c>
      <c r="K130" s="97">
        <v>0.14760000000000001</v>
      </c>
      <c r="L130" s="97">
        <f t="shared" si="15"/>
        <v>0.15460000000000002</v>
      </c>
      <c r="M130" s="97">
        <f t="shared" si="10"/>
        <v>8.125754876705693E-9</v>
      </c>
    </row>
    <row r="131" spans="1:13" x14ac:dyDescent="0.25">
      <c r="A131">
        <v>129</v>
      </c>
      <c r="B131" s="2">
        <v>1</v>
      </c>
      <c r="C131" s="2">
        <v>1</v>
      </c>
      <c r="D131" s="71">
        <v>0</v>
      </c>
      <c r="E131" s="71">
        <v>0</v>
      </c>
      <c r="I131" s="95">
        <v>2153</v>
      </c>
      <c r="J131" s="95">
        <v>129</v>
      </c>
      <c r="K131" s="97">
        <v>0.14760000000000001</v>
      </c>
      <c r="L131" s="97">
        <f t="shared" si="15"/>
        <v>0.15460000000000002</v>
      </c>
      <c r="M131" s="97">
        <f t="shared" si="10"/>
        <v>7.0377229141743396E-9</v>
      </c>
    </row>
    <row r="132" spans="1:13" x14ac:dyDescent="0.25">
      <c r="A132">
        <v>130</v>
      </c>
      <c r="B132" s="2">
        <v>1</v>
      </c>
      <c r="C132" s="2">
        <v>1</v>
      </c>
      <c r="D132" s="71">
        <v>0</v>
      </c>
      <c r="E132" s="71">
        <v>0</v>
      </c>
      <c r="I132" s="95">
        <v>2154</v>
      </c>
      <c r="J132" s="95">
        <v>130</v>
      </c>
      <c r="K132" s="97">
        <v>0.14760000000000001</v>
      </c>
      <c r="L132" s="97">
        <f t="shared" si="15"/>
        <v>0.15460000000000002</v>
      </c>
      <c r="M132" s="97">
        <f t="shared" ref="M132:M165" si="16">M131/(1+L132)</f>
        <v>6.0953775456212877E-9</v>
      </c>
    </row>
    <row r="133" spans="1:13" x14ac:dyDescent="0.25">
      <c r="A133">
        <v>131</v>
      </c>
      <c r="B133" s="2">
        <v>1</v>
      </c>
      <c r="C133" s="2">
        <v>1</v>
      </c>
      <c r="D133" s="71">
        <v>0</v>
      </c>
      <c r="E133" s="71">
        <v>0</v>
      </c>
      <c r="I133" s="95">
        <v>2155</v>
      </c>
      <c r="J133" s="95">
        <v>131</v>
      </c>
      <c r="K133" s="97">
        <v>0.14760000000000001</v>
      </c>
      <c r="L133" s="97">
        <f t="shared" si="15"/>
        <v>0.15460000000000002</v>
      </c>
      <c r="M133" s="97">
        <f t="shared" si="16"/>
        <v>5.2792114547213642E-9</v>
      </c>
    </row>
    <row r="134" spans="1:13" x14ac:dyDescent="0.25">
      <c r="A134">
        <v>132</v>
      </c>
      <c r="B134" s="2">
        <v>1</v>
      </c>
      <c r="C134" s="2">
        <v>1</v>
      </c>
      <c r="D134" s="71">
        <v>0</v>
      </c>
      <c r="E134" s="71">
        <v>0</v>
      </c>
      <c r="I134" s="95">
        <v>2156</v>
      </c>
      <c r="J134" s="95">
        <v>132</v>
      </c>
      <c r="K134" s="97">
        <v>0.14760000000000001</v>
      </c>
      <c r="L134" s="97">
        <f t="shared" si="15"/>
        <v>0.15460000000000002</v>
      </c>
      <c r="M134" s="97">
        <f t="shared" si="16"/>
        <v>4.5723293389237516E-9</v>
      </c>
    </row>
    <row r="135" spans="1:13" x14ac:dyDescent="0.25">
      <c r="A135">
        <v>133</v>
      </c>
      <c r="B135" s="2">
        <v>1</v>
      </c>
      <c r="C135" s="2">
        <v>1</v>
      </c>
      <c r="D135" s="71">
        <v>0</v>
      </c>
      <c r="E135" s="71">
        <v>0</v>
      </c>
      <c r="I135" s="95">
        <v>2157</v>
      </c>
      <c r="J135" s="95">
        <v>133</v>
      </c>
      <c r="K135" s="97">
        <v>0.14760000000000001</v>
      </c>
      <c r="L135" s="97">
        <f t="shared" si="15"/>
        <v>0.15460000000000002</v>
      </c>
      <c r="M135" s="97">
        <f t="shared" si="16"/>
        <v>3.9600981629341338E-9</v>
      </c>
    </row>
    <row r="136" spans="1:13" x14ac:dyDescent="0.25">
      <c r="A136">
        <v>134</v>
      </c>
      <c r="B136" s="2">
        <v>1</v>
      </c>
      <c r="C136" s="2">
        <v>1</v>
      </c>
      <c r="D136" s="71">
        <v>0</v>
      </c>
      <c r="E136" s="71">
        <v>0</v>
      </c>
      <c r="I136" s="95">
        <v>2158</v>
      </c>
      <c r="J136" s="95">
        <v>134</v>
      </c>
      <c r="K136" s="97">
        <v>0.14760000000000001</v>
      </c>
      <c r="L136" s="97">
        <f t="shared" si="15"/>
        <v>0.15460000000000002</v>
      </c>
      <c r="M136" s="97">
        <f t="shared" si="16"/>
        <v>3.4298442429708416E-9</v>
      </c>
    </row>
    <row r="137" spans="1:13" x14ac:dyDescent="0.25">
      <c r="A137">
        <v>135</v>
      </c>
      <c r="B137" s="2">
        <v>1</v>
      </c>
      <c r="C137" s="2">
        <v>1</v>
      </c>
      <c r="D137" s="71">
        <v>0</v>
      </c>
      <c r="E137" s="71">
        <v>0</v>
      </c>
      <c r="I137" s="95">
        <v>2159</v>
      </c>
      <c r="J137" s="95">
        <v>135</v>
      </c>
      <c r="K137" s="97">
        <v>0.14760000000000001</v>
      </c>
      <c r="L137" s="97">
        <f t="shared" si="15"/>
        <v>0.15460000000000002</v>
      </c>
      <c r="M137" s="97">
        <f t="shared" si="16"/>
        <v>2.9705908911924836E-9</v>
      </c>
    </row>
    <row r="138" spans="1:13" x14ac:dyDescent="0.25">
      <c r="A138">
        <v>136</v>
      </c>
      <c r="B138" s="2">
        <v>1</v>
      </c>
      <c r="C138" s="2">
        <v>1</v>
      </c>
      <c r="D138" s="71">
        <v>0</v>
      </c>
      <c r="E138" s="71">
        <v>0</v>
      </c>
      <c r="I138" s="95">
        <v>2160</v>
      </c>
      <c r="J138" s="95">
        <v>136</v>
      </c>
      <c r="K138" s="97">
        <v>0.14760000000000001</v>
      </c>
      <c r="L138" s="97">
        <f t="shared" si="15"/>
        <v>0.15460000000000002</v>
      </c>
      <c r="M138" s="97">
        <f t="shared" si="16"/>
        <v>2.5728311893231278E-9</v>
      </c>
    </row>
    <row r="139" spans="1:13" x14ac:dyDescent="0.25">
      <c r="A139">
        <v>137</v>
      </c>
      <c r="B139" s="2">
        <v>1</v>
      </c>
      <c r="C139" s="2">
        <v>1</v>
      </c>
      <c r="D139" s="71">
        <v>0</v>
      </c>
      <c r="E139" s="71">
        <v>0</v>
      </c>
      <c r="I139" s="95">
        <v>2161</v>
      </c>
      <c r="J139" s="95">
        <v>137</v>
      </c>
      <c r="K139" s="97">
        <v>0.14760000000000001</v>
      </c>
      <c r="L139" s="97">
        <f t="shared" si="15"/>
        <v>0.15460000000000002</v>
      </c>
      <c r="M139" s="97">
        <f t="shared" si="16"/>
        <v>2.2283311877040775E-9</v>
      </c>
    </row>
    <row r="140" spans="1:13" x14ac:dyDescent="0.25">
      <c r="A140">
        <v>138</v>
      </c>
      <c r="B140" s="2">
        <v>1</v>
      </c>
      <c r="C140" s="2">
        <v>1</v>
      </c>
      <c r="D140" s="71">
        <v>0</v>
      </c>
      <c r="E140" s="71">
        <v>0</v>
      </c>
      <c r="I140" s="95">
        <v>2162</v>
      </c>
      <c r="J140" s="95">
        <v>138</v>
      </c>
      <c r="K140" s="97">
        <v>0.14760000000000001</v>
      </c>
      <c r="L140" s="97">
        <f t="shared" si="15"/>
        <v>0.15460000000000002</v>
      </c>
      <c r="M140" s="97">
        <f t="shared" si="16"/>
        <v>1.9299594558323898E-9</v>
      </c>
    </row>
    <row r="141" spans="1:13" x14ac:dyDescent="0.25">
      <c r="A141">
        <v>139</v>
      </c>
      <c r="B141" s="2">
        <v>1</v>
      </c>
      <c r="C141" s="2">
        <v>1</v>
      </c>
      <c r="D141" s="71">
        <v>0</v>
      </c>
      <c r="E141" s="71">
        <v>0</v>
      </c>
      <c r="I141" s="95">
        <v>2163</v>
      </c>
      <c r="J141" s="95">
        <v>139</v>
      </c>
      <c r="K141" s="97">
        <v>0.14760000000000001</v>
      </c>
      <c r="L141" s="97">
        <f t="shared" si="15"/>
        <v>0.15460000000000002</v>
      </c>
      <c r="M141" s="97">
        <f t="shared" si="16"/>
        <v>1.6715394559435212E-9</v>
      </c>
    </row>
    <row r="142" spans="1:13" x14ac:dyDescent="0.25">
      <c r="A142">
        <v>140</v>
      </c>
      <c r="B142" s="2">
        <v>1</v>
      </c>
      <c r="C142" s="2">
        <v>1</v>
      </c>
      <c r="D142" s="71">
        <v>0</v>
      </c>
      <c r="E142" s="71">
        <v>0</v>
      </c>
      <c r="I142" s="95">
        <v>2164</v>
      </c>
      <c r="J142" s="95">
        <v>140</v>
      </c>
      <c r="K142" s="97">
        <v>0.14760000000000001</v>
      </c>
      <c r="L142" s="97">
        <f t="shared" si="15"/>
        <v>0.15460000000000002</v>
      </c>
      <c r="M142" s="97">
        <f t="shared" si="16"/>
        <v>1.4477216836510663E-9</v>
      </c>
    </row>
    <row r="143" spans="1:13" x14ac:dyDescent="0.25">
      <c r="A143">
        <v>141</v>
      </c>
      <c r="B143" s="2">
        <v>1</v>
      </c>
      <c r="C143" s="2">
        <v>1</v>
      </c>
      <c r="D143" s="71">
        <v>0</v>
      </c>
      <c r="E143" s="71">
        <v>0</v>
      </c>
      <c r="I143" s="95">
        <v>2165</v>
      </c>
      <c r="J143" s="95">
        <v>141</v>
      </c>
      <c r="K143" s="97">
        <v>0.14760000000000001</v>
      </c>
      <c r="L143" s="97">
        <f t="shared" si="15"/>
        <v>0.15460000000000002</v>
      </c>
      <c r="M143" s="97">
        <f t="shared" si="16"/>
        <v>1.2538729288507417E-9</v>
      </c>
    </row>
    <row r="144" spans="1:13" x14ac:dyDescent="0.25">
      <c r="A144">
        <v>142</v>
      </c>
      <c r="B144" s="2">
        <v>1</v>
      </c>
      <c r="C144" s="2">
        <v>1</v>
      </c>
      <c r="D144" s="71">
        <v>0</v>
      </c>
      <c r="E144" s="71">
        <v>0</v>
      </c>
      <c r="I144" s="95">
        <v>2166</v>
      </c>
      <c r="J144" s="95">
        <v>142</v>
      </c>
      <c r="K144" s="97">
        <v>0.14760000000000001</v>
      </c>
      <c r="L144" s="97">
        <f t="shared" si="15"/>
        <v>0.15460000000000002</v>
      </c>
      <c r="M144" s="97">
        <f t="shared" si="16"/>
        <v>1.0859803644991699E-9</v>
      </c>
    </row>
    <row r="145" spans="1:13" x14ac:dyDescent="0.25">
      <c r="A145">
        <v>143</v>
      </c>
      <c r="B145" s="2">
        <v>1</v>
      </c>
      <c r="C145" s="2">
        <v>1</v>
      </c>
      <c r="D145" s="71">
        <v>0</v>
      </c>
      <c r="E145" s="71">
        <v>0</v>
      </c>
      <c r="I145" s="95">
        <v>2167</v>
      </c>
      <c r="J145" s="95">
        <v>143</v>
      </c>
      <c r="K145" s="97">
        <v>0.14760000000000001</v>
      </c>
      <c r="L145" s="97">
        <f t="shared" si="15"/>
        <v>0.15460000000000002</v>
      </c>
      <c r="M145" s="97">
        <f t="shared" si="16"/>
        <v>9.4056847782710018E-10</v>
      </c>
    </row>
    <row r="146" spans="1:13" x14ac:dyDescent="0.25">
      <c r="A146">
        <v>144</v>
      </c>
      <c r="B146" s="2">
        <v>1</v>
      </c>
      <c r="C146" s="2">
        <v>1</v>
      </c>
      <c r="D146" s="71">
        <v>0</v>
      </c>
      <c r="E146" s="71">
        <v>0</v>
      </c>
      <c r="I146" s="95">
        <v>2168</v>
      </c>
      <c r="J146" s="95">
        <v>144</v>
      </c>
      <c r="K146" s="97">
        <v>0.14760000000000001</v>
      </c>
      <c r="L146" s="97">
        <f t="shared" si="15"/>
        <v>0.15460000000000002</v>
      </c>
      <c r="M146" s="97">
        <f t="shared" si="16"/>
        <v>8.1462712439554834E-10</v>
      </c>
    </row>
    <row r="147" spans="1:13" x14ac:dyDescent="0.25">
      <c r="A147">
        <v>145</v>
      </c>
      <c r="B147" s="2">
        <v>1</v>
      </c>
      <c r="C147" s="2">
        <v>1</v>
      </c>
      <c r="D147" s="71">
        <v>0</v>
      </c>
      <c r="E147" s="71">
        <v>0</v>
      </c>
      <c r="I147" s="95">
        <v>2169</v>
      </c>
      <c r="J147" s="95">
        <v>145</v>
      </c>
      <c r="K147" s="97">
        <v>0.14760000000000001</v>
      </c>
      <c r="L147" s="97">
        <f t="shared" si="15"/>
        <v>0.15460000000000002</v>
      </c>
      <c r="M147" s="97">
        <f t="shared" si="16"/>
        <v>7.0554921565524712E-10</v>
      </c>
    </row>
    <row r="148" spans="1:13" x14ac:dyDescent="0.25">
      <c r="A148">
        <v>146</v>
      </c>
      <c r="B148" s="2">
        <v>1</v>
      </c>
      <c r="C148" s="2">
        <v>1</v>
      </c>
      <c r="D148" s="71">
        <v>0</v>
      </c>
      <c r="E148" s="71">
        <v>0</v>
      </c>
      <c r="I148" s="95">
        <v>2170</v>
      </c>
      <c r="J148" s="95">
        <v>146</v>
      </c>
      <c r="K148" s="97">
        <v>0.14760000000000001</v>
      </c>
      <c r="L148" s="97">
        <f t="shared" si="15"/>
        <v>0.15460000000000002</v>
      </c>
      <c r="M148" s="97">
        <f t="shared" si="16"/>
        <v>6.110767500911546E-10</v>
      </c>
    </row>
    <row r="149" spans="1:13" x14ac:dyDescent="0.25">
      <c r="A149">
        <v>147</v>
      </c>
      <c r="B149" s="2">
        <v>1</v>
      </c>
      <c r="C149" s="2">
        <v>1</v>
      </c>
      <c r="D149" s="71">
        <v>0</v>
      </c>
      <c r="E149" s="71">
        <v>0</v>
      </c>
      <c r="I149" s="95">
        <v>2171</v>
      </c>
      <c r="J149" s="95">
        <v>147</v>
      </c>
      <c r="K149" s="97">
        <v>0.14760000000000001</v>
      </c>
      <c r="L149" s="97">
        <f t="shared" si="15"/>
        <v>0.15460000000000002</v>
      </c>
      <c r="M149" s="97">
        <f t="shared" si="16"/>
        <v>5.2925407075277545E-10</v>
      </c>
    </row>
    <row r="150" spans="1:13" x14ac:dyDescent="0.25">
      <c r="A150">
        <v>148</v>
      </c>
      <c r="B150" s="2">
        <v>1</v>
      </c>
      <c r="C150" s="2">
        <v>1</v>
      </c>
      <c r="D150" s="71">
        <v>0</v>
      </c>
      <c r="E150" s="71">
        <v>0</v>
      </c>
      <c r="I150" s="95">
        <v>2172</v>
      </c>
      <c r="J150" s="95">
        <v>148</v>
      </c>
      <c r="K150" s="97">
        <v>0.14760000000000001</v>
      </c>
      <c r="L150" s="97">
        <f t="shared" si="15"/>
        <v>0.15460000000000002</v>
      </c>
      <c r="M150" s="97">
        <f t="shared" si="16"/>
        <v>4.5838738156311748E-10</v>
      </c>
    </row>
    <row r="151" spans="1:13" x14ac:dyDescent="0.25">
      <c r="A151">
        <v>149</v>
      </c>
      <c r="B151" s="2">
        <v>1</v>
      </c>
      <c r="C151" s="2">
        <v>1</v>
      </c>
      <c r="D151" s="71">
        <v>0</v>
      </c>
      <c r="E151" s="71">
        <v>0</v>
      </c>
      <c r="I151" s="95">
        <v>2173</v>
      </c>
      <c r="J151" s="95">
        <v>149</v>
      </c>
      <c r="K151" s="97">
        <v>0.14760000000000001</v>
      </c>
      <c r="L151" s="97">
        <f t="shared" si="15"/>
        <v>0.15460000000000002</v>
      </c>
      <c r="M151" s="97">
        <f t="shared" si="16"/>
        <v>3.9700968436091933E-10</v>
      </c>
    </row>
    <row r="152" spans="1:13" x14ac:dyDescent="0.25">
      <c r="A152">
        <v>150</v>
      </c>
      <c r="B152" s="2">
        <v>1</v>
      </c>
      <c r="C152" s="2">
        <v>1</v>
      </c>
      <c r="D152" s="71">
        <v>0</v>
      </c>
      <c r="E152" s="71">
        <v>0</v>
      </c>
      <c r="I152" s="95">
        <v>2174</v>
      </c>
      <c r="J152" s="95">
        <v>150</v>
      </c>
      <c r="K152" s="97">
        <v>0.14760000000000001</v>
      </c>
      <c r="L152" s="97">
        <f t="shared" si="15"/>
        <v>0.15460000000000002</v>
      </c>
      <c r="M152" s="97">
        <f t="shared" si="16"/>
        <v>3.4385041084437839E-10</v>
      </c>
    </row>
    <row r="153" spans="1:13" x14ac:dyDescent="0.25">
      <c r="A153">
        <v>151</v>
      </c>
      <c r="B153" s="2">
        <v>1</v>
      </c>
      <c r="C153" s="2">
        <v>1</v>
      </c>
      <c r="D153" s="71">
        <v>0</v>
      </c>
      <c r="E153" s="71">
        <v>0</v>
      </c>
      <c r="I153" s="95">
        <v>2175</v>
      </c>
      <c r="J153" s="95">
        <v>151</v>
      </c>
      <c r="K153" s="97">
        <v>0.14760000000000001</v>
      </c>
      <c r="L153" s="97">
        <f t="shared" si="15"/>
        <v>0.15460000000000002</v>
      </c>
      <c r="M153" s="97">
        <f t="shared" si="16"/>
        <v>2.9780912077288963E-10</v>
      </c>
    </row>
    <row r="154" spans="1:13" x14ac:dyDescent="0.25">
      <c r="A154">
        <v>152</v>
      </c>
      <c r="B154" s="2">
        <v>1</v>
      </c>
      <c r="C154" s="2">
        <v>1</v>
      </c>
      <c r="D154" s="71">
        <v>0</v>
      </c>
      <c r="E154" s="71">
        <v>0</v>
      </c>
      <c r="I154" s="95">
        <v>2176</v>
      </c>
      <c r="J154" s="95">
        <v>152</v>
      </c>
      <c r="K154" s="97">
        <v>0.14760000000000001</v>
      </c>
      <c r="L154" s="97">
        <f t="shared" si="15"/>
        <v>0.15460000000000002</v>
      </c>
      <c r="M154" s="97">
        <f t="shared" si="16"/>
        <v>2.5793272195815832E-10</v>
      </c>
    </row>
    <row r="155" spans="1:13" x14ac:dyDescent="0.25">
      <c r="A155">
        <v>153</v>
      </c>
      <c r="B155" s="2">
        <v>1</v>
      </c>
      <c r="C155" s="2">
        <v>1</v>
      </c>
      <c r="D155" s="71">
        <v>0</v>
      </c>
      <c r="E155" s="71">
        <v>0</v>
      </c>
      <c r="I155" s="95">
        <v>2177</v>
      </c>
      <c r="J155" s="95">
        <v>153</v>
      </c>
      <c r="K155" s="97">
        <v>0.14760000000000001</v>
      </c>
      <c r="L155" s="97">
        <f t="shared" si="15"/>
        <v>0.15460000000000002</v>
      </c>
      <c r="M155" s="97">
        <f t="shared" si="16"/>
        <v>2.2339574047995697E-10</v>
      </c>
    </row>
    <row r="156" spans="1:13" x14ac:dyDescent="0.25">
      <c r="A156">
        <v>154</v>
      </c>
      <c r="B156" s="2">
        <v>1</v>
      </c>
      <c r="C156" s="2">
        <v>1</v>
      </c>
      <c r="D156" s="71">
        <v>0</v>
      </c>
      <c r="E156" s="71">
        <v>0</v>
      </c>
      <c r="I156" s="95">
        <v>2178</v>
      </c>
      <c r="J156" s="95">
        <v>154</v>
      </c>
      <c r="K156" s="97">
        <v>0.14760000000000001</v>
      </c>
      <c r="L156" s="97">
        <f t="shared" si="15"/>
        <v>0.15460000000000002</v>
      </c>
      <c r="M156" s="97">
        <f t="shared" si="16"/>
        <v>1.9348323270392945E-10</v>
      </c>
    </row>
    <row r="157" spans="1:13" x14ac:dyDescent="0.25">
      <c r="A157">
        <v>155</v>
      </c>
      <c r="B157" s="2">
        <v>1</v>
      </c>
      <c r="C157" s="2">
        <v>1</v>
      </c>
      <c r="D157" s="71">
        <v>0</v>
      </c>
      <c r="E157" s="71">
        <v>0</v>
      </c>
      <c r="I157" s="95">
        <v>2179</v>
      </c>
      <c r="J157" s="95">
        <v>155</v>
      </c>
      <c r="K157" s="97">
        <v>0.14760000000000001</v>
      </c>
      <c r="L157" s="97">
        <f t="shared" si="15"/>
        <v>0.15460000000000002</v>
      </c>
      <c r="M157" s="97">
        <f t="shared" si="16"/>
        <v>1.6757598536629954E-10</v>
      </c>
    </row>
    <row r="158" spans="1:13" x14ac:dyDescent="0.25">
      <c r="A158">
        <v>156</v>
      </c>
      <c r="B158" s="2">
        <v>1</v>
      </c>
      <c r="C158" s="2">
        <v>1</v>
      </c>
      <c r="D158" s="71">
        <v>0</v>
      </c>
      <c r="E158" s="71">
        <v>0</v>
      </c>
      <c r="I158" s="95">
        <v>2180</v>
      </c>
      <c r="J158" s="95">
        <v>156</v>
      </c>
      <c r="K158" s="97">
        <v>0.14760000000000001</v>
      </c>
      <c r="L158" s="97">
        <f t="shared" si="15"/>
        <v>0.15460000000000002</v>
      </c>
      <c r="M158" s="97">
        <f t="shared" si="16"/>
        <v>1.4513769735518754E-10</v>
      </c>
    </row>
    <row r="159" spans="1:13" x14ac:dyDescent="0.25">
      <c r="A159">
        <v>157</v>
      </c>
      <c r="B159" s="2">
        <v>1</v>
      </c>
      <c r="C159" s="2">
        <v>1</v>
      </c>
      <c r="D159" s="71">
        <v>0</v>
      </c>
      <c r="E159" s="71">
        <v>0</v>
      </c>
      <c r="I159" s="95">
        <v>2181</v>
      </c>
      <c r="J159" s="95">
        <v>157</v>
      </c>
      <c r="K159" s="97">
        <v>0.14760000000000001</v>
      </c>
      <c r="L159" s="97">
        <f t="shared" si="15"/>
        <v>0.15460000000000002</v>
      </c>
      <c r="M159" s="97">
        <f t="shared" si="16"/>
        <v>1.257038778409731E-10</v>
      </c>
    </row>
    <row r="160" spans="1:13" x14ac:dyDescent="0.25">
      <c r="A160">
        <v>158</v>
      </c>
      <c r="B160" s="2">
        <v>1</v>
      </c>
      <c r="C160" s="2">
        <v>1</v>
      </c>
      <c r="D160" s="71">
        <v>0</v>
      </c>
      <c r="E160" s="71">
        <v>0</v>
      </c>
      <c r="I160" s="95">
        <v>2182</v>
      </c>
      <c r="J160" s="95">
        <v>158</v>
      </c>
      <c r="K160" s="97">
        <v>0.14760000000000001</v>
      </c>
      <c r="L160" s="97">
        <f t="shared" si="15"/>
        <v>0.15460000000000002</v>
      </c>
      <c r="M160" s="97">
        <f t="shared" si="16"/>
        <v>1.0887223093796388E-10</v>
      </c>
    </row>
    <row r="161" spans="1:13" x14ac:dyDescent="0.25">
      <c r="A161">
        <v>159</v>
      </c>
      <c r="B161" s="2">
        <v>1</v>
      </c>
      <c r="C161" s="2">
        <v>1</v>
      </c>
      <c r="D161" s="71">
        <v>0</v>
      </c>
      <c r="E161" s="71">
        <v>0</v>
      </c>
      <c r="I161" s="95">
        <v>2183</v>
      </c>
      <c r="J161" s="95">
        <v>159</v>
      </c>
      <c r="K161" s="97">
        <v>0.14760000000000001</v>
      </c>
      <c r="L161" s="97">
        <f t="shared" si="15"/>
        <v>0.15460000000000002</v>
      </c>
      <c r="M161" s="97">
        <f t="shared" si="16"/>
        <v>9.4294327852038697E-11</v>
      </c>
    </row>
    <row r="162" spans="1:13" x14ac:dyDescent="0.25">
      <c r="A162">
        <v>160</v>
      </c>
      <c r="B162" s="2">
        <v>1</v>
      </c>
      <c r="C162" s="2">
        <v>1</v>
      </c>
      <c r="D162" s="71">
        <v>0</v>
      </c>
      <c r="E162" s="71">
        <v>0</v>
      </c>
      <c r="I162" s="95">
        <v>2184</v>
      </c>
      <c r="J162" s="95">
        <v>160</v>
      </c>
      <c r="K162" s="97">
        <v>0.14760000000000001</v>
      </c>
      <c r="L162" s="97">
        <f t="shared" si="15"/>
        <v>0.15460000000000002</v>
      </c>
      <c r="M162" s="97">
        <f t="shared" si="16"/>
        <v>8.166839412094119E-11</v>
      </c>
    </row>
    <row r="163" spans="1:13" x14ac:dyDescent="0.25">
      <c r="A163">
        <v>161</v>
      </c>
      <c r="B163" s="2">
        <v>1</v>
      </c>
      <c r="C163" s="2">
        <v>1</v>
      </c>
      <c r="D163" s="71">
        <v>0</v>
      </c>
      <c r="E163" s="71">
        <v>0</v>
      </c>
      <c r="I163" s="95">
        <v>2185</v>
      </c>
      <c r="J163" s="95">
        <v>161</v>
      </c>
      <c r="K163" s="97">
        <v>0.14760000000000001</v>
      </c>
      <c r="L163" s="97">
        <f t="shared" si="15"/>
        <v>0.15460000000000002</v>
      </c>
      <c r="M163" s="97">
        <f t="shared" si="16"/>
        <v>7.0733062637226037E-11</v>
      </c>
    </row>
    <row r="164" spans="1:13" x14ac:dyDescent="0.25">
      <c r="A164">
        <v>162</v>
      </c>
      <c r="B164" s="2">
        <v>1</v>
      </c>
      <c r="C164" s="2">
        <v>1</v>
      </c>
      <c r="D164" s="71">
        <v>0</v>
      </c>
      <c r="E164" s="71">
        <v>0</v>
      </c>
      <c r="I164" s="95">
        <v>2186</v>
      </c>
      <c r="J164" s="95">
        <v>162</v>
      </c>
      <c r="K164" s="97">
        <v>0.14760000000000001</v>
      </c>
      <c r="L164" s="97">
        <f t="shared" si="15"/>
        <v>0.15460000000000002</v>
      </c>
      <c r="M164" s="97">
        <f t="shared" si="16"/>
        <v>6.126196313634681E-11</v>
      </c>
    </row>
    <row r="165" spans="1:13" x14ac:dyDescent="0.25">
      <c r="I165" s="95">
        <v>2187</v>
      </c>
      <c r="J165" s="95">
        <v>163</v>
      </c>
      <c r="K165" s="97">
        <v>0.14760000000000001</v>
      </c>
      <c r="L165" s="97">
        <f t="shared" si="15"/>
        <v>0.15460000000000002</v>
      </c>
      <c r="M165" s="97">
        <f t="shared" si="16"/>
        <v>5.3059036147883946E-11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T94"/>
  <sheetViews>
    <sheetView topLeftCell="A9" zoomScale="85" zoomScaleNormal="85" workbookViewId="0">
      <selection activeCell="D30" sqref="D30"/>
    </sheetView>
  </sheetViews>
  <sheetFormatPr defaultRowHeight="15" x14ac:dyDescent="0.25"/>
  <cols>
    <col min="1" max="1" width="4" style="5" bestFit="1" customWidth="1"/>
    <col min="2" max="2" width="4.42578125" style="5" bestFit="1" customWidth="1"/>
    <col min="3" max="3" width="7.140625" style="5" customWidth="1"/>
    <col min="4" max="4" width="7.5703125" style="5" bestFit="1" customWidth="1"/>
    <col min="5" max="5" width="5.85546875" style="4" bestFit="1" customWidth="1"/>
    <col min="6" max="6" width="8.7109375" style="4" customWidth="1"/>
    <col min="7" max="7" width="7.85546875" style="4" customWidth="1"/>
    <col min="8" max="8" width="7.140625" style="4" bestFit="1" customWidth="1"/>
    <col min="9" max="9" width="12" style="4" bestFit="1" customWidth="1"/>
    <col min="10" max="10" width="11.42578125" style="4" bestFit="1" customWidth="1"/>
    <col min="11" max="11" width="10.140625" style="4" bestFit="1" customWidth="1"/>
    <col min="12" max="12" width="10.5703125" style="4" customWidth="1"/>
    <col min="13" max="13" width="9.5703125" style="4" bestFit="1" customWidth="1"/>
    <col min="14" max="14" width="7.7109375" style="4" customWidth="1"/>
    <col min="15" max="15" width="8.140625" style="4" bestFit="1" customWidth="1"/>
    <col min="16" max="16" width="7.7109375" style="4" bestFit="1" customWidth="1"/>
    <col min="17" max="17" width="7.5703125" style="4" bestFit="1" customWidth="1"/>
    <col min="18" max="18" width="9.85546875" style="4" customWidth="1"/>
    <col min="19" max="19" width="10.140625" style="4" bestFit="1" customWidth="1"/>
    <col min="20" max="20" width="8.85546875" style="4" customWidth="1"/>
    <col min="21" max="21" width="7.5703125" style="4" bestFit="1" customWidth="1"/>
    <col min="22" max="24" width="10.5703125" style="4" bestFit="1" customWidth="1"/>
    <col min="25" max="25" width="7.7109375" style="4" customWidth="1"/>
    <col min="26" max="26" width="10.140625" style="4" bestFit="1" customWidth="1"/>
    <col min="27" max="27" width="8.7109375" style="4" bestFit="1" customWidth="1"/>
    <col min="28" max="28" width="10.5703125" style="4" bestFit="1" customWidth="1"/>
    <col min="29" max="29" width="7.7109375" style="4" customWidth="1"/>
    <col min="30" max="33" width="9.28515625" style="4" bestFit="1" customWidth="1"/>
    <col min="34" max="34" width="12" style="4" bestFit="1" customWidth="1"/>
    <col min="35" max="35" width="11" style="4" bestFit="1" customWidth="1"/>
    <col min="36" max="36" width="10.140625" style="4" bestFit="1" customWidth="1"/>
    <col min="37" max="37" width="9.28515625" style="4" bestFit="1" customWidth="1"/>
    <col min="38" max="38" width="12" style="4" bestFit="1" customWidth="1"/>
    <col min="39" max="39" width="10.5703125" style="4" bestFit="1" customWidth="1"/>
    <col min="40" max="40" width="11" bestFit="1" customWidth="1"/>
  </cols>
  <sheetData>
    <row r="1" spans="1:46" x14ac:dyDescent="0.25">
      <c r="A1" s="126" t="s">
        <v>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8"/>
    </row>
    <row r="2" spans="1:46" x14ac:dyDescent="0.25">
      <c r="A2" s="129" t="s">
        <v>29</v>
      </c>
      <c r="B2" s="130"/>
      <c r="C2" s="130"/>
      <c r="D2" s="130"/>
      <c r="E2" s="130"/>
      <c r="F2" s="130"/>
      <c r="G2" s="130"/>
      <c r="H2" s="130"/>
      <c r="I2" s="30">
        <v>200000</v>
      </c>
      <c r="J2" s="144" t="s">
        <v>84</v>
      </c>
      <c r="K2" s="144"/>
      <c r="L2" s="103">
        <f>15250*12*10%*L12*(1+$J$7)^$A43</f>
        <v>746258.95390934811</v>
      </c>
    </row>
    <row r="3" spans="1:46" x14ac:dyDescent="0.25">
      <c r="A3" s="129" t="s">
        <v>30</v>
      </c>
      <c r="B3" s="130"/>
      <c r="C3" s="130"/>
      <c r="D3" s="130"/>
      <c r="E3" s="130"/>
      <c r="F3" s="130"/>
      <c r="G3" s="130"/>
      <c r="H3" s="130"/>
      <c r="I3" s="30">
        <v>100000</v>
      </c>
      <c r="J3" s="144" t="s">
        <v>86</v>
      </c>
      <c r="K3" s="144"/>
      <c r="L3" s="35" t="str">
        <f>IF(I43+J43&lt;L2,"СВ + ДСВ",IF(I43&lt;L2,"СВ","нет"))</f>
        <v>нет</v>
      </c>
    </row>
    <row r="4" spans="1:46" x14ac:dyDescent="0.25">
      <c r="A4" s="129" t="s">
        <v>1</v>
      </c>
      <c r="B4" s="130"/>
      <c r="C4" s="130"/>
      <c r="D4" s="130"/>
      <c r="E4" s="130"/>
      <c r="F4" s="130"/>
      <c r="G4" s="130"/>
      <c r="H4" s="130"/>
      <c r="I4" s="91">
        <f>219*12</f>
        <v>2628</v>
      </c>
      <c r="J4" s="144" t="s">
        <v>85</v>
      </c>
      <c r="K4" s="144"/>
      <c r="L4" s="101" t="s">
        <v>49</v>
      </c>
    </row>
    <row r="5" spans="1:46" x14ac:dyDescent="0.25">
      <c r="A5" s="129" t="s">
        <v>33</v>
      </c>
      <c r="B5" s="130"/>
      <c r="C5" s="130"/>
      <c r="D5" s="130"/>
      <c r="E5" s="130"/>
      <c r="F5" s="130"/>
      <c r="G5" s="130"/>
      <c r="H5" s="130"/>
      <c r="I5" s="47" t="s">
        <v>34</v>
      </c>
      <c r="J5" s="51">
        <v>45</v>
      </c>
      <c r="K5" s="31"/>
      <c r="L5" s="36"/>
    </row>
    <row r="6" spans="1:46" x14ac:dyDescent="0.25">
      <c r="A6" s="129" t="s">
        <v>16</v>
      </c>
      <c r="B6" s="130"/>
      <c r="C6" s="130"/>
      <c r="D6" s="130"/>
      <c r="E6" s="130"/>
      <c r="F6" s="130"/>
      <c r="G6" s="130"/>
      <c r="H6" s="130"/>
      <c r="I6" s="33" t="s">
        <v>15</v>
      </c>
      <c r="J6" s="52" t="s">
        <v>47</v>
      </c>
      <c r="K6" s="31"/>
      <c r="L6" s="36"/>
    </row>
    <row r="7" spans="1:46" x14ac:dyDescent="0.25">
      <c r="A7" s="129"/>
      <c r="B7" s="130"/>
      <c r="C7" s="130"/>
      <c r="D7" s="130"/>
      <c r="E7" s="130"/>
      <c r="F7" s="130"/>
      <c r="G7" s="130"/>
      <c r="H7" s="130"/>
      <c r="I7" s="32"/>
      <c r="J7" s="124">
        <v>4.2000000000000003E-2</v>
      </c>
      <c r="K7" s="31"/>
      <c r="L7" s="36"/>
    </row>
    <row r="8" spans="1:46" x14ac:dyDescent="0.25">
      <c r="A8" s="129" t="s">
        <v>76</v>
      </c>
      <c r="B8" s="130"/>
      <c r="C8" s="130"/>
      <c r="D8" s="130"/>
      <c r="E8" s="130"/>
      <c r="F8" s="130"/>
      <c r="G8" s="130"/>
      <c r="H8" s="130"/>
      <c r="I8" s="33" t="s">
        <v>17</v>
      </c>
      <c r="J8" s="33" t="s">
        <v>18</v>
      </c>
      <c r="K8" s="52" t="s">
        <v>35</v>
      </c>
      <c r="L8" s="53" t="s">
        <v>67</v>
      </c>
    </row>
    <row r="9" spans="1:46" s="4" customFormat="1" x14ac:dyDescent="0.25">
      <c r="A9" s="129"/>
      <c r="B9" s="130"/>
      <c r="C9" s="130"/>
      <c r="D9" s="130"/>
      <c r="E9" s="130"/>
      <c r="F9" s="130"/>
      <c r="G9" s="130"/>
      <c r="H9" s="130"/>
      <c r="I9" s="118">
        <v>5.0000000000000001E-3</v>
      </c>
      <c r="J9" s="118">
        <v>1E-3</v>
      </c>
      <c r="K9" s="100">
        <v>3.0000000000000001E-3</v>
      </c>
      <c r="L9" s="125">
        <v>1.25E-4</v>
      </c>
      <c r="AN9"/>
      <c r="AO9"/>
      <c r="AP9"/>
      <c r="AQ9"/>
      <c r="AR9"/>
      <c r="AS9"/>
      <c r="AT9"/>
    </row>
    <row r="10" spans="1:46" s="4" customFormat="1" x14ac:dyDescent="0.25">
      <c r="A10" s="129" t="s">
        <v>77</v>
      </c>
      <c r="B10" s="130"/>
      <c r="C10" s="130"/>
      <c r="D10" s="130"/>
      <c r="E10" s="130"/>
      <c r="F10" s="130"/>
      <c r="G10" s="130"/>
      <c r="H10" s="130"/>
      <c r="I10" s="32">
        <v>0.15</v>
      </c>
      <c r="J10" s="46">
        <v>0.03</v>
      </c>
      <c r="K10" s="56" t="s">
        <v>83</v>
      </c>
      <c r="L10" s="101" t="s">
        <v>87</v>
      </c>
      <c r="AN10"/>
      <c r="AO10"/>
      <c r="AP10"/>
      <c r="AQ10"/>
      <c r="AR10"/>
      <c r="AS10"/>
      <c r="AT10"/>
    </row>
    <row r="11" spans="1:46" s="4" customFormat="1" x14ac:dyDescent="0.25">
      <c r="A11" s="129" t="s">
        <v>21</v>
      </c>
      <c r="B11" s="130"/>
      <c r="C11" s="130"/>
      <c r="D11" s="130"/>
      <c r="E11" s="130"/>
      <c r="F11" s="130"/>
      <c r="G11" s="130"/>
      <c r="H11" s="130"/>
      <c r="I11" s="33" t="s">
        <v>20</v>
      </c>
      <c r="J11" s="33" t="s">
        <v>19</v>
      </c>
      <c r="K11" s="144" t="s">
        <v>78</v>
      </c>
      <c r="L11" s="158"/>
      <c r="AN11"/>
      <c r="AO11"/>
      <c r="AP11"/>
      <c r="AQ11"/>
      <c r="AR11"/>
      <c r="AS11"/>
      <c r="AT11"/>
    </row>
    <row r="12" spans="1:46" s="4" customFormat="1" x14ac:dyDescent="0.25">
      <c r="A12" s="156"/>
      <c r="B12" s="157"/>
      <c r="C12" s="157"/>
      <c r="D12" s="157"/>
      <c r="E12" s="157"/>
      <c r="F12" s="157"/>
      <c r="G12" s="157"/>
      <c r="H12" s="157"/>
      <c r="I12" s="48">
        <v>5.0000000000000001E-3</v>
      </c>
      <c r="J12" s="48"/>
      <c r="K12" s="123"/>
      <c r="L12" s="102">
        <f>264/12</f>
        <v>22</v>
      </c>
      <c r="AN12"/>
      <c r="AO12"/>
      <c r="AP12"/>
      <c r="AQ12"/>
      <c r="AR12"/>
      <c r="AS12"/>
      <c r="AT12"/>
    </row>
    <row r="13" spans="1:46" s="4" customFormat="1" x14ac:dyDescent="0.25">
      <c r="A13" s="126" t="s">
        <v>26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8"/>
      <c r="Q13" s="57"/>
      <c r="AN13"/>
      <c r="AO13"/>
      <c r="AP13"/>
      <c r="AQ13"/>
      <c r="AR13"/>
      <c r="AS13"/>
      <c r="AT13"/>
    </row>
    <row r="14" spans="1:46" s="4" customFormat="1" x14ac:dyDescent="0.25">
      <c r="A14" s="129" t="s">
        <v>37</v>
      </c>
      <c r="B14" s="130"/>
      <c r="C14" s="130"/>
      <c r="D14" s="130"/>
      <c r="E14" s="130"/>
      <c r="F14" s="130"/>
      <c r="G14" s="130"/>
      <c r="H14" s="130"/>
      <c r="I14" s="33" t="s">
        <v>3</v>
      </c>
      <c r="J14" s="52" t="s">
        <v>38</v>
      </c>
      <c r="K14" s="52" t="s">
        <v>39</v>
      </c>
      <c r="L14" s="36"/>
      <c r="AN14"/>
      <c r="AO14"/>
      <c r="AP14"/>
      <c r="AQ14"/>
      <c r="AR14"/>
      <c r="AS14"/>
      <c r="AT14"/>
    </row>
    <row r="15" spans="1:46" s="4" customFormat="1" x14ac:dyDescent="0.25">
      <c r="A15" s="129"/>
      <c r="B15" s="130"/>
      <c r="C15" s="130"/>
      <c r="D15" s="130"/>
      <c r="E15" s="130"/>
      <c r="F15" s="130"/>
      <c r="G15" s="130"/>
      <c r="H15" s="130"/>
      <c r="I15" s="7">
        <f>SUMPRODUCT(AE:AE,$H:$H)+SUMPRODUCT(AG:AG,$H:$H)</f>
        <v>0</v>
      </c>
      <c r="J15" s="7">
        <f>SUMPRODUCT(AI:AI,$H:$H)</f>
        <v>95817.047514951933</v>
      </c>
      <c r="K15" s="7">
        <f>SUMPRODUCT(AK:AK,$H:$H)</f>
        <v>51571.705003560935</v>
      </c>
      <c r="L15" s="36"/>
      <c r="AN15"/>
      <c r="AO15"/>
      <c r="AP15"/>
      <c r="AQ15"/>
      <c r="AR15"/>
      <c r="AS15"/>
      <c r="AT15"/>
    </row>
    <row r="16" spans="1:46" s="4" customFormat="1" x14ac:dyDescent="0.25">
      <c r="A16" s="129" t="s">
        <v>23</v>
      </c>
      <c r="B16" s="130"/>
      <c r="C16" s="130"/>
      <c r="D16" s="130"/>
      <c r="E16" s="130"/>
      <c r="F16" s="130"/>
      <c r="G16" s="130"/>
      <c r="H16" s="130"/>
      <c r="I16" s="33" t="s">
        <v>10</v>
      </c>
      <c r="J16" s="33" t="s">
        <v>24</v>
      </c>
      <c r="K16" s="52" t="s">
        <v>70</v>
      </c>
      <c r="L16" s="35" t="s">
        <v>6</v>
      </c>
      <c r="M16" s="114"/>
      <c r="N16" s="114"/>
      <c r="O16" s="114"/>
      <c r="P16" s="114"/>
      <c r="AN16"/>
      <c r="AO16"/>
      <c r="AP16"/>
      <c r="AQ16"/>
      <c r="AR16"/>
      <c r="AS16"/>
      <c r="AT16"/>
    </row>
    <row r="17" spans="1:46" s="4" customFormat="1" x14ac:dyDescent="0.25">
      <c r="A17" s="129"/>
      <c r="B17" s="130"/>
      <c r="C17" s="130"/>
      <c r="D17" s="130"/>
      <c r="E17" s="130"/>
      <c r="F17" s="130"/>
      <c r="G17" s="130"/>
      <c r="H17" s="130"/>
      <c r="I17" s="7">
        <f>SUMPRODUCT(Y:Y,$H:$H)</f>
        <v>10336.502322734124</v>
      </c>
      <c r="J17" s="7">
        <f>SUMPRODUCT(AC:AC,$H:$H)</f>
        <v>13590.90149800303</v>
      </c>
      <c r="K17" s="119">
        <f>SUMPRODUCT(AA:AA,$H:$H)</f>
        <v>3864.9033040802342</v>
      </c>
      <c r="L17" s="8">
        <f>SUMPRODUCT(M:M,$H:$H)+SUMPRODUCT(N:N,$H:$H)</f>
        <v>124884.69051943376</v>
      </c>
      <c r="AN17"/>
      <c r="AO17"/>
      <c r="AP17"/>
      <c r="AQ17"/>
      <c r="AR17"/>
      <c r="AS17"/>
      <c r="AT17"/>
    </row>
    <row r="18" spans="1:46" x14ac:dyDescent="0.25">
      <c r="A18" s="129" t="s">
        <v>25</v>
      </c>
      <c r="B18" s="130"/>
      <c r="C18" s="130"/>
      <c r="D18" s="130"/>
      <c r="E18" s="130"/>
      <c r="F18" s="130"/>
      <c r="G18" s="130"/>
      <c r="H18" s="130"/>
      <c r="I18" s="33" t="s">
        <v>14</v>
      </c>
      <c r="J18" s="33" t="s">
        <v>5</v>
      </c>
      <c r="K18" s="52" t="s">
        <v>36</v>
      </c>
      <c r="L18" s="53" t="s">
        <v>75</v>
      </c>
    </row>
    <row r="19" spans="1:46" x14ac:dyDescent="0.25">
      <c r="A19" s="129"/>
      <c r="B19" s="130"/>
      <c r="C19" s="130"/>
      <c r="D19" s="130"/>
      <c r="E19" s="130"/>
      <c r="F19" s="130"/>
      <c r="G19" s="130"/>
      <c r="H19" s="130"/>
      <c r="I19" s="7">
        <f>SUMPRODUCT(U:U,$H:$H)</f>
        <v>18601.345042673936</v>
      </c>
      <c r="J19" s="7">
        <f>SUMPRODUCT(O:O,$H:$H)+SUMPRODUCT(P:P,$H:$H)</f>
        <v>24976.938103886747</v>
      </c>
      <c r="K19" s="7">
        <f>SUMPRODUCT(Q:Q,$H:$H)</f>
        <v>12422.185964888815</v>
      </c>
      <c r="L19" s="8">
        <f>SUMPRODUCT(R:R,$H:$H)</f>
        <v>517.59108187036736</v>
      </c>
      <c r="O19" s="45">
        <f>I29*G29</f>
        <v>32346.000000000004</v>
      </c>
    </row>
    <row r="20" spans="1:46" x14ac:dyDescent="0.25">
      <c r="A20" s="126" t="s">
        <v>57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8"/>
    </row>
    <row r="21" spans="1:46" x14ac:dyDescent="0.25">
      <c r="A21" s="129" t="s">
        <v>42</v>
      </c>
      <c r="B21" s="130"/>
      <c r="C21" s="130"/>
      <c r="D21" s="130"/>
      <c r="E21" s="130"/>
      <c r="F21" s="130"/>
      <c r="G21" s="130"/>
      <c r="H21" s="130"/>
      <c r="I21" s="7">
        <f>SUM(I3,I2)-SUM(I15:K15)-SUM(I17:J17)-SUM(I19:L19)</f>
        <v>72165.783467430127</v>
      </c>
      <c r="J21" s="34">
        <f>I21/(I$3+I$2)</f>
        <v>0.24055261155810043</v>
      </c>
      <c r="K21" s="131" t="s">
        <v>80</v>
      </c>
      <c r="L21" s="132"/>
      <c r="X21" s="45"/>
      <c r="Y21" s="45"/>
    </row>
    <row r="22" spans="1:46" x14ac:dyDescent="0.25">
      <c r="A22" s="156" t="s">
        <v>68</v>
      </c>
      <c r="B22" s="157"/>
      <c r="C22" s="157"/>
      <c r="D22" s="157"/>
      <c r="E22" s="157"/>
      <c r="F22" s="157"/>
      <c r="G22" s="157"/>
      <c r="H22" s="157"/>
      <c r="I22" s="6">
        <f>SUM(K17:L17)-I19-(L10="new")*SUM(J19:K19)</f>
        <v>72749.124712064484</v>
      </c>
      <c r="J22" s="49">
        <f>I22/(I$3+I$2)</f>
        <v>0.24249708237354828</v>
      </c>
      <c r="K22" s="142" t="s">
        <v>79</v>
      </c>
      <c r="L22" s="143"/>
      <c r="N22" s="159"/>
      <c r="Q22" s="160">
        <f>(1-$I$12)^A43</f>
        <v>0.92756896881832807</v>
      </c>
      <c r="R22" s="4" t="b">
        <f>Q22=C43</f>
        <v>1</v>
      </c>
    </row>
    <row r="23" spans="1:46" x14ac:dyDescent="0.25">
      <c r="I23" s="114"/>
    </row>
    <row r="24" spans="1:46" ht="15.75" thickBot="1" x14ac:dyDescent="0.3"/>
    <row r="25" spans="1:46" x14ac:dyDescent="0.25">
      <c r="A25" s="133" t="s">
        <v>8</v>
      </c>
      <c r="B25" s="136" t="s">
        <v>46</v>
      </c>
      <c r="C25" s="139" t="s">
        <v>0</v>
      </c>
      <c r="D25" s="139"/>
      <c r="E25" s="139"/>
      <c r="F25" s="139" t="s">
        <v>65</v>
      </c>
      <c r="G25" s="139"/>
      <c r="H25" s="139"/>
      <c r="I25" s="153" t="s">
        <v>43</v>
      </c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54"/>
      <c r="V25" s="146" t="s">
        <v>88</v>
      </c>
      <c r="W25" s="146"/>
      <c r="X25" s="147" t="s">
        <v>44</v>
      </c>
      <c r="Y25" s="146"/>
      <c r="Z25" s="148"/>
      <c r="AA25" s="148"/>
      <c r="AB25" s="148"/>
      <c r="AC25" s="148"/>
      <c r="AD25" s="146"/>
      <c r="AE25" s="146"/>
      <c r="AF25" s="146"/>
      <c r="AG25" s="146"/>
      <c r="AH25" s="146"/>
      <c r="AI25" s="146"/>
      <c r="AJ25" s="146"/>
      <c r="AK25" s="146"/>
      <c r="AL25" s="146"/>
      <c r="AM25" s="149"/>
    </row>
    <row r="26" spans="1:46" x14ac:dyDescent="0.25">
      <c r="A26" s="134"/>
      <c r="B26" s="137"/>
      <c r="C26" s="10" t="s">
        <v>27</v>
      </c>
      <c r="D26" s="10" t="s">
        <v>45</v>
      </c>
      <c r="E26" s="10" t="s">
        <v>28</v>
      </c>
      <c r="F26" s="150" t="s">
        <v>66</v>
      </c>
      <c r="G26" s="150" t="s">
        <v>64</v>
      </c>
      <c r="H26" s="150" t="s">
        <v>22</v>
      </c>
      <c r="I26" s="42" t="s">
        <v>31</v>
      </c>
      <c r="J26" s="41" t="s">
        <v>32</v>
      </c>
      <c r="K26" s="140" t="s">
        <v>7</v>
      </c>
      <c r="L26" s="141"/>
      <c r="M26" s="9" t="s">
        <v>72</v>
      </c>
      <c r="N26" s="9" t="s">
        <v>71</v>
      </c>
      <c r="O26" s="9" t="s">
        <v>73</v>
      </c>
      <c r="P26" s="9" t="s">
        <v>74</v>
      </c>
      <c r="Q26" s="9" t="s">
        <v>36</v>
      </c>
      <c r="R26" s="9" t="s">
        <v>75</v>
      </c>
      <c r="S26" s="41" t="s">
        <v>4</v>
      </c>
      <c r="T26" s="140" t="s">
        <v>14</v>
      </c>
      <c r="U26" s="145"/>
      <c r="V26" s="9" t="s">
        <v>31</v>
      </c>
      <c r="W26" s="9" t="s">
        <v>32</v>
      </c>
      <c r="X26" s="155" t="s">
        <v>13</v>
      </c>
      <c r="Y26" s="152"/>
      <c r="Z26" s="141" t="s">
        <v>69</v>
      </c>
      <c r="AA26" s="141"/>
      <c r="AB26" s="141" t="s">
        <v>24</v>
      </c>
      <c r="AC26" s="152"/>
      <c r="AD26" s="141" t="s">
        <v>40</v>
      </c>
      <c r="AE26" s="152"/>
      <c r="AF26" s="140" t="s">
        <v>41</v>
      </c>
      <c r="AG26" s="152"/>
      <c r="AH26" s="140" t="s">
        <v>38</v>
      </c>
      <c r="AI26" s="152"/>
      <c r="AJ26" s="140" t="s">
        <v>39</v>
      </c>
      <c r="AK26" s="152"/>
      <c r="AL26" s="40" t="s">
        <v>31</v>
      </c>
      <c r="AM26" s="15" t="s">
        <v>32</v>
      </c>
    </row>
    <row r="27" spans="1:46" x14ac:dyDescent="0.25">
      <c r="A27" s="135"/>
      <c r="B27" s="138"/>
      <c r="C27" s="37" t="s">
        <v>81</v>
      </c>
      <c r="D27" s="37" t="s">
        <v>82</v>
      </c>
      <c r="E27" s="37" t="s">
        <v>81</v>
      </c>
      <c r="F27" s="151"/>
      <c r="G27" s="151"/>
      <c r="H27" s="151"/>
      <c r="I27" s="29" t="s">
        <v>11</v>
      </c>
      <c r="J27" s="26" t="s">
        <v>11</v>
      </c>
      <c r="K27" s="27" t="s">
        <v>11</v>
      </c>
      <c r="L27" s="25" t="s">
        <v>12</v>
      </c>
      <c r="M27" s="25" t="s">
        <v>12</v>
      </c>
      <c r="N27" s="25" t="s">
        <v>12</v>
      </c>
      <c r="O27" s="25" t="s">
        <v>12</v>
      </c>
      <c r="P27" s="25" t="s">
        <v>12</v>
      </c>
      <c r="Q27" s="25" t="s">
        <v>12</v>
      </c>
      <c r="R27" s="25" t="s">
        <v>12</v>
      </c>
      <c r="S27" s="26" t="s">
        <v>12</v>
      </c>
      <c r="T27" s="27" t="s">
        <v>11</v>
      </c>
      <c r="U27" s="28" t="s">
        <v>12</v>
      </c>
      <c r="V27" s="25" t="s">
        <v>11</v>
      </c>
      <c r="W27" s="25" t="s">
        <v>11</v>
      </c>
      <c r="X27" s="29" t="s">
        <v>11</v>
      </c>
      <c r="Y27" s="26" t="s">
        <v>12</v>
      </c>
      <c r="Z27" s="25" t="s">
        <v>11</v>
      </c>
      <c r="AA27" s="25" t="s">
        <v>12</v>
      </c>
      <c r="AB27" s="25" t="s">
        <v>11</v>
      </c>
      <c r="AC27" s="26" t="s">
        <v>12</v>
      </c>
      <c r="AD27" s="25" t="s">
        <v>11</v>
      </c>
      <c r="AE27" s="26" t="s">
        <v>12</v>
      </c>
      <c r="AF27" s="27" t="s">
        <v>11</v>
      </c>
      <c r="AG27" s="26" t="s">
        <v>12</v>
      </c>
      <c r="AH27" s="27" t="s">
        <v>11</v>
      </c>
      <c r="AI27" s="26" t="s">
        <v>12</v>
      </c>
      <c r="AJ27" s="27" t="s">
        <v>11</v>
      </c>
      <c r="AK27" s="26" t="s">
        <v>12</v>
      </c>
      <c r="AL27" s="27" t="s">
        <v>11</v>
      </c>
      <c r="AM27" s="28" t="s">
        <v>11</v>
      </c>
    </row>
    <row r="28" spans="1:46" x14ac:dyDescent="0.25">
      <c r="A28" s="23">
        <v>0</v>
      </c>
      <c r="B28" s="76">
        <f>$J$5</f>
        <v>45</v>
      </c>
      <c r="C28" s="38">
        <f>100%</f>
        <v>1</v>
      </c>
      <c r="D28" s="93"/>
      <c r="E28" s="38">
        <f>100%</f>
        <v>1</v>
      </c>
      <c r="F28" s="93"/>
      <c r="G28" s="93"/>
      <c r="H28" s="104">
        <f>1/(1+I$7)^A28</f>
        <v>1</v>
      </c>
      <c r="I28" s="63"/>
      <c r="J28" s="61"/>
      <c r="K28" s="58"/>
      <c r="L28" s="60"/>
      <c r="M28" s="60"/>
      <c r="N28" s="60"/>
      <c r="O28" s="60"/>
      <c r="P28" s="60"/>
      <c r="Q28" s="60"/>
      <c r="R28" s="60"/>
      <c r="S28" s="61"/>
      <c r="T28" s="58"/>
      <c r="U28" s="62"/>
      <c r="V28" s="78"/>
      <c r="W28" s="78"/>
      <c r="X28" s="63"/>
      <c r="Y28" s="61"/>
      <c r="Z28" s="60"/>
      <c r="AA28" s="60"/>
      <c r="AB28" s="60"/>
      <c r="AC28" s="61"/>
      <c r="AD28" s="60"/>
      <c r="AE28" s="59"/>
      <c r="AF28" s="58"/>
      <c r="AG28" s="59"/>
      <c r="AH28" s="58"/>
      <c r="AI28" s="59"/>
      <c r="AJ28" s="58"/>
      <c r="AK28" s="59"/>
      <c r="AL28" s="13">
        <f>I2</f>
        <v>200000</v>
      </c>
      <c r="AM28" s="17">
        <f>I3</f>
        <v>100000</v>
      </c>
    </row>
    <row r="29" spans="1:46" x14ac:dyDescent="0.25">
      <c r="A29" s="23">
        <f>A28+1</f>
        <v>1</v>
      </c>
      <c r="B29" s="50">
        <f>B28+1</f>
        <v>46</v>
      </c>
      <c r="C29" s="38">
        <f t="shared" ref="C29:C43" si="0">C28*(1-I$12)</f>
        <v>0.995</v>
      </c>
      <c r="D29" s="89">
        <f>IF($J$12&lt;&gt;"",$J$12,VLOOKUP(B29,АП!A:C,IF($I$5="M",2,3),FALSE))</f>
        <v>8.7964086386804752E-4</v>
      </c>
      <c r="E29" s="38">
        <f>E28*(1-$D29)</f>
        <v>0.99912035913613195</v>
      </c>
      <c r="F29" s="12">
        <f>IF($I$7&lt;&gt;"",$I$7,VLOOKUP(A29,АП!J:M,3,FALSE))</f>
        <v>0.1963</v>
      </c>
      <c r="G29" s="38">
        <f>IF($L$10="new",F29*(1-I$10)-$L$9-$I$9,(F29*(1-$J$10)-$J$9-$K$9-$L$9-$I$9)*(1-$I$10))</f>
        <v>0.16173000000000001</v>
      </c>
      <c r="H29" s="104">
        <f>H28/(1+F29)</f>
        <v>0.83591072473459838</v>
      </c>
      <c r="I29" s="16">
        <f t="shared" ref="I29:I43" si="1">AL28</f>
        <v>200000</v>
      </c>
      <c r="J29" s="14">
        <f t="shared" ref="J29:J43" si="2">AM28</f>
        <v>100000</v>
      </c>
      <c r="K29" s="13">
        <f>SUM(I29:J29)*F29</f>
        <v>58890</v>
      </c>
      <c r="L29" s="11">
        <f>K29*$E28*$C28</f>
        <v>58890</v>
      </c>
      <c r="M29" s="11">
        <f>IF($L$10="new",L29,(L29-SUM(N29:R29)))*$I$10</f>
        <v>8833.5</v>
      </c>
      <c r="N29" s="11">
        <f>SUM($I29:$J29)*$I$9*$C28*$E28</f>
        <v>1500</v>
      </c>
      <c r="O29" s="11">
        <f t="shared" ref="O29:O60" si="3">L29*$J$10</f>
        <v>1766.7</v>
      </c>
      <c r="P29" s="11">
        <f>SUM($I29:$J29)*$J$9*$C28*$E28</f>
        <v>300</v>
      </c>
      <c r="Q29" s="11">
        <f t="shared" ref="Q29:Q60" si="4">SUM($I29:$J29)*$K$9*$C28*$E28</f>
        <v>900</v>
      </c>
      <c r="R29" s="11">
        <f>SUM($I29:$J29)*$L$9*$C28*$E28</f>
        <v>37.5</v>
      </c>
      <c r="S29" s="14">
        <f>L29-M29</f>
        <v>50056.5</v>
      </c>
      <c r="T29" s="13">
        <f t="shared" ref="T29:T43" si="5">I$4*(1+J$7)^(A29-1)</f>
        <v>2628</v>
      </c>
      <c r="U29" s="17">
        <f t="shared" ref="U29:U60" si="6">T29*$E28*$C28</f>
        <v>2628</v>
      </c>
      <c r="V29" s="11">
        <f t="shared" ref="V29:V60" si="7">I29*(1+G29)</f>
        <v>232346</v>
      </c>
      <c r="W29" s="11">
        <f t="shared" ref="W29:W60" si="8">J29*(1+G29)</f>
        <v>116173</v>
      </c>
      <c r="X29" s="16">
        <f>SUM(V29:W29)</f>
        <v>348519</v>
      </c>
      <c r="Y29" s="14">
        <f>X29*$C28*$E28*$D29*(1-$I$12/2)</f>
        <v>305.80512534884201</v>
      </c>
      <c r="Z29" s="11">
        <f>Z28+SUM(I29:J29)*G29</f>
        <v>48519.000000000007</v>
      </c>
      <c r="AA29" s="11">
        <f t="shared" ref="AA29:AC43" si="9">Z29*$C28*$E28*$I$12*(1-$D29/2)</f>
        <v>242.48830176231499</v>
      </c>
      <c r="AB29" s="11">
        <f t="shared" ref="AB29:AB43" si="10">SUM(V29:W29)-Z29</f>
        <v>300000</v>
      </c>
      <c r="AC29" s="14">
        <f t="shared" si="9"/>
        <v>1499.3402693520989</v>
      </c>
      <c r="AD29" s="60"/>
      <c r="AE29" s="59"/>
      <c r="AF29" s="58"/>
      <c r="AG29" s="59"/>
      <c r="AH29" s="58"/>
      <c r="AI29" s="59"/>
      <c r="AJ29" s="58"/>
      <c r="AK29" s="59"/>
      <c r="AL29" s="13">
        <f t="shared" ref="AL29:AL43" si="11">V29-SUM(AD29,AH29)</f>
        <v>232346</v>
      </c>
      <c r="AM29" s="17">
        <f t="shared" ref="AM29:AM60" si="12">W29-SUM(AF29,AJ29)</f>
        <v>116173</v>
      </c>
      <c r="AN29" s="70"/>
    </row>
    <row r="30" spans="1:46" x14ac:dyDescent="0.25">
      <c r="A30" s="23">
        <f t="shared" ref="A30:B57" si="13">A29+1</f>
        <v>2</v>
      </c>
      <c r="B30" s="50">
        <f t="shared" si="13"/>
        <v>47</v>
      </c>
      <c r="C30" s="38">
        <f t="shared" si="0"/>
        <v>0.99002500000000004</v>
      </c>
      <c r="D30" s="89">
        <f>IF($J$12&lt;&gt;"",$J$12,VLOOKUP(B30,АП!A:C,IF($I$5="M",2,3),FALSE))</f>
        <v>9.5125332685674913E-4</v>
      </c>
      <c r="E30" s="38">
        <f t="shared" ref="E30:E93" si="14">E29*(1-$D30)</f>
        <v>0.99816994257057334</v>
      </c>
      <c r="F30" s="38">
        <f>IF($I$7&lt;&gt;"",$I$7,VLOOKUP(A30,АП!J:M,3,FALSE))</f>
        <v>0.18640000000000001</v>
      </c>
      <c r="G30" s="38">
        <f t="shared" ref="G30:G93" si="15">IF($L$10="new",F30*(1-I$10)-$L$9-$I$9,(F30*(1-$J$10)-$J$9-$K$9-$L$9-$I$9)*(1-$I$10))</f>
        <v>0.15331500000000001</v>
      </c>
      <c r="H30" s="104">
        <f t="shared" ref="H30:H93" si="16">H29/(1+F30)</f>
        <v>0.70457748207568982</v>
      </c>
      <c r="I30" s="16">
        <f t="shared" si="1"/>
        <v>232346</v>
      </c>
      <c r="J30" s="14">
        <f t="shared" si="2"/>
        <v>116173</v>
      </c>
      <c r="K30" s="13">
        <f t="shared" ref="K29:K60" si="17">SUM(I30:J30)*F30</f>
        <v>64963.941600000006</v>
      </c>
      <c r="L30" s="11">
        <f t="shared" ref="L30:L93" si="18">K30*$E29*$C29</f>
        <v>64582.262678979256</v>
      </c>
      <c r="M30" s="11">
        <f t="shared" ref="M30:M93" si="19">IF($L$10="new",L30,(L30-SUM(N30:R30)))*$I$10</f>
        <v>9687.339401846888</v>
      </c>
      <c r="N30" s="11">
        <f t="shared" ref="N30:N93" si="20">SUM($I30:$J30)*$I$9*$C29*$E29</f>
        <v>1732.3568315176838</v>
      </c>
      <c r="O30" s="11">
        <f t="shared" si="3"/>
        <v>1937.4678803693776</v>
      </c>
      <c r="P30" s="11">
        <f t="shared" ref="P30:P93" si="21">SUM($I30:$J30)*$J$9*$C29*$E29</f>
        <v>346.47136630353674</v>
      </c>
      <c r="Q30" s="11">
        <f t="shared" si="4"/>
        <v>1039.4140989106102</v>
      </c>
      <c r="R30" s="11">
        <f t="shared" ref="R30:R93" si="22">SUM($I30:$J30)*$L$9*$C29*$E29</f>
        <v>43.308920787942093</v>
      </c>
      <c r="S30" s="14">
        <f t="shared" ref="S30:S93" si="23">L30-M30</f>
        <v>54894.923277132366</v>
      </c>
      <c r="T30" s="13">
        <f t="shared" si="5"/>
        <v>2738.3760000000002</v>
      </c>
      <c r="U30" s="17">
        <f t="shared" si="6"/>
        <v>2722.2873765069157</v>
      </c>
      <c r="V30" s="11">
        <f t="shared" si="7"/>
        <v>267968.12699000002</v>
      </c>
      <c r="W30" s="11">
        <f t="shared" si="8"/>
        <v>133984.06349500001</v>
      </c>
      <c r="X30" s="16">
        <f t="shared" ref="X30:X43" si="24">SUM(V30:W30)</f>
        <v>401952.19048500003</v>
      </c>
      <c r="Y30" s="14">
        <f t="shared" ref="Y30:Y43" si="25">X30*$C29*$E29*$D30*(1-$I$12/2)</f>
        <v>379.16163052175085</v>
      </c>
      <c r="Z30" s="11">
        <f>Z29+SUM(I30:J30)*G30</f>
        <v>101952.190485</v>
      </c>
      <c r="AA30" s="11">
        <f t="shared" si="9"/>
        <v>506.52495171744476</v>
      </c>
      <c r="AB30" s="11">
        <f t="shared" si="10"/>
        <v>300000</v>
      </c>
      <c r="AC30" s="14">
        <f t="shared" si="9"/>
        <v>1490.4778876486289</v>
      </c>
      <c r="AD30" s="60"/>
      <c r="AE30" s="59"/>
      <c r="AF30" s="58"/>
      <c r="AG30" s="59"/>
      <c r="AH30" s="58"/>
      <c r="AI30" s="59"/>
      <c r="AJ30" s="58"/>
      <c r="AK30" s="59"/>
      <c r="AL30" s="13">
        <f t="shared" si="11"/>
        <v>267968.12699000002</v>
      </c>
      <c r="AM30" s="17">
        <f t="shared" si="12"/>
        <v>133984.06349500001</v>
      </c>
      <c r="AN30" s="70"/>
    </row>
    <row r="31" spans="1:46" x14ac:dyDescent="0.25">
      <c r="A31" s="23">
        <f t="shared" si="13"/>
        <v>3</v>
      </c>
      <c r="B31" s="50">
        <f t="shared" si="13"/>
        <v>48</v>
      </c>
      <c r="C31" s="38">
        <f t="shared" si="0"/>
        <v>0.98507487500000002</v>
      </c>
      <c r="D31" s="89">
        <f>IF($J$12&lt;&gt;"",$J$12,VLOOKUP(B31,АП!A:C,IF($I$5="M",2,3),FALSE))</f>
        <v>1.033193885923267E-3</v>
      </c>
      <c r="E31" s="38">
        <f t="shared" si="14"/>
        <v>0.997138639488797</v>
      </c>
      <c r="F31" s="38">
        <f>IF($I$7&lt;&gt;"",$I$7,VLOOKUP(A31,АП!J:M,3,FALSE))</f>
        <v>0.17949999999999999</v>
      </c>
      <c r="G31" s="38">
        <f t="shared" si="15"/>
        <v>0.14745</v>
      </c>
      <c r="H31" s="104">
        <f t="shared" si="16"/>
        <v>0.59735267662203462</v>
      </c>
      <c r="I31" s="16">
        <f t="shared" si="1"/>
        <v>267968.12699000002</v>
      </c>
      <c r="J31" s="14">
        <f t="shared" si="2"/>
        <v>133984.06349500001</v>
      </c>
      <c r="K31" s="13">
        <f t="shared" si="17"/>
        <v>72150.418192057507</v>
      </c>
      <c r="L31" s="11">
        <f t="shared" si="18"/>
        <v>71299.995454846387</v>
      </c>
      <c r="M31" s="11">
        <f t="shared" si="19"/>
        <v>10694.999318226957</v>
      </c>
      <c r="N31" s="11">
        <f t="shared" si="20"/>
        <v>1986.0722967923784</v>
      </c>
      <c r="O31" s="11">
        <f t="shared" si="3"/>
        <v>2138.9998636453915</v>
      </c>
      <c r="P31" s="11">
        <f t="shared" si="21"/>
        <v>397.21445935847566</v>
      </c>
      <c r="Q31" s="11">
        <f t="shared" si="4"/>
        <v>1191.6433780754273</v>
      </c>
      <c r="R31" s="11">
        <f t="shared" si="22"/>
        <v>49.651807419809458</v>
      </c>
      <c r="S31" s="14">
        <f t="shared" si="23"/>
        <v>60604.996136619433</v>
      </c>
      <c r="T31" s="13">
        <f t="shared" si="5"/>
        <v>2853.3877920000004</v>
      </c>
      <c r="U31" s="17">
        <f t="shared" si="6"/>
        <v>2819.7554733357051</v>
      </c>
      <c r="V31" s="11">
        <f t="shared" si="7"/>
        <v>307480.02731467556</v>
      </c>
      <c r="W31" s="11">
        <f t="shared" si="8"/>
        <v>153740.01365733778</v>
      </c>
      <c r="X31" s="16">
        <f t="shared" si="24"/>
        <v>461220.04097201338</v>
      </c>
      <c r="Y31" s="14">
        <f t="shared" si="25"/>
        <v>469.73568216491213</v>
      </c>
      <c r="Z31" s="11">
        <f>Z30+SUM(I31:J31)*G31</f>
        <v>161220.04097201326</v>
      </c>
      <c r="AA31" s="11">
        <f t="shared" si="9"/>
        <v>796.18734032797738</v>
      </c>
      <c r="AB31" s="11">
        <f t="shared" si="10"/>
        <v>300000.00000000012</v>
      </c>
      <c r="AC31" s="14">
        <f t="shared" si="9"/>
        <v>1481.5540342149966</v>
      </c>
      <c r="AD31" s="60"/>
      <c r="AE31" s="59"/>
      <c r="AF31" s="58"/>
      <c r="AG31" s="59"/>
      <c r="AH31" s="58"/>
      <c r="AI31" s="59"/>
      <c r="AJ31" s="58"/>
      <c r="AK31" s="59"/>
      <c r="AL31" s="13">
        <f t="shared" si="11"/>
        <v>307480.02731467556</v>
      </c>
      <c r="AM31" s="17">
        <f t="shared" si="12"/>
        <v>153740.01365733778</v>
      </c>
      <c r="AN31" s="70"/>
    </row>
    <row r="32" spans="1:46" x14ac:dyDescent="0.25">
      <c r="A32" s="23">
        <f t="shared" si="13"/>
        <v>4</v>
      </c>
      <c r="B32" s="50">
        <f t="shared" si="13"/>
        <v>49</v>
      </c>
      <c r="C32" s="38">
        <f t="shared" si="0"/>
        <v>0.98014950062500006</v>
      </c>
      <c r="D32" s="89">
        <f>IF($J$12&lt;&gt;"",$J$12,VLOOKUP(B32,АП!A:C,IF($I$5="M",2,3),FALSE))</f>
        <v>1.1255209336753502E-3</v>
      </c>
      <c r="E32" s="38">
        <f t="shared" si="14"/>
        <v>0.99601633907627585</v>
      </c>
      <c r="F32" s="38">
        <f>IF($I$7&lt;&gt;"",$I$7,VLOOKUP(A32,АП!J:M,3,FALSE))</f>
        <v>0.17949999999999999</v>
      </c>
      <c r="G32" s="38">
        <f t="shared" si="15"/>
        <v>0.14745</v>
      </c>
      <c r="H32" s="104">
        <f t="shared" si="16"/>
        <v>0.50644567750914338</v>
      </c>
      <c r="I32" s="16">
        <f t="shared" si="1"/>
        <v>307480.02731467556</v>
      </c>
      <c r="J32" s="14">
        <f t="shared" si="2"/>
        <v>153740.01365733778</v>
      </c>
      <c r="K32" s="13">
        <f t="shared" si="17"/>
        <v>82788.997354476393</v>
      </c>
      <c r="L32" s="11">
        <f t="shared" si="18"/>
        <v>81320.007652984423</v>
      </c>
      <c r="M32" s="11">
        <f t="shared" si="19"/>
        <v>12198.001147947663</v>
      </c>
      <c r="N32" s="11">
        <f t="shared" si="20"/>
        <v>2265.181271670876</v>
      </c>
      <c r="O32" s="11">
        <f t="shared" si="3"/>
        <v>2439.6002295895328</v>
      </c>
      <c r="P32" s="11">
        <f t="shared" si="21"/>
        <v>453.03625433417511</v>
      </c>
      <c r="Q32" s="11">
        <f t="shared" si="4"/>
        <v>1359.1087630025254</v>
      </c>
      <c r="R32" s="11">
        <f t="shared" si="22"/>
        <v>56.629531791771889</v>
      </c>
      <c r="S32" s="14">
        <f t="shared" si="23"/>
        <v>69122.006505036756</v>
      </c>
      <c r="T32" s="13">
        <f t="shared" si="5"/>
        <v>2973.2300792640008</v>
      </c>
      <c r="U32" s="17">
        <f t="shared" si="6"/>
        <v>2920.4737407869916</v>
      </c>
      <c r="V32" s="11">
        <f t="shared" si="7"/>
        <v>352817.95734222449</v>
      </c>
      <c r="W32" s="11">
        <f t="shared" si="8"/>
        <v>176408.97867111224</v>
      </c>
      <c r="X32" s="16">
        <f t="shared" si="24"/>
        <v>529226.93601333676</v>
      </c>
      <c r="Y32" s="14">
        <f t="shared" si="25"/>
        <v>583.62408958620927</v>
      </c>
      <c r="Z32" s="11">
        <f>Z31+SUM(I32:J32)*G32</f>
        <v>229226.93601333664</v>
      </c>
      <c r="AA32" s="11">
        <f t="shared" si="9"/>
        <v>1125.164364638026</v>
      </c>
      <c r="AB32" s="11">
        <f t="shared" si="10"/>
        <v>300000.00000000012</v>
      </c>
      <c r="AC32" s="14">
        <f t="shared" si="9"/>
        <v>1472.5551685242133</v>
      </c>
      <c r="AD32" s="60"/>
      <c r="AE32" s="59"/>
      <c r="AF32" s="58"/>
      <c r="AG32" s="59"/>
      <c r="AH32" s="58"/>
      <c r="AI32" s="59"/>
      <c r="AJ32" s="58"/>
      <c r="AK32" s="59"/>
      <c r="AL32" s="13">
        <f t="shared" si="11"/>
        <v>352817.95734222449</v>
      </c>
      <c r="AM32" s="17">
        <f t="shared" si="12"/>
        <v>176408.97867111224</v>
      </c>
      <c r="AN32" s="70"/>
    </row>
    <row r="33" spans="1:40" x14ac:dyDescent="0.25">
      <c r="A33" s="23">
        <f t="shared" si="13"/>
        <v>5</v>
      </c>
      <c r="B33" s="50">
        <f t="shared" si="13"/>
        <v>50</v>
      </c>
      <c r="C33" s="38">
        <f t="shared" si="0"/>
        <v>0.97524875312187509</v>
      </c>
      <c r="D33" s="89">
        <f>IF($J$12&lt;&gt;"",$J$12,VLOOKUP(B33,АП!A:C,IF($I$5="M",2,3),FALSE))</f>
        <v>1.2079991878997109E-3</v>
      </c>
      <c r="E33" s="38">
        <f t="shared" si="14"/>
        <v>0.99481315214753685</v>
      </c>
      <c r="F33" s="38">
        <f>IF($I$7&lt;&gt;"",$I$7,VLOOKUP(A33,АП!J:M,3,FALSE))</f>
        <v>0.1711</v>
      </c>
      <c r="G33" s="38">
        <f t="shared" si="15"/>
        <v>0.14031000000000002</v>
      </c>
      <c r="H33" s="104">
        <f t="shared" si="16"/>
        <v>0.43245297370774771</v>
      </c>
      <c r="I33" s="16">
        <f t="shared" si="1"/>
        <v>352817.95734222449</v>
      </c>
      <c r="J33" s="14">
        <f t="shared" si="2"/>
        <v>176408.97867111224</v>
      </c>
      <c r="K33" s="13">
        <f t="shared" si="17"/>
        <v>90550.728751881921</v>
      </c>
      <c r="L33" s="11">
        <f t="shared" si="18"/>
        <v>88399.688707264446</v>
      </c>
      <c r="M33" s="11">
        <f t="shared" si="19"/>
        <v>13259.953306089667</v>
      </c>
      <c r="N33" s="11">
        <f t="shared" si="20"/>
        <v>2583.275532065004</v>
      </c>
      <c r="O33" s="11">
        <f t="shared" si="3"/>
        <v>2651.9906612179334</v>
      </c>
      <c r="P33" s="11">
        <f t="shared" si="21"/>
        <v>516.65510641300079</v>
      </c>
      <c r="Q33" s="11">
        <f t="shared" si="4"/>
        <v>1549.9653192390024</v>
      </c>
      <c r="R33" s="11">
        <f t="shared" si="22"/>
        <v>64.581888301625099</v>
      </c>
      <c r="S33" s="14">
        <f t="shared" si="23"/>
        <v>75139.735401174781</v>
      </c>
      <c r="T33" s="13">
        <f t="shared" si="5"/>
        <v>3098.105742593089</v>
      </c>
      <c r="U33" s="17">
        <f t="shared" si="6"/>
        <v>3024.5099846501844</v>
      </c>
      <c r="V33" s="11">
        <f t="shared" si="7"/>
        <v>402321.84493691201</v>
      </c>
      <c r="W33" s="11">
        <f t="shared" si="8"/>
        <v>201160.922468456</v>
      </c>
      <c r="X33" s="16">
        <f t="shared" si="24"/>
        <v>603482.76740536804</v>
      </c>
      <c r="Y33" s="14">
        <f t="shared" si="25"/>
        <v>709.90985600453178</v>
      </c>
      <c r="Z33" s="11">
        <v>0</v>
      </c>
      <c r="AA33" s="11">
        <f t="shared" si="9"/>
        <v>0</v>
      </c>
      <c r="AB33" s="11">
        <f t="shared" si="10"/>
        <v>603482.76740536804</v>
      </c>
      <c r="AC33" s="14">
        <f t="shared" si="9"/>
        <v>2943.9556992722919</v>
      </c>
      <c r="AD33" s="60"/>
      <c r="AE33" s="59"/>
      <c r="AF33" s="58"/>
      <c r="AG33" s="59"/>
      <c r="AH33" s="58"/>
      <c r="AI33" s="59"/>
      <c r="AJ33" s="58"/>
      <c r="AK33" s="59"/>
      <c r="AL33" s="13">
        <f t="shared" si="11"/>
        <v>402321.84493691201</v>
      </c>
      <c r="AM33" s="17">
        <f t="shared" si="12"/>
        <v>201160.922468456</v>
      </c>
      <c r="AN33" s="70"/>
    </row>
    <row r="34" spans="1:40" x14ac:dyDescent="0.25">
      <c r="A34" s="23">
        <f t="shared" si="13"/>
        <v>6</v>
      </c>
      <c r="B34" s="50">
        <f t="shared" si="13"/>
        <v>51</v>
      </c>
      <c r="C34" s="38">
        <f t="shared" si="0"/>
        <v>0.97037250935626573</v>
      </c>
      <c r="D34" s="89">
        <f>IF($J$12&lt;&gt;"",$J$12,VLOOKUP(B34,АП!A:C,IF($I$5="M",2,3),FALSE))</f>
        <v>1.4635484952891797E-3</v>
      </c>
      <c r="E34" s="38">
        <f t="shared" si="14"/>
        <v>0.99335719485561746</v>
      </c>
      <c r="F34" s="38">
        <f>IF($I$7&lt;&gt;"",$I$7,VLOOKUP(A34,АП!J:M,3,FALSE))</f>
        <v>0.1711</v>
      </c>
      <c r="G34" s="38">
        <f t="shared" si="15"/>
        <v>0.14031000000000002</v>
      </c>
      <c r="H34" s="104">
        <f t="shared" si="16"/>
        <v>0.36927074861903142</v>
      </c>
      <c r="I34" s="16">
        <f t="shared" si="1"/>
        <v>402321.84493691201</v>
      </c>
      <c r="J34" s="14">
        <f t="shared" si="2"/>
        <v>201160.922468456</v>
      </c>
      <c r="K34" s="13">
        <f t="shared" si="17"/>
        <v>103255.90150305847</v>
      </c>
      <c r="L34" s="11">
        <f t="shared" si="18"/>
        <v>100177.87263327284</v>
      </c>
      <c r="M34" s="11">
        <f t="shared" si="19"/>
        <v>15026.680894990925</v>
      </c>
      <c r="N34" s="11">
        <f t="shared" si="20"/>
        <v>2927.4655941926608</v>
      </c>
      <c r="O34" s="11">
        <f t="shared" si="3"/>
        <v>3005.336178998185</v>
      </c>
      <c r="P34" s="11">
        <f t="shared" si="21"/>
        <v>585.49311883853215</v>
      </c>
      <c r="Q34" s="11">
        <f t="shared" si="4"/>
        <v>1756.4793565155965</v>
      </c>
      <c r="R34" s="11">
        <f t="shared" si="22"/>
        <v>73.186639854816519</v>
      </c>
      <c r="S34" s="14">
        <f t="shared" si="23"/>
        <v>85151.191738281923</v>
      </c>
      <c r="T34" s="13">
        <f t="shared" si="5"/>
        <v>3228.2261837819988</v>
      </c>
      <c r="U34" s="17">
        <f t="shared" si="6"/>
        <v>3131.9936852299957</v>
      </c>
      <c r="V34" s="11">
        <f t="shared" si="7"/>
        <v>458771.62300001009</v>
      </c>
      <c r="W34" s="11">
        <f t="shared" si="8"/>
        <v>229385.81150000505</v>
      </c>
      <c r="X34" s="16">
        <f t="shared" si="24"/>
        <v>688157.43450001511</v>
      </c>
      <c r="Y34" s="14">
        <f t="shared" si="25"/>
        <v>974.68604937802684</v>
      </c>
      <c r="Z34" s="11">
        <f>Z33+SUM(I34:J34)*G34</f>
        <v>84674.6670946472</v>
      </c>
      <c r="AA34" s="11">
        <f t="shared" si="9"/>
        <v>410.45211927497576</v>
      </c>
      <c r="AB34" s="11">
        <f t="shared" si="10"/>
        <v>603482.76740536792</v>
      </c>
      <c r="AC34" s="14">
        <f t="shared" ref="AC34:AC42" si="26">AB34*$C33*$E33*$I$12*(1-$D34/2)</f>
        <v>2925.3233502599646</v>
      </c>
      <c r="AD34" s="60"/>
      <c r="AE34" s="59"/>
      <c r="AF34" s="58"/>
      <c r="AG34" s="59"/>
      <c r="AH34" s="58"/>
      <c r="AI34" s="59"/>
      <c r="AJ34" s="58"/>
      <c r="AK34" s="59"/>
      <c r="AL34" s="13">
        <f t="shared" si="11"/>
        <v>458771.62300001009</v>
      </c>
      <c r="AM34" s="17">
        <f t="shared" si="12"/>
        <v>229385.81150000505</v>
      </c>
      <c r="AN34" s="70"/>
    </row>
    <row r="35" spans="1:40" x14ac:dyDescent="0.25">
      <c r="A35" s="23">
        <f t="shared" si="13"/>
        <v>7</v>
      </c>
      <c r="B35" s="50">
        <f t="shared" si="13"/>
        <v>52</v>
      </c>
      <c r="C35" s="38">
        <f t="shared" si="0"/>
        <v>0.96552064680948435</v>
      </c>
      <c r="D35" s="89">
        <f>IF($J$12&lt;&gt;"",$J$12,VLOOKUP(B35,АП!A:C,IF($I$5="M",2,3),FALSE))</f>
        <v>1.7303327328060947E-3</v>
      </c>
      <c r="E35" s="38">
        <f t="shared" si="14"/>
        <v>0.99163835638599029</v>
      </c>
      <c r="F35" s="38">
        <f>IF($I$7&lt;&gt;"",$I$7,VLOOKUP(A35,АП!J:M,3,FALSE))</f>
        <v>0.16639999999999999</v>
      </c>
      <c r="G35" s="38">
        <f t="shared" si="15"/>
        <v>0.13631499999999999</v>
      </c>
      <c r="H35" s="104">
        <f t="shared" si="16"/>
        <v>0.31659014799299678</v>
      </c>
      <c r="I35" s="16">
        <f t="shared" si="1"/>
        <v>458771.62300001009</v>
      </c>
      <c r="J35" s="14">
        <f t="shared" si="2"/>
        <v>229385.81150000505</v>
      </c>
      <c r="K35" s="13">
        <f t="shared" si="17"/>
        <v>114509.39710080251</v>
      </c>
      <c r="L35" s="11">
        <f t="shared" si="18"/>
        <v>110378.64395148923</v>
      </c>
      <c r="M35" s="11">
        <f t="shared" si="19"/>
        <v>16556.796592723382</v>
      </c>
      <c r="N35" s="11">
        <f t="shared" si="20"/>
        <v>3316.6659841192677</v>
      </c>
      <c r="O35" s="11">
        <f t="shared" si="3"/>
        <v>3311.3593185446766</v>
      </c>
      <c r="P35" s="11">
        <f t="shared" si="21"/>
        <v>663.33319682385354</v>
      </c>
      <c r="Q35" s="11">
        <f t="shared" si="4"/>
        <v>1989.9995904715606</v>
      </c>
      <c r="R35" s="11">
        <f t="shared" si="22"/>
        <v>82.916649602981693</v>
      </c>
      <c r="S35" s="14">
        <f t="shared" si="23"/>
        <v>93821.847358765837</v>
      </c>
      <c r="T35" s="13">
        <f t="shared" si="5"/>
        <v>3363.8116835008436</v>
      </c>
      <c r="U35" s="17">
        <f t="shared" si="6"/>
        <v>3242.4672693556349</v>
      </c>
      <c r="V35" s="11">
        <f t="shared" si="7"/>
        <v>521309.07678925648</v>
      </c>
      <c r="W35" s="11">
        <f t="shared" si="8"/>
        <v>260654.53839462824</v>
      </c>
      <c r="X35" s="16">
        <f t="shared" si="24"/>
        <v>781963.61518388474</v>
      </c>
      <c r="Y35" s="14">
        <f t="shared" si="25"/>
        <v>1300.987128280299</v>
      </c>
      <c r="Z35" s="11">
        <f>Z34+SUM(I35:J35)*G35</f>
        <v>178480.84777851676</v>
      </c>
      <c r="AA35" s="11">
        <f t="shared" si="9"/>
        <v>859.46788036594853</v>
      </c>
      <c r="AB35" s="11">
        <f t="shared" si="10"/>
        <v>603482.76740536792</v>
      </c>
      <c r="AC35" s="14">
        <f t="shared" si="26"/>
        <v>2906.0488080094142</v>
      </c>
      <c r="AD35" s="60"/>
      <c r="AE35" s="59"/>
      <c r="AF35" s="58"/>
      <c r="AG35" s="59"/>
      <c r="AH35" s="58"/>
      <c r="AI35" s="59"/>
      <c r="AJ35" s="58"/>
      <c r="AK35" s="59"/>
      <c r="AL35" s="13">
        <f t="shared" si="11"/>
        <v>521309.07678925648</v>
      </c>
      <c r="AM35" s="17">
        <f t="shared" si="12"/>
        <v>260654.53839462824</v>
      </c>
      <c r="AN35" s="70"/>
    </row>
    <row r="36" spans="1:40" x14ac:dyDescent="0.25">
      <c r="A36" s="23">
        <f t="shared" si="13"/>
        <v>8</v>
      </c>
      <c r="B36" s="50">
        <f t="shared" si="13"/>
        <v>53</v>
      </c>
      <c r="C36" s="38">
        <f t="shared" si="0"/>
        <v>0.96069304357543694</v>
      </c>
      <c r="D36" s="89">
        <f>IF($J$12&lt;&gt;"",$J$12,VLOOKUP(B36,АП!A:C,IF($I$5="M",2,3),FALSE))</f>
        <v>2.0596062277598026E-3</v>
      </c>
      <c r="E36" s="38">
        <f t="shared" si="14"/>
        <v>0.98959597185149217</v>
      </c>
      <c r="F36" s="38">
        <f>IF($I$7&lt;&gt;"",$I$7,VLOOKUP(A36,АП!J:M,3,FALSE))</f>
        <v>0.16639999999999999</v>
      </c>
      <c r="G36" s="38">
        <f t="shared" si="15"/>
        <v>0.13631499999999999</v>
      </c>
      <c r="H36" s="104">
        <f t="shared" si="16"/>
        <v>0.27142502399948287</v>
      </c>
      <c r="I36" s="16">
        <f t="shared" si="1"/>
        <v>521309.07678925648</v>
      </c>
      <c r="J36" s="14">
        <f t="shared" si="2"/>
        <v>260654.53839462824</v>
      </c>
      <c r="K36" s="13">
        <f t="shared" si="17"/>
        <v>130118.74556659842</v>
      </c>
      <c r="L36" s="11">
        <f t="shared" si="18"/>
        <v>124581.84256664498</v>
      </c>
      <c r="M36" s="11">
        <f t="shared" si="19"/>
        <v>18687.276384996745</v>
      </c>
      <c r="N36" s="11">
        <f t="shared" si="20"/>
        <v>3743.4447886612074</v>
      </c>
      <c r="O36" s="11">
        <f t="shared" si="3"/>
        <v>3737.4552769993493</v>
      </c>
      <c r="P36" s="11">
        <f t="shared" si="21"/>
        <v>748.68895773224153</v>
      </c>
      <c r="Q36" s="11">
        <f t="shared" si="4"/>
        <v>2246.0668731967244</v>
      </c>
      <c r="R36" s="11">
        <f t="shared" si="22"/>
        <v>93.586119716530192</v>
      </c>
      <c r="S36" s="14">
        <f t="shared" si="23"/>
        <v>105894.56618164823</v>
      </c>
      <c r="T36" s="13">
        <f t="shared" si="5"/>
        <v>3505.0917742078786</v>
      </c>
      <c r="U36" s="17">
        <f t="shared" si="6"/>
        <v>3355.9406809106372</v>
      </c>
      <c r="V36" s="11">
        <f t="shared" si="7"/>
        <v>592371.32359178399</v>
      </c>
      <c r="W36" s="11">
        <f t="shared" si="8"/>
        <v>296185.661795892</v>
      </c>
      <c r="X36" s="16">
        <f t="shared" si="24"/>
        <v>888556.98538767593</v>
      </c>
      <c r="Y36" s="14">
        <f t="shared" si="25"/>
        <v>1747.8222683008664</v>
      </c>
      <c r="Z36" s="11">
        <f>Z35+SUM(I36:J36)*G36</f>
        <v>285074.21798230801</v>
      </c>
      <c r="AA36" s="11">
        <f t="shared" si="9"/>
        <v>1363.3123213312192</v>
      </c>
      <c r="AB36" s="11">
        <f t="shared" si="10"/>
        <v>603482.76740536792</v>
      </c>
      <c r="AC36" s="14">
        <f t="shared" si="26"/>
        <v>2886.0396367582425</v>
      </c>
      <c r="AD36" s="60"/>
      <c r="AE36" s="59"/>
      <c r="AF36" s="58"/>
      <c r="AG36" s="59"/>
      <c r="AH36" s="58"/>
      <c r="AI36" s="59"/>
      <c r="AJ36" s="58"/>
      <c r="AK36" s="59"/>
      <c r="AL36" s="13">
        <f t="shared" si="11"/>
        <v>592371.32359178399</v>
      </c>
      <c r="AM36" s="17">
        <f t="shared" si="12"/>
        <v>296185.661795892</v>
      </c>
      <c r="AN36" s="70"/>
    </row>
    <row r="37" spans="1:40" x14ac:dyDescent="0.25">
      <c r="A37" s="23">
        <f t="shared" si="13"/>
        <v>9</v>
      </c>
      <c r="B37" s="50">
        <f t="shared" si="13"/>
        <v>54</v>
      </c>
      <c r="C37" s="38">
        <f t="shared" si="0"/>
        <v>0.95588957835755972</v>
      </c>
      <c r="D37" s="89">
        <f>IF($J$12&lt;&gt;"",$J$12,VLOOKUP(B37,АП!A:C,IF($I$5="M",2,3),FALSE))</f>
        <v>2.4112388250319139E-3</v>
      </c>
      <c r="E37" s="38">
        <f t="shared" si="14"/>
        <v>0.98720981962306864</v>
      </c>
      <c r="F37" s="38">
        <f>IF($I$7&lt;&gt;"",$I$7,VLOOKUP(A37,АП!J:M,3,FALSE))</f>
        <v>0.16639999999999999</v>
      </c>
      <c r="G37" s="38">
        <f t="shared" si="15"/>
        <v>0.13631499999999999</v>
      </c>
      <c r="H37" s="104">
        <f t="shared" si="16"/>
        <v>0.23270320987609988</v>
      </c>
      <c r="I37" s="16">
        <f t="shared" si="1"/>
        <v>592371.32359178399</v>
      </c>
      <c r="J37" s="14">
        <f t="shared" si="2"/>
        <v>296185.661795892</v>
      </c>
      <c r="K37" s="13">
        <f t="shared" si="17"/>
        <v>147855.88236850928</v>
      </c>
      <c r="L37" s="11">
        <f t="shared" si="18"/>
        <v>140566.28664484582</v>
      </c>
      <c r="M37" s="11">
        <f t="shared" si="19"/>
        <v>21084.942996726873</v>
      </c>
      <c r="N37" s="11">
        <f t="shared" si="20"/>
        <v>4223.7465938956084</v>
      </c>
      <c r="O37" s="11">
        <f t="shared" si="3"/>
        <v>4216.9885993453745</v>
      </c>
      <c r="P37" s="11">
        <f t="shared" si="21"/>
        <v>844.7493187791215</v>
      </c>
      <c r="Q37" s="11">
        <f t="shared" si="4"/>
        <v>2534.2479563373649</v>
      </c>
      <c r="R37" s="11">
        <f t="shared" si="22"/>
        <v>105.59366484739019</v>
      </c>
      <c r="S37" s="14">
        <f t="shared" si="23"/>
        <v>119481.34364811896</v>
      </c>
      <c r="T37" s="13">
        <f t="shared" si="5"/>
        <v>3652.30562872461</v>
      </c>
      <c r="U37" s="17">
        <f t="shared" si="6"/>
        <v>3472.2395328332959</v>
      </c>
      <c r="V37" s="11">
        <f t="shared" si="7"/>
        <v>673120.42056719796</v>
      </c>
      <c r="W37" s="11">
        <f t="shared" si="8"/>
        <v>336560.21028359898</v>
      </c>
      <c r="X37" s="16">
        <f t="shared" si="24"/>
        <v>1009680.6308507969</v>
      </c>
      <c r="Y37" s="14">
        <f t="shared" si="25"/>
        <v>2308.7649578716182</v>
      </c>
      <c r="Z37" s="11">
        <f>Z36+SUM(I37:J37)*G37</f>
        <v>406197.86344542901</v>
      </c>
      <c r="AA37" s="11">
        <f t="shared" si="9"/>
        <v>1928.529533894924</v>
      </c>
      <c r="AB37" s="11">
        <f t="shared" si="10"/>
        <v>603482.76740536792</v>
      </c>
      <c r="AC37" s="14">
        <f t="shared" si="26"/>
        <v>2865.1906986070335</v>
      </c>
      <c r="AD37" s="60"/>
      <c r="AE37" s="59"/>
      <c r="AF37" s="58"/>
      <c r="AG37" s="59"/>
      <c r="AH37" s="58"/>
      <c r="AI37" s="59"/>
      <c r="AJ37" s="58"/>
      <c r="AK37" s="59"/>
      <c r="AL37" s="13">
        <f t="shared" si="11"/>
        <v>673120.42056719796</v>
      </c>
      <c r="AM37" s="17">
        <f t="shared" si="12"/>
        <v>336560.21028359898</v>
      </c>
      <c r="AN37" s="70"/>
    </row>
    <row r="38" spans="1:40" x14ac:dyDescent="0.25">
      <c r="A38" s="23">
        <f>A37+1</f>
        <v>10</v>
      </c>
      <c r="B38" s="50">
        <f>B37+1</f>
        <v>55</v>
      </c>
      <c r="C38" s="38">
        <f t="shared" si="0"/>
        <v>0.95111013046577186</v>
      </c>
      <c r="D38" s="89">
        <f>IF($J$12&lt;&gt;"",$J$12,VLOOKUP(B38,АП!A:C,IF($I$5="M",2,3),FALSE))</f>
        <v>2.816497506119453E-3</v>
      </c>
      <c r="E38" s="38">
        <f>E37*(1-$D38)</f>
        <v>0.9844293456280836</v>
      </c>
      <c r="F38" s="38">
        <f>IF($I$7&lt;&gt;"",$I$7,VLOOKUP(A38,АП!J:M,3,FALSE))</f>
        <v>0.16220000000000001</v>
      </c>
      <c r="G38" s="38">
        <f t="shared" si="15"/>
        <v>0.132745</v>
      </c>
      <c r="H38" s="104">
        <f t="shared" si="16"/>
        <v>0.20022647554302178</v>
      </c>
      <c r="I38" s="16">
        <f t="shared" si="1"/>
        <v>673120.42056719796</v>
      </c>
      <c r="J38" s="14">
        <f t="shared" si="2"/>
        <v>336560.21028359898</v>
      </c>
      <c r="K38" s="13">
        <f t="shared" si="17"/>
        <v>163770.19832399927</v>
      </c>
      <c r="L38" s="11">
        <f t="shared" si="18"/>
        <v>154543.97135785167</v>
      </c>
      <c r="M38" s="11">
        <f t="shared" si="19"/>
        <v>23181.595703677751</v>
      </c>
      <c r="N38" s="11">
        <f t="shared" si="20"/>
        <v>4763.9941848906192</v>
      </c>
      <c r="O38" s="11">
        <f t="shared" si="3"/>
        <v>4636.3191407355498</v>
      </c>
      <c r="P38" s="11">
        <f t="shared" si="21"/>
        <v>952.79883697812386</v>
      </c>
      <c r="Q38" s="11">
        <f t="shared" si="4"/>
        <v>2858.3965109343717</v>
      </c>
      <c r="R38" s="11">
        <f t="shared" si="22"/>
        <v>119.09985462226548</v>
      </c>
      <c r="S38" s="14">
        <f t="shared" si="23"/>
        <v>131362.37565417393</v>
      </c>
      <c r="T38" s="13">
        <f t="shared" si="5"/>
        <v>3805.7024651310435</v>
      </c>
      <c r="U38" s="17">
        <f t="shared" si="6"/>
        <v>3591.3028059240551</v>
      </c>
      <c r="V38" s="11">
        <f t="shared" si="7"/>
        <v>762473.79079539061</v>
      </c>
      <c r="W38" s="11">
        <f t="shared" si="8"/>
        <v>381236.89539769531</v>
      </c>
      <c r="X38" s="16">
        <f t="shared" si="24"/>
        <v>1143710.686193086</v>
      </c>
      <c r="Y38" s="14">
        <f t="shared" si="25"/>
        <v>3032.1846691023088</v>
      </c>
      <c r="Z38" s="11">
        <v>0</v>
      </c>
      <c r="AA38" s="11">
        <f t="shared" si="9"/>
        <v>0</v>
      </c>
      <c r="AB38" s="11">
        <f t="shared" si="10"/>
        <v>1143710.686193086</v>
      </c>
      <c r="AC38" s="14">
        <f t="shared" si="26"/>
        <v>5388.7911326403591</v>
      </c>
      <c r="AD38" s="60"/>
      <c r="AE38" s="59"/>
      <c r="AF38" s="58"/>
      <c r="AG38" s="59"/>
      <c r="AH38" s="58"/>
      <c r="AI38" s="59"/>
      <c r="AJ38" s="58"/>
      <c r="AK38" s="59"/>
      <c r="AL38" s="13">
        <f t="shared" si="11"/>
        <v>762473.79079539061</v>
      </c>
      <c r="AM38" s="17">
        <f t="shared" si="12"/>
        <v>381236.89539769531</v>
      </c>
      <c r="AN38" s="70"/>
    </row>
    <row r="39" spans="1:40" x14ac:dyDescent="0.25">
      <c r="A39" s="23">
        <f t="shared" si="13"/>
        <v>11</v>
      </c>
      <c r="B39" s="50">
        <f t="shared" si="13"/>
        <v>56</v>
      </c>
      <c r="C39" s="38">
        <f t="shared" si="0"/>
        <v>0.94635457981344295</v>
      </c>
      <c r="D39" s="89">
        <f>IF($J$12&lt;&gt;"",$J$12,VLOOKUP(B39,АП!A:C,IF($I$5="M",2,3),FALSE))</f>
        <v>3.2763649808964512E-3</v>
      </c>
      <c r="E39" s="38">
        <f t="shared" si="14"/>
        <v>0.98120399579390094</v>
      </c>
      <c r="F39" s="38">
        <f>IF($I$7&lt;&gt;"",$I$7,VLOOKUP(A39,АП!J:M,3,FALSE))</f>
        <v>0.16220000000000001</v>
      </c>
      <c r="G39" s="38">
        <f t="shared" si="15"/>
        <v>0.132745</v>
      </c>
      <c r="H39" s="104">
        <f t="shared" si="16"/>
        <v>0.17228228836949044</v>
      </c>
      <c r="I39" s="16">
        <f t="shared" si="1"/>
        <v>762473.79079539061</v>
      </c>
      <c r="J39" s="14">
        <f t="shared" si="2"/>
        <v>381236.89539769531</v>
      </c>
      <c r="K39" s="13">
        <f t="shared" si="17"/>
        <v>185509.87330051855</v>
      </c>
      <c r="L39" s="11">
        <f t="shared" si="18"/>
        <v>173693.02856070703</v>
      </c>
      <c r="M39" s="11">
        <f t="shared" si="19"/>
        <v>26053.954284106054</v>
      </c>
      <c r="N39" s="11">
        <f t="shared" si="20"/>
        <v>5354.2857139552107</v>
      </c>
      <c r="O39" s="11">
        <f t="shared" si="3"/>
        <v>5210.7908568212106</v>
      </c>
      <c r="P39" s="11">
        <f t="shared" si="21"/>
        <v>1070.8571427910422</v>
      </c>
      <c r="Q39" s="11">
        <f t="shared" si="4"/>
        <v>3212.5714283731263</v>
      </c>
      <c r="R39" s="11">
        <f t="shared" si="22"/>
        <v>133.85714284888027</v>
      </c>
      <c r="S39" s="14">
        <f t="shared" si="23"/>
        <v>147639.07427660096</v>
      </c>
      <c r="T39" s="13">
        <f t="shared" si="5"/>
        <v>3965.5419686665477</v>
      </c>
      <c r="U39" s="17">
        <f t="shared" si="6"/>
        <v>3712.9398137557555</v>
      </c>
      <c r="V39" s="11">
        <f t="shared" si="7"/>
        <v>863688.37415452464</v>
      </c>
      <c r="W39" s="11">
        <f t="shared" si="8"/>
        <v>431844.18707726232</v>
      </c>
      <c r="X39" s="16">
        <f t="shared" si="24"/>
        <v>1295532.5612317869</v>
      </c>
      <c r="Y39" s="14">
        <f t="shared" si="25"/>
        <v>3964.3215329493128</v>
      </c>
      <c r="Z39" s="11">
        <f>Z38+SUM(I39:J39)*G39</f>
        <v>151821.8750387012</v>
      </c>
      <c r="AA39" s="11">
        <f t="shared" si="9"/>
        <v>709.59031126472041</v>
      </c>
      <c r="AB39" s="11">
        <f t="shared" si="10"/>
        <v>1143710.6861930857</v>
      </c>
      <c r="AC39" s="14">
        <f t="shared" si="26"/>
        <v>5345.5144168497509</v>
      </c>
      <c r="AD39" s="60"/>
      <c r="AE39" s="59"/>
      <c r="AF39" s="58"/>
      <c r="AG39" s="59"/>
      <c r="AH39" s="58"/>
      <c r="AI39" s="59"/>
      <c r="AJ39" s="58"/>
      <c r="AK39" s="59"/>
      <c r="AL39" s="13">
        <f t="shared" si="11"/>
        <v>863688.37415452464</v>
      </c>
      <c r="AM39" s="17">
        <f t="shared" si="12"/>
        <v>431844.18707726232</v>
      </c>
      <c r="AN39" s="70"/>
    </row>
    <row r="40" spans="1:40" x14ac:dyDescent="0.25">
      <c r="A40" s="23">
        <f t="shared" si="13"/>
        <v>12</v>
      </c>
      <c r="B40" s="50">
        <f t="shared" si="13"/>
        <v>57</v>
      </c>
      <c r="C40" s="38">
        <f t="shared" si="0"/>
        <v>0.94162280691437572</v>
      </c>
      <c r="D40" s="89">
        <f>IF($J$12&lt;&gt;"",$J$12,VLOOKUP(B40,АП!A:C,IF($I$5="M",2,3),FALSE))</f>
        <v>3.792055232108793E-3</v>
      </c>
      <c r="E40" s="38">
        <f t="shared" si="14"/>
        <v>0.97748321604788457</v>
      </c>
      <c r="F40" s="38">
        <f>IF($I$7&lt;&gt;"",$I$7,VLOOKUP(A40,АП!J:M,3,FALSE))</f>
        <v>0.16220000000000001</v>
      </c>
      <c r="G40" s="38">
        <f t="shared" si="15"/>
        <v>0.132745</v>
      </c>
      <c r="H40" s="104">
        <f t="shared" si="16"/>
        <v>0.14823807293881472</v>
      </c>
      <c r="I40" s="16">
        <f t="shared" si="1"/>
        <v>863688.37415452464</v>
      </c>
      <c r="J40" s="14">
        <f t="shared" si="2"/>
        <v>431844.18707726232</v>
      </c>
      <c r="K40" s="13">
        <f t="shared" si="17"/>
        <v>210135.38143179583</v>
      </c>
      <c r="L40" s="11">
        <f t="shared" si="18"/>
        <v>195124.75869745351</v>
      </c>
      <c r="M40" s="11">
        <f t="shared" si="19"/>
        <v>29268.713804618026</v>
      </c>
      <c r="N40" s="11">
        <f t="shared" si="20"/>
        <v>6014.9432397488745</v>
      </c>
      <c r="O40" s="11">
        <f t="shared" si="3"/>
        <v>5853.7427609236047</v>
      </c>
      <c r="P40" s="11">
        <f t="shared" si="21"/>
        <v>1202.988647949775</v>
      </c>
      <c r="Q40" s="11">
        <f t="shared" si="4"/>
        <v>3608.9659438493245</v>
      </c>
      <c r="R40" s="11">
        <f t="shared" si="22"/>
        <v>150.37358099372187</v>
      </c>
      <c r="S40" s="14">
        <f t="shared" si="23"/>
        <v>165856.04489283549</v>
      </c>
      <c r="T40" s="13">
        <f t="shared" si="5"/>
        <v>4132.094731350543</v>
      </c>
      <c r="U40" s="17">
        <f t="shared" si="6"/>
        <v>3836.9263751591875</v>
      </c>
      <c r="V40" s="11">
        <f t="shared" si="7"/>
        <v>978338.68738166697</v>
      </c>
      <c r="W40" s="11">
        <f t="shared" si="8"/>
        <v>489169.34369083348</v>
      </c>
      <c r="X40" s="16">
        <f t="shared" si="24"/>
        <v>1467508.0310725004</v>
      </c>
      <c r="Y40" s="14">
        <f t="shared" si="25"/>
        <v>5154.4370688866429</v>
      </c>
      <c r="Z40" s="11">
        <f>Z39+SUM(I40:J40)*G40</f>
        <v>323797.34487941477</v>
      </c>
      <c r="AA40" s="11">
        <f t="shared" si="9"/>
        <v>1500.4871065930915</v>
      </c>
      <c r="AB40" s="11">
        <f t="shared" si="10"/>
        <v>1143710.6861930857</v>
      </c>
      <c r="AC40" s="14">
        <f t="shared" si="26"/>
        <v>5299.99138487242</v>
      </c>
      <c r="AD40" s="60"/>
      <c r="AE40" s="59"/>
      <c r="AF40" s="58"/>
      <c r="AG40" s="59"/>
      <c r="AH40" s="58"/>
      <c r="AI40" s="59"/>
      <c r="AJ40" s="58"/>
      <c r="AK40" s="59"/>
      <c r="AL40" s="13">
        <f t="shared" si="11"/>
        <v>978338.68738166697</v>
      </c>
      <c r="AM40" s="17">
        <f t="shared" si="12"/>
        <v>489169.34369083348</v>
      </c>
      <c r="AN40" s="70"/>
    </row>
    <row r="41" spans="1:40" x14ac:dyDescent="0.25">
      <c r="A41" s="23">
        <f t="shared" si="13"/>
        <v>13</v>
      </c>
      <c r="B41" s="50">
        <f t="shared" si="13"/>
        <v>58</v>
      </c>
      <c r="C41" s="38">
        <f t="shared" si="0"/>
        <v>0.93691469287980389</v>
      </c>
      <c r="D41" s="89">
        <f>IF($J$12&lt;&gt;"",$J$12,VLOOKUP(B41,АП!A:C,IF($I$5="M",2,3),FALSE))</f>
        <v>4.3650506325185745E-3</v>
      </c>
      <c r="E41" s="38">
        <f t="shared" si="14"/>
        <v>0.97321645231739851</v>
      </c>
      <c r="F41" s="38">
        <f>IF($I$7&lt;&gt;"",$I$7,VLOOKUP(A41,АП!J:M,3,FALSE))</f>
        <v>0.16220000000000001</v>
      </c>
      <c r="G41" s="38">
        <f t="shared" si="15"/>
        <v>0.132745</v>
      </c>
      <c r="H41" s="104">
        <f t="shared" si="16"/>
        <v>0.12754953789263013</v>
      </c>
      <c r="I41" s="16">
        <f t="shared" si="1"/>
        <v>978338.68738166697</v>
      </c>
      <c r="J41" s="14">
        <f t="shared" si="2"/>
        <v>489169.34369083348</v>
      </c>
      <c r="K41" s="13">
        <f t="shared" si="17"/>
        <v>238029.80263995958</v>
      </c>
      <c r="L41" s="11">
        <f t="shared" si="18"/>
        <v>219087.50748685782</v>
      </c>
      <c r="M41" s="11">
        <f t="shared" si="19"/>
        <v>32863.126123028669</v>
      </c>
      <c r="N41" s="11">
        <f t="shared" si="20"/>
        <v>6753.6223023075781</v>
      </c>
      <c r="O41" s="11">
        <f t="shared" si="3"/>
        <v>6572.6252246057347</v>
      </c>
      <c r="P41" s="11">
        <f t="shared" si="21"/>
        <v>1350.7244604615155</v>
      </c>
      <c r="Q41" s="11">
        <f t="shared" si="4"/>
        <v>4052.1733813845458</v>
      </c>
      <c r="R41" s="11">
        <f t="shared" si="22"/>
        <v>168.84055755768944</v>
      </c>
      <c r="S41" s="14">
        <f t="shared" si="23"/>
        <v>186224.38136382916</v>
      </c>
      <c r="T41" s="13">
        <f t="shared" si="5"/>
        <v>4305.6427100672663</v>
      </c>
      <c r="U41" s="17">
        <f t="shared" si="6"/>
        <v>3963.0017712716331</v>
      </c>
      <c r="V41" s="11">
        <f t="shared" si="7"/>
        <v>1108208.2564381463</v>
      </c>
      <c r="W41" s="11">
        <f t="shared" si="8"/>
        <v>554104.12821907317</v>
      </c>
      <c r="X41" s="16">
        <f t="shared" si="24"/>
        <v>1662312.3846572195</v>
      </c>
      <c r="Y41" s="14">
        <f t="shared" si="25"/>
        <v>6661.9460067401869</v>
      </c>
      <c r="Z41" s="11">
        <f>Z40+SUM(I41:J41)*G41</f>
        <v>518601.69846413383</v>
      </c>
      <c r="AA41" s="11">
        <f t="shared" si="9"/>
        <v>2381.4492042310981</v>
      </c>
      <c r="AB41" s="11">
        <f t="shared" si="10"/>
        <v>1143710.6861930857</v>
      </c>
      <c r="AC41" s="14">
        <f t="shared" si="26"/>
        <v>5251.9860840631172</v>
      </c>
      <c r="AD41" s="60"/>
      <c r="AE41" s="59"/>
      <c r="AF41" s="58"/>
      <c r="AG41" s="59"/>
      <c r="AH41" s="58"/>
      <c r="AI41" s="59"/>
      <c r="AJ41" s="58"/>
      <c r="AK41" s="59"/>
      <c r="AL41" s="13">
        <f t="shared" si="11"/>
        <v>1108208.2564381463</v>
      </c>
      <c r="AM41" s="17">
        <f t="shared" si="12"/>
        <v>554104.12821907317</v>
      </c>
      <c r="AN41" s="70"/>
    </row>
    <row r="42" spans="1:40" x14ac:dyDescent="0.25">
      <c r="A42" s="23">
        <f t="shared" si="13"/>
        <v>14</v>
      </c>
      <c r="B42" s="50">
        <f t="shared" si="13"/>
        <v>59</v>
      </c>
      <c r="C42" s="38">
        <f t="shared" si="0"/>
        <v>0.9322301194154049</v>
      </c>
      <c r="D42" s="89">
        <f>IF($J$12&lt;&gt;"",$J$12,VLOOKUP(B42,АП!A:C,IF($I$5="M",2,3),FALSE))</f>
        <v>5.0075320762558162E-3</v>
      </c>
      <c r="E42" s="38">
        <f t="shared" si="14"/>
        <v>0.96834303971527924</v>
      </c>
      <c r="F42" s="38">
        <f>IF($I$7&lt;&gt;"",$I$7,VLOOKUP(A42,АП!J:M,3,FALSE))</f>
        <v>0.16220000000000001</v>
      </c>
      <c r="G42" s="38">
        <f t="shared" si="15"/>
        <v>0.132745</v>
      </c>
      <c r="H42" s="104">
        <f t="shared" si="16"/>
        <v>0.10974835475187587</v>
      </c>
      <c r="I42" s="16">
        <f t="shared" si="1"/>
        <v>1108208.2564381463</v>
      </c>
      <c r="J42" s="14">
        <f t="shared" si="2"/>
        <v>554104.12821907317</v>
      </c>
      <c r="K42" s="13">
        <f t="shared" si="17"/>
        <v>269627.06879140105</v>
      </c>
      <c r="L42" s="11">
        <f t="shared" si="18"/>
        <v>245851.56782214623</v>
      </c>
      <c r="M42" s="11">
        <f t="shared" si="19"/>
        <v>36877.735173321933</v>
      </c>
      <c r="N42" s="11">
        <f t="shared" si="20"/>
        <v>7578.6549883522248</v>
      </c>
      <c r="O42" s="11">
        <f t="shared" si="3"/>
        <v>7375.547034664387</v>
      </c>
      <c r="P42" s="11">
        <f t="shared" si="21"/>
        <v>1515.730997670445</v>
      </c>
      <c r="Q42" s="11">
        <f t="shared" si="4"/>
        <v>4547.1929930113347</v>
      </c>
      <c r="R42" s="11">
        <f t="shared" si="22"/>
        <v>189.46637470880563</v>
      </c>
      <c r="S42" s="14">
        <f t="shared" si="23"/>
        <v>208973.83264882429</v>
      </c>
      <c r="T42" s="13">
        <f t="shared" si="5"/>
        <v>4486.4797038900924</v>
      </c>
      <c r="U42" s="17">
        <f t="shared" si="6"/>
        <v>4090.8654837506983</v>
      </c>
      <c r="V42" s="11">
        <f t="shared" si="7"/>
        <v>1255317.3614390281</v>
      </c>
      <c r="W42" s="11">
        <f t="shared" si="8"/>
        <v>627658.68071951403</v>
      </c>
      <c r="X42" s="16">
        <f t="shared" si="24"/>
        <v>1882976.0421585422</v>
      </c>
      <c r="Y42" s="14">
        <f t="shared" si="25"/>
        <v>8576.1216038918119</v>
      </c>
      <c r="Z42" s="11">
        <f>Z41+SUM(I42:J42)*G42</f>
        <v>739265.35596545646</v>
      </c>
      <c r="AA42" s="11">
        <f t="shared" si="9"/>
        <v>3361.9489554707793</v>
      </c>
      <c r="AB42" s="11">
        <f t="shared" si="10"/>
        <v>1143710.6861930857</v>
      </c>
      <c r="AC42" s="14">
        <f t="shared" si="26"/>
        <v>5201.2405502027641</v>
      </c>
      <c r="AD42" s="60"/>
      <c r="AE42" s="59"/>
      <c r="AF42" s="58"/>
      <c r="AG42" s="59"/>
      <c r="AH42" s="58"/>
      <c r="AI42" s="59"/>
      <c r="AJ42" s="58"/>
      <c r="AK42" s="59"/>
      <c r="AL42" s="13">
        <f t="shared" si="11"/>
        <v>1255317.3614390281</v>
      </c>
      <c r="AM42" s="17">
        <f t="shared" si="12"/>
        <v>627658.68071951403</v>
      </c>
      <c r="AN42" s="70"/>
    </row>
    <row r="43" spans="1:40" x14ac:dyDescent="0.25">
      <c r="A43" s="105">
        <f t="shared" si="13"/>
        <v>15</v>
      </c>
      <c r="B43" s="106">
        <f t="shared" si="13"/>
        <v>60</v>
      </c>
      <c r="C43" s="107">
        <f t="shared" si="0"/>
        <v>0.92756896881832784</v>
      </c>
      <c r="D43" s="108">
        <f>IF($J$12&lt;&gt;"",$J$12,VLOOKUP(B43,АП!A:C,IF($I$5="M",2,3),FALSE))</f>
        <v>5.7427458678332988E-3</v>
      </c>
      <c r="E43" s="107">
        <f t="shared" si="14"/>
        <v>0.96278209172530915</v>
      </c>
      <c r="F43" s="107">
        <f>IF($I$7&lt;&gt;"",$I$7,VLOOKUP(A43,АП!J:M,3,FALSE))</f>
        <v>0.15830000000000002</v>
      </c>
      <c r="G43" s="107">
        <f t="shared" si="15"/>
        <v>0.12943000000000002</v>
      </c>
      <c r="H43" s="116">
        <f t="shared" si="16"/>
        <v>9.4749507685293846E-2</v>
      </c>
      <c r="I43" s="109">
        <f t="shared" si="1"/>
        <v>1255317.3614390281</v>
      </c>
      <c r="J43" s="111">
        <f t="shared" si="2"/>
        <v>627658.68071951403</v>
      </c>
      <c r="K43" s="112">
        <f t="shared" si="17"/>
        <v>298075.10747369728</v>
      </c>
      <c r="L43" s="110">
        <f t="shared" si="18"/>
        <v>269077.92807912361</v>
      </c>
      <c r="M43" s="110">
        <f t="shared" si="19"/>
        <v>40361.689211868543</v>
      </c>
      <c r="N43" s="110">
        <f t="shared" si="20"/>
        <v>8498.9869892332154</v>
      </c>
      <c r="O43" s="110">
        <f t="shared" si="3"/>
        <v>8072.3378423737076</v>
      </c>
      <c r="P43" s="110">
        <f t="shared" si="21"/>
        <v>1699.7973978466432</v>
      </c>
      <c r="Q43" s="110">
        <f t="shared" si="4"/>
        <v>5099.3921935399294</v>
      </c>
      <c r="R43" s="110">
        <f t="shared" si="22"/>
        <v>212.4746747308304</v>
      </c>
      <c r="S43" s="111">
        <f t="shared" si="23"/>
        <v>228716.23886725507</v>
      </c>
      <c r="T43" s="112">
        <f t="shared" si="5"/>
        <v>4674.9118514534766</v>
      </c>
      <c r="U43" s="113">
        <f t="shared" si="6"/>
        <v>4220.1296364629925</v>
      </c>
      <c r="V43" s="110">
        <f t="shared" si="7"/>
        <v>1417793.0875300814</v>
      </c>
      <c r="W43" s="110">
        <f t="shared" si="8"/>
        <v>708896.5437650407</v>
      </c>
      <c r="X43" s="109">
        <f t="shared" si="24"/>
        <v>2126689.6312951222</v>
      </c>
      <c r="Y43" s="111">
        <f t="shared" si="25"/>
        <v>10997.373667805825</v>
      </c>
      <c r="Z43" s="110">
        <v>0</v>
      </c>
      <c r="AA43" s="110">
        <f t="shared" si="9"/>
        <v>0</v>
      </c>
      <c r="AB43" s="110">
        <f t="shared" si="10"/>
        <v>2126689.6312951222</v>
      </c>
      <c r="AC43" s="111">
        <f>AB43*$C42*$E42*$I$12*(1-$D43/2)</f>
        <v>9571.4485352301072</v>
      </c>
      <c r="AD43" s="110">
        <f>IF(OR(L3="СВ + ДСВ",L3="СВ"),V43,0)</f>
        <v>0</v>
      </c>
      <c r="AE43" s="111">
        <f>AD43*$E43*$C43</f>
        <v>0</v>
      </c>
      <c r="AF43" s="112">
        <f>IF(L3="СВ + ДСВ",W43,0)</f>
        <v>0</v>
      </c>
      <c r="AG43" s="111">
        <f>AF43*$E43*$C43</f>
        <v>0</v>
      </c>
      <c r="AH43" s="112">
        <f>IF(OR(L3="СВ + ДСВ",L3="СВ"),0,V43/L12)</f>
        <v>64445.140342276427</v>
      </c>
      <c r="AI43" s="111">
        <f>AH43*$E43*$C43</f>
        <v>57552.525843845389</v>
      </c>
      <c r="AJ43" s="112">
        <f>IF(L3="СВ + ДСВ",0,W43/10)</f>
        <v>70889.65437650407</v>
      </c>
      <c r="AK43" s="111">
        <f>AJ43*$E43*$C43</f>
        <v>63307.778428229933</v>
      </c>
      <c r="AL43" s="112">
        <f t="shared" si="11"/>
        <v>1353347.9471878051</v>
      </c>
      <c r="AM43" s="111">
        <f t="shared" si="12"/>
        <v>638006.88938853657</v>
      </c>
      <c r="AN43" s="92" t="s">
        <v>50</v>
      </c>
    </row>
    <row r="44" spans="1:40" x14ac:dyDescent="0.25">
      <c r="A44" s="23">
        <f t="shared" si="13"/>
        <v>16</v>
      </c>
      <c r="B44" s="50">
        <f t="shared" si="13"/>
        <v>61</v>
      </c>
      <c r="C44" s="38">
        <f>C43</f>
        <v>0.92756896881832784</v>
      </c>
      <c r="D44" s="89">
        <f>IF($J$12&lt;&gt;"",$J$12,VLOOKUP(B44,АП!A:C,IF($I$5="M",2,3),FALSE))</f>
        <v>6.5530386566270415E-3</v>
      </c>
      <c r="E44" s="38">
        <f t="shared" si="14"/>
        <v>0.95647294346032496</v>
      </c>
      <c r="F44" s="38">
        <f>IF($I$7&lt;&gt;"",$I$7,VLOOKUP(A44,АП!J:M,3,FALSE))</f>
        <v>0.15830000000000002</v>
      </c>
      <c r="G44" s="38">
        <f t="shared" si="15"/>
        <v>0.12943000000000002</v>
      </c>
      <c r="H44" s="104">
        <f t="shared" si="16"/>
        <v>8.1800490102127116E-2</v>
      </c>
      <c r="I44" s="16">
        <f t="shared" ref="I44:I75" si="27">IF(AND($L$4="да",AL43&lt;0.01),AH44,AL43)</f>
        <v>1353347.9471878051</v>
      </c>
      <c r="J44" s="14">
        <f t="shared" ref="J44:J94" si="28">MAX(0,AM43)</f>
        <v>638006.88938853657</v>
      </c>
      <c r="K44" s="13">
        <f t="shared" si="17"/>
        <v>315231.47063003492</v>
      </c>
      <c r="L44" s="11">
        <f t="shared" si="18"/>
        <v>281516.45358939446</v>
      </c>
      <c r="M44" s="11">
        <f t="shared" si="19"/>
        <v>42227.46803840917</v>
      </c>
      <c r="N44" s="11">
        <f t="shared" si="20"/>
        <v>8891.8652428741152</v>
      </c>
      <c r="O44" s="11">
        <f t="shared" si="3"/>
        <v>8445.493607681834</v>
      </c>
      <c r="P44" s="11">
        <f t="shared" si="21"/>
        <v>1778.3730485748229</v>
      </c>
      <c r="Q44" s="11">
        <f t="shared" si="4"/>
        <v>5335.1191457244677</v>
      </c>
      <c r="R44" s="11">
        <f t="shared" si="22"/>
        <v>222.29663107185286</v>
      </c>
      <c r="S44" s="14">
        <f t="shared" si="23"/>
        <v>239288.98555098529</v>
      </c>
      <c r="T44" s="13">
        <f t="shared" ref="T44:T75" si="29">(SUM(AD44:AK44)&gt;0.01)*I$4*(1+J$7)^(A42-1)</f>
        <v>4486.4797038900924</v>
      </c>
      <c r="U44" s="17">
        <f t="shared" si="6"/>
        <v>4006.6363070146981</v>
      </c>
      <c r="V44" s="11">
        <f t="shared" si="7"/>
        <v>1528511.7719923225</v>
      </c>
      <c r="W44" s="11">
        <f t="shared" si="8"/>
        <v>720584.12108209485</v>
      </c>
      <c r="X44" s="16">
        <f>W44</f>
        <v>720584.12108209485</v>
      </c>
      <c r="Y44" s="14">
        <f>X44*$C43*$E43*$D44</f>
        <v>4216.9808841575787</v>
      </c>
      <c r="Z44" s="66"/>
      <c r="AA44" s="66"/>
      <c r="AB44" s="66"/>
      <c r="AC44" s="66"/>
      <c r="AD44" s="58"/>
      <c r="AE44" s="59"/>
      <c r="AF44" s="58"/>
      <c r="AG44" s="59"/>
      <c r="AH44" s="13">
        <f t="shared" ref="AH44:AH75" si="30">AH43*(1+G44)</f>
        <v>72786.274856777265</v>
      </c>
      <c r="AI44" s="64">
        <f t="shared" ref="AI44:AI94" si="31">AH44*$E44*$C44</f>
        <v>64575.591598747873</v>
      </c>
      <c r="AJ44" s="13">
        <f t="shared" ref="AJ44:AJ52" si="32">AJ43*(1+G44)</f>
        <v>80064.902342454981</v>
      </c>
      <c r="AK44" s="64">
        <f>AJ44*$E44*$C44</f>
        <v>71033.150758622665</v>
      </c>
      <c r="AL44" s="13">
        <f t="shared" ref="AL44:AL75" si="33">MAX(0,V44-SUM(AD44,AH44))</f>
        <v>1455725.4971355454</v>
      </c>
      <c r="AM44" s="17">
        <f t="shared" si="12"/>
        <v>640519.21873963985</v>
      </c>
      <c r="AN44" s="70"/>
    </row>
    <row r="45" spans="1:40" x14ac:dyDescent="0.25">
      <c r="A45" s="23">
        <f t="shared" si="13"/>
        <v>17</v>
      </c>
      <c r="B45" s="50">
        <f t="shared" si="13"/>
        <v>62</v>
      </c>
      <c r="C45" s="38">
        <f t="shared" ref="C45:C94" si="34">C44</f>
        <v>0.92756896881832784</v>
      </c>
      <c r="D45" s="89">
        <f>IF($J$12&lt;&gt;"",$J$12,VLOOKUP(B45,АП!A:C,IF($I$5="M",2,3),FALSE))</f>
        <v>7.4736519413524105E-3</v>
      </c>
      <c r="E45" s="38">
        <f t="shared" si="14"/>
        <v>0.94932459758958165</v>
      </c>
      <c r="F45" s="38">
        <f>IF($I$7&lt;&gt;"",$I$7,VLOOKUP(A45,АП!J:M,3,FALSE))</f>
        <v>0.15830000000000002</v>
      </c>
      <c r="G45" s="38">
        <f t="shared" si="15"/>
        <v>0.12943000000000002</v>
      </c>
      <c r="H45" s="104">
        <f t="shared" si="16"/>
        <v>7.0621160409330141E-2</v>
      </c>
      <c r="I45" s="16">
        <f t="shared" si="27"/>
        <v>1455725.4971355454</v>
      </c>
      <c r="J45" s="14">
        <f t="shared" si="28"/>
        <v>640519.21873963985</v>
      </c>
      <c r="K45" s="13">
        <f t="shared" si="17"/>
        <v>331835.53852304188</v>
      </c>
      <c r="L45" s="11">
        <f t="shared" si="18"/>
        <v>294402.7051223556</v>
      </c>
      <c r="M45" s="11">
        <f t="shared" si="19"/>
        <v>44160.405768353339</v>
      </c>
      <c r="N45" s="11">
        <f t="shared" si="20"/>
        <v>9298.8851902196948</v>
      </c>
      <c r="O45" s="11">
        <f t="shared" si="3"/>
        <v>8832.0811536706678</v>
      </c>
      <c r="P45" s="11">
        <f t="shared" si="21"/>
        <v>1859.7770380439388</v>
      </c>
      <c r="Q45" s="11">
        <f t="shared" si="4"/>
        <v>5579.3311141318154</v>
      </c>
      <c r="R45" s="11">
        <f t="shared" si="22"/>
        <v>232.47212975549235</v>
      </c>
      <c r="S45" s="14">
        <f t="shared" si="23"/>
        <v>250242.29935400226</v>
      </c>
      <c r="T45" s="13">
        <f t="shared" si="29"/>
        <v>4674.9118514534766</v>
      </c>
      <c r="U45" s="17">
        <f t="shared" si="6"/>
        <v>4147.5566523170801</v>
      </c>
      <c r="V45" s="11">
        <f t="shared" si="7"/>
        <v>1644140.0482297989</v>
      </c>
      <c r="W45" s="11">
        <f t="shared" si="8"/>
        <v>723421.62122111139</v>
      </c>
      <c r="X45" s="16">
        <f t="shared" ref="X45:X52" si="35">W45</f>
        <v>723421.62122111139</v>
      </c>
      <c r="Y45" s="14">
        <f t="shared" ref="Y45:Y52" si="36">X45*$C44*$E44*$D45</f>
        <v>4796.707688085221</v>
      </c>
      <c r="Z45" s="66"/>
      <c r="AA45" s="66"/>
      <c r="AB45" s="66"/>
      <c r="AC45" s="66"/>
      <c r="AD45" s="58"/>
      <c r="AE45" s="59"/>
      <c r="AF45" s="58"/>
      <c r="AG45" s="59"/>
      <c r="AH45" s="13">
        <f t="shared" si="30"/>
        <v>82207.002411489942</v>
      </c>
      <c r="AI45" s="64">
        <f t="shared" si="31"/>
        <v>72388.530000273211</v>
      </c>
      <c r="AJ45" s="13">
        <f t="shared" si="32"/>
        <v>90427.702652638924</v>
      </c>
      <c r="AK45" s="64">
        <f t="shared" ref="AK45:AK52" si="37">AJ45*$E45*$C45</f>
        <v>79627.383000300528</v>
      </c>
      <c r="AL45" s="13">
        <f t="shared" si="33"/>
        <v>1561933.0458183091</v>
      </c>
      <c r="AM45" s="17">
        <f t="shared" si="12"/>
        <v>632993.91856847249</v>
      </c>
      <c r="AN45" s="70"/>
    </row>
    <row r="46" spans="1:40" x14ac:dyDescent="0.25">
      <c r="A46" s="23">
        <f t="shared" si="13"/>
        <v>18</v>
      </c>
      <c r="B46" s="50">
        <f t="shared" si="13"/>
        <v>63</v>
      </c>
      <c r="C46" s="38">
        <f t="shared" si="34"/>
        <v>0.92756896881832784</v>
      </c>
      <c r="D46" s="89">
        <f>IF($J$12&lt;&gt;"",$J$12,VLOOKUP(B46,АП!A:C,IF($I$5="M",2,3),FALSE))</f>
        <v>8.4991266561581513E-3</v>
      </c>
      <c r="E46" s="38">
        <f t="shared" si="14"/>
        <v>0.94125616759686148</v>
      </c>
      <c r="F46" s="38">
        <f>IF($I$7&lt;&gt;"",$I$7,VLOOKUP(A46,АП!J:M,3,FALSE))</f>
        <v>0.15830000000000002</v>
      </c>
      <c r="G46" s="38">
        <f t="shared" si="15"/>
        <v>0.12943000000000002</v>
      </c>
      <c r="H46" s="104">
        <f t="shared" si="16"/>
        <v>6.0969662789717806E-2</v>
      </c>
      <c r="I46" s="16">
        <f t="shared" si="27"/>
        <v>1561933.0458183091</v>
      </c>
      <c r="J46" s="14">
        <f t="shared" si="28"/>
        <v>632993.91856847249</v>
      </c>
      <c r="K46" s="13">
        <f t="shared" si="17"/>
        <v>347456.93846242758</v>
      </c>
      <c r="L46" s="11">
        <f t="shared" si="18"/>
        <v>305958.0847844549</v>
      </c>
      <c r="M46" s="11">
        <f t="shared" si="19"/>
        <v>45893.712717668233</v>
      </c>
      <c r="N46" s="11">
        <f t="shared" si="20"/>
        <v>9663.8687550364757</v>
      </c>
      <c r="O46" s="11">
        <f t="shared" si="3"/>
        <v>9178.7425435336463</v>
      </c>
      <c r="P46" s="11">
        <f t="shared" si="21"/>
        <v>1932.7737510072955</v>
      </c>
      <c r="Q46" s="11">
        <f t="shared" si="4"/>
        <v>5798.3212530218852</v>
      </c>
      <c r="R46" s="11">
        <f t="shared" si="22"/>
        <v>241.59671887591193</v>
      </c>
      <c r="S46" s="14">
        <f t="shared" si="23"/>
        <v>260064.37206678666</v>
      </c>
      <c r="T46" s="13">
        <f t="shared" si="29"/>
        <v>4871.2581492145227</v>
      </c>
      <c r="U46" s="17">
        <f t="shared" si="6"/>
        <v>4289.4547463052277</v>
      </c>
      <c r="V46" s="11">
        <f t="shared" si="7"/>
        <v>1764094.0399385728</v>
      </c>
      <c r="W46" s="11">
        <f t="shared" si="8"/>
        <v>714922.32144878979</v>
      </c>
      <c r="X46" s="16">
        <f t="shared" si="35"/>
        <v>714922.32144878979</v>
      </c>
      <c r="Y46" s="14">
        <f t="shared" si="36"/>
        <v>5350.4967329145938</v>
      </c>
      <c r="Z46" s="66"/>
      <c r="AA46" s="66"/>
      <c r="AB46" s="66"/>
      <c r="AC46" s="66"/>
      <c r="AD46" s="58"/>
      <c r="AE46" s="59"/>
      <c r="AF46" s="58"/>
      <c r="AG46" s="59"/>
      <c r="AH46" s="13">
        <f t="shared" si="30"/>
        <v>92847.054733609082</v>
      </c>
      <c r="AI46" s="64">
        <f t="shared" si="31"/>
        <v>81062.907732635271</v>
      </c>
      <c r="AJ46" s="13">
        <f t="shared" si="32"/>
        <v>102131.76020696998</v>
      </c>
      <c r="AK46" s="64">
        <f t="shared" si="37"/>
        <v>89169.198505898778</v>
      </c>
      <c r="AL46" s="13">
        <f t="shared" si="33"/>
        <v>1671246.9852049637</v>
      </c>
      <c r="AM46" s="17">
        <f t="shared" si="12"/>
        <v>612790.56124181976</v>
      </c>
      <c r="AN46" s="70"/>
    </row>
    <row r="47" spans="1:40" x14ac:dyDescent="0.25">
      <c r="A47" s="23">
        <f t="shared" si="13"/>
        <v>19</v>
      </c>
      <c r="B47" s="50">
        <f t="shared" si="13"/>
        <v>64</v>
      </c>
      <c r="C47" s="38">
        <f t="shared" si="34"/>
        <v>0.92756896881832784</v>
      </c>
      <c r="D47" s="89">
        <f>IF($J$12&lt;&gt;"",$J$12,VLOOKUP(B47,АП!A:C,IF($I$5="M",2,3),FALSE))</f>
        <v>9.6354222613702634E-3</v>
      </c>
      <c r="E47" s="38">
        <f t="shared" si="14"/>
        <v>0.9321867669659466</v>
      </c>
      <c r="F47" s="38">
        <f>IF($I$7&lt;&gt;"",$I$7,VLOOKUP(A47,АП!J:M,3,FALSE))</f>
        <v>0.15830000000000002</v>
      </c>
      <c r="G47" s="38">
        <f t="shared" si="15"/>
        <v>0.12943000000000002</v>
      </c>
      <c r="H47" s="104">
        <f t="shared" si="16"/>
        <v>5.2637194845651214E-2</v>
      </c>
      <c r="I47" s="16">
        <f t="shared" si="27"/>
        <v>1671246.9852049637</v>
      </c>
      <c r="J47" s="14">
        <f t="shared" si="28"/>
        <v>612790.56124181976</v>
      </c>
      <c r="K47" s="13">
        <f t="shared" si="17"/>
        <v>361563.14360252587</v>
      </c>
      <c r="L47" s="11">
        <f t="shared" si="18"/>
        <v>315673.55403427361</v>
      </c>
      <c r="M47" s="11">
        <f t="shared" si="19"/>
        <v>47351.033105141039</v>
      </c>
      <c r="N47" s="11">
        <f t="shared" si="20"/>
        <v>9970.7376511141356</v>
      </c>
      <c r="O47" s="11">
        <f t="shared" si="3"/>
        <v>9470.2066210282082</v>
      </c>
      <c r="P47" s="11">
        <f t="shared" si="21"/>
        <v>1994.1475302228271</v>
      </c>
      <c r="Q47" s="11">
        <f t="shared" si="4"/>
        <v>5982.4425906684819</v>
      </c>
      <c r="R47" s="11">
        <f t="shared" si="22"/>
        <v>249.26844127785338</v>
      </c>
      <c r="S47" s="14">
        <f t="shared" si="23"/>
        <v>268322.52092913259</v>
      </c>
      <c r="T47" s="13">
        <f t="shared" si="29"/>
        <v>5075.8509914815331</v>
      </c>
      <c r="U47" s="17">
        <f t="shared" si="6"/>
        <v>4431.6240484700038</v>
      </c>
      <c r="V47" s="11">
        <f t="shared" si="7"/>
        <v>1887556.4825000421</v>
      </c>
      <c r="W47" s="11">
        <f t="shared" si="8"/>
        <v>692104.04358334839</v>
      </c>
      <c r="X47" s="16">
        <f t="shared" si="35"/>
        <v>692104.04358334839</v>
      </c>
      <c r="Y47" s="14">
        <f t="shared" si="36"/>
        <v>5822.3215230665955</v>
      </c>
      <c r="Z47" s="66"/>
      <c r="AA47" s="66"/>
      <c r="AB47" s="66"/>
      <c r="AC47" s="66"/>
      <c r="AD47" s="58"/>
      <c r="AE47" s="59"/>
      <c r="AF47" s="58"/>
      <c r="AG47" s="59"/>
      <c r="AH47" s="13">
        <f t="shared" si="30"/>
        <v>104864.2490277801</v>
      </c>
      <c r="AI47" s="64">
        <f t="shared" si="31"/>
        <v>90672.709952732868</v>
      </c>
      <c r="AJ47" s="13">
        <f t="shared" si="32"/>
        <v>115350.6739305581</v>
      </c>
      <c r="AK47" s="64">
        <f t="shared" si="37"/>
        <v>99739.980948006138</v>
      </c>
      <c r="AL47" s="13">
        <f t="shared" si="33"/>
        <v>1782692.233472262</v>
      </c>
      <c r="AM47" s="17">
        <f t="shared" si="12"/>
        <v>576753.36965279025</v>
      </c>
      <c r="AN47" s="70"/>
    </row>
    <row r="48" spans="1:40" x14ac:dyDescent="0.25">
      <c r="A48" s="23">
        <f t="shared" si="13"/>
        <v>20</v>
      </c>
      <c r="B48" s="50">
        <f t="shared" si="13"/>
        <v>65</v>
      </c>
      <c r="C48" s="38">
        <f t="shared" si="34"/>
        <v>0.92756896881832784</v>
      </c>
      <c r="D48" s="89">
        <f>IF($J$12&lt;&gt;"",$J$12,VLOOKUP(B48,АП!A:C,IF($I$5="M",2,3),FALSE))</f>
        <v>1.0911417942015444E-2</v>
      </c>
      <c r="E48" s="38">
        <f t="shared" si="14"/>
        <v>0.92201528755156503</v>
      </c>
      <c r="F48" s="38">
        <f>IF($I$7&lt;&gt;"",$I$7,VLOOKUP(A48,АП!J:M,3,FALSE))</f>
        <v>0.15629999999999999</v>
      </c>
      <c r="G48" s="38">
        <f t="shared" si="15"/>
        <v>0.12773000000000001</v>
      </c>
      <c r="H48" s="104">
        <f t="shared" si="16"/>
        <v>4.5522091884157415E-2</v>
      </c>
      <c r="I48" s="16">
        <f t="shared" si="27"/>
        <v>1782692.233472262</v>
      </c>
      <c r="J48" s="14">
        <f t="shared" si="28"/>
        <v>576753.36965279025</v>
      </c>
      <c r="K48" s="13">
        <f t="shared" si="17"/>
        <v>368781.34776844567</v>
      </c>
      <c r="L48" s="11">
        <f t="shared" si="18"/>
        <v>318873.25272627332</v>
      </c>
      <c r="M48" s="11">
        <f t="shared" si="19"/>
        <v>47830.987908940995</v>
      </c>
      <c r="N48" s="11">
        <f t="shared" si="20"/>
        <v>10200.67986968245</v>
      </c>
      <c r="O48" s="11">
        <f t="shared" si="3"/>
        <v>9566.1975817881994</v>
      </c>
      <c r="P48" s="11">
        <f t="shared" si="21"/>
        <v>2040.1359739364896</v>
      </c>
      <c r="Q48" s="11">
        <f t="shared" si="4"/>
        <v>6120.4079218094694</v>
      </c>
      <c r="R48" s="11">
        <f t="shared" si="22"/>
        <v>255.0169967420612</v>
      </c>
      <c r="S48" s="14">
        <f t="shared" si="23"/>
        <v>271042.26481733233</v>
      </c>
      <c r="T48" s="13">
        <f t="shared" si="29"/>
        <v>5289.0367331237576</v>
      </c>
      <c r="U48" s="17">
        <f t="shared" si="6"/>
        <v>4573.2582655966453</v>
      </c>
      <c r="V48" s="11">
        <f t="shared" si="7"/>
        <v>2010395.5124536743</v>
      </c>
      <c r="W48" s="11">
        <f t="shared" si="8"/>
        <v>650422.0775585412</v>
      </c>
      <c r="X48" s="16">
        <f t="shared" si="35"/>
        <v>650422.0775585412</v>
      </c>
      <c r="Y48" s="14">
        <f t="shared" si="36"/>
        <v>6136.5688323254371</v>
      </c>
      <c r="Z48" s="66"/>
      <c r="AA48" s="66"/>
      <c r="AB48" s="66"/>
      <c r="AC48" s="66"/>
      <c r="AD48" s="58"/>
      <c r="AE48" s="59"/>
      <c r="AF48" s="58"/>
      <c r="AG48" s="59"/>
      <c r="AH48" s="13">
        <f t="shared" si="30"/>
        <v>118258.55955609847</v>
      </c>
      <c r="AI48" s="64">
        <f t="shared" si="31"/>
        <v>101138.59540729992</v>
      </c>
      <c r="AJ48" s="13">
        <f t="shared" si="32"/>
        <v>130084.4155117083</v>
      </c>
      <c r="AK48" s="64">
        <f t="shared" si="37"/>
        <v>111252.4549480299</v>
      </c>
      <c r="AL48" s="13">
        <f t="shared" si="33"/>
        <v>1892136.9528975759</v>
      </c>
      <c r="AM48" s="17">
        <f t="shared" si="12"/>
        <v>520337.66204683291</v>
      </c>
    </row>
    <row r="49" spans="1:40" x14ac:dyDescent="0.25">
      <c r="A49" s="23">
        <f t="shared" si="13"/>
        <v>21</v>
      </c>
      <c r="B49" s="50">
        <f t="shared" si="13"/>
        <v>66</v>
      </c>
      <c r="C49" s="38">
        <f t="shared" si="34"/>
        <v>0.92756896881832784</v>
      </c>
      <c r="D49" s="89">
        <f>IF($J$12&lt;&gt;"",$J$12,VLOOKUP(B49,АП!A:C,IF($I$5="M",2,3),FALSE))</f>
        <v>1.23477097520589E-2</v>
      </c>
      <c r="E49" s="38">
        <f t="shared" si="14"/>
        <v>0.91063051039391718</v>
      </c>
      <c r="F49" s="38">
        <f>IF($I$7&lt;&gt;"",$I$7,VLOOKUP(A49,АП!J:M,3,FALSE))</f>
        <v>0.15629999999999999</v>
      </c>
      <c r="G49" s="38">
        <f t="shared" si="15"/>
        <v>0.12773000000000001</v>
      </c>
      <c r="H49" s="104">
        <f t="shared" si="16"/>
        <v>3.9368755413091254E-2</v>
      </c>
      <c r="I49" s="16">
        <f t="shared" si="27"/>
        <v>1892136.9528975759</v>
      </c>
      <c r="J49" s="14">
        <f t="shared" si="28"/>
        <v>520337.66204683291</v>
      </c>
      <c r="K49" s="13">
        <f t="shared" si="17"/>
        <v>377069.78231581108</v>
      </c>
      <c r="L49" s="11">
        <f t="shared" si="18"/>
        <v>322482.43422808393</v>
      </c>
      <c r="M49" s="11">
        <f t="shared" si="19"/>
        <v>48372.365134212589</v>
      </c>
      <c r="N49" s="11">
        <f t="shared" si="20"/>
        <v>10316.136731544591</v>
      </c>
      <c r="O49" s="11">
        <f t="shared" si="3"/>
        <v>9674.4730268425174</v>
      </c>
      <c r="P49" s="11">
        <f t="shared" si="21"/>
        <v>2063.2273463089182</v>
      </c>
      <c r="Q49" s="11">
        <f t="shared" si="4"/>
        <v>6189.682038926755</v>
      </c>
      <c r="R49" s="11">
        <f t="shared" si="22"/>
        <v>257.90341828861477</v>
      </c>
      <c r="S49" s="14">
        <f t="shared" si="23"/>
        <v>274110.06909387134</v>
      </c>
      <c r="T49" s="13">
        <f t="shared" si="29"/>
        <v>5511.1762759149569</v>
      </c>
      <c r="U49" s="17">
        <f t="shared" si="6"/>
        <v>4713.3385497027102</v>
      </c>
      <c r="V49" s="11">
        <f t="shared" si="7"/>
        <v>2133819.6058911835</v>
      </c>
      <c r="W49" s="11">
        <f t="shared" si="8"/>
        <v>586800.39162007498</v>
      </c>
      <c r="X49" s="16">
        <f t="shared" si="35"/>
        <v>586800.39162007498</v>
      </c>
      <c r="Y49" s="14">
        <f t="shared" si="36"/>
        <v>6196.7095492703602</v>
      </c>
      <c r="Z49" s="66"/>
      <c r="AA49" s="66"/>
      <c r="AB49" s="66"/>
      <c r="AC49" s="66"/>
      <c r="AD49" s="58"/>
      <c r="AE49" s="59"/>
      <c r="AF49" s="58"/>
      <c r="AG49" s="59"/>
      <c r="AH49" s="13">
        <f t="shared" si="30"/>
        <v>133363.72536819894</v>
      </c>
      <c r="AI49" s="64">
        <f t="shared" si="31"/>
        <v>112648.68511929472</v>
      </c>
      <c r="AJ49" s="13">
        <f t="shared" si="32"/>
        <v>146700.0979050188</v>
      </c>
      <c r="AK49" s="64">
        <f t="shared" si="37"/>
        <v>123913.55363122416</v>
      </c>
      <c r="AL49" s="13">
        <f t="shared" si="33"/>
        <v>2000455.8805229845</v>
      </c>
      <c r="AM49" s="17">
        <f t="shared" si="12"/>
        <v>440100.29371505615</v>
      </c>
    </row>
    <row r="50" spans="1:40" x14ac:dyDescent="0.25">
      <c r="A50" s="23">
        <f t="shared" si="13"/>
        <v>22</v>
      </c>
      <c r="B50" s="50">
        <f t="shared" si="13"/>
        <v>67</v>
      </c>
      <c r="C50" s="38">
        <f t="shared" si="34"/>
        <v>0.92756896881832784</v>
      </c>
      <c r="D50" s="89">
        <f>IF($J$12&lt;&gt;"",$J$12,VLOOKUP(B50,АП!A:C,IF($I$5="M",2,3),FALSE))</f>
        <v>1.3934380725031947E-2</v>
      </c>
      <c r="E50" s="38">
        <f t="shared" si="14"/>
        <v>0.89794143816225813</v>
      </c>
      <c r="F50" s="38">
        <f>IF($I$7&lt;&gt;"",$I$7,VLOOKUP(A50,АП!J:M,3,FALSE))</f>
        <v>0.15629999999999999</v>
      </c>
      <c r="G50" s="38">
        <f t="shared" si="15"/>
        <v>0.12773000000000001</v>
      </c>
      <c r="H50" s="104">
        <f t="shared" si="16"/>
        <v>3.4047181019710507E-2</v>
      </c>
      <c r="I50" s="16">
        <f t="shared" si="27"/>
        <v>2000455.8805229845</v>
      </c>
      <c r="J50" s="14">
        <f t="shared" si="28"/>
        <v>440100.29371505615</v>
      </c>
      <c r="K50" s="13">
        <f t="shared" si="17"/>
        <v>381458.93003340572</v>
      </c>
      <c r="L50" s="11">
        <f t="shared" si="18"/>
        <v>322207.90755986748</v>
      </c>
      <c r="M50" s="11">
        <f t="shared" si="19"/>
        <v>48331.186133980118</v>
      </c>
      <c r="N50" s="11">
        <f t="shared" si="20"/>
        <v>10307.354688415468</v>
      </c>
      <c r="O50" s="11">
        <f t="shared" si="3"/>
        <v>9666.2372267960236</v>
      </c>
      <c r="P50" s="11">
        <f t="shared" si="21"/>
        <v>2061.4709376830933</v>
      </c>
      <c r="Q50" s="11">
        <f t="shared" si="4"/>
        <v>6184.41281304928</v>
      </c>
      <c r="R50" s="11">
        <f t="shared" si="22"/>
        <v>257.68386721038667</v>
      </c>
      <c r="S50" s="14">
        <f t="shared" si="23"/>
        <v>273876.72142588737</v>
      </c>
      <c r="T50" s="13">
        <f t="shared" si="29"/>
        <v>5742.6456795033855</v>
      </c>
      <c r="U50" s="17">
        <f t="shared" si="6"/>
        <v>4850.6554770875582</v>
      </c>
      <c r="V50" s="11">
        <f t="shared" si="7"/>
        <v>2255974.1101421858</v>
      </c>
      <c r="W50" s="11">
        <f t="shared" si="8"/>
        <v>496314.30423128034</v>
      </c>
      <c r="X50" s="16">
        <f t="shared" si="35"/>
        <v>496314.30423128034</v>
      </c>
      <c r="Y50" s="14">
        <f t="shared" si="36"/>
        <v>5841.614221557491</v>
      </c>
      <c r="Z50" s="66"/>
      <c r="AA50" s="66"/>
      <c r="AB50" s="66"/>
      <c r="AC50" s="66"/>
      <c r="AD50" s="58"/>
      <c r="AE50" s="59"/>
      <c r="AF50" s="58"/>
      <c r="AG50" s="59"/>
      <c r="AH50" s="13">
        <f t="shared" si="30"/>
        <v>150398.27400947901</v>
      </c>
      <c r="AI50" s="64">
        <f t="shared" si="31"/>
        <v>125267.11554183756</v>
      </c>
      <c r="AJ50" s="13">
        <f t="shared" si="32"/>
        <v>165438.10141042687</v>
      </c>
      <c r="AK50" s="64">
        <f t="shared" si="37"/>
        <v>137793.8270960213</v>
      </c>
      <c r="AL50" s="13">
        <f t="shared" si="33"/>
        <v>2105575.8361327066</v>
      </c>
      <c r="AM50" s="17">
        <f t="shared" si="12"/>
        <v>330876.20282085345</v>
      </c>
    </row>
    <row r="51" spans="1:40" x14ac:dyDescent="0.25">
      <c r="A51" s="23">
        <f t="shared" si="13"/>
        <v>23</v>
      </c>
      <c r="B51" s="50">
        <f t="shared" si="13"/>
        <v>68</v>
      </c>
      <c r="C51" s="38">
        <f t="shared" si="34"/>
        <v>0.92756896881832784</v>
      </c>
      <c r="D51" s="89">
        <f>IF($J$12&lt;&gt;"",$J$12,VLOOKUP(B51,АП!A:C,IF($I$5="M",2,3),FALSE))</f>
        <v>1.570769057538568E-2</v>
      </c>
      <c r="E51" s="38">
        <f t="shared" si="14"/>
        <v>0.88383685189678851</v>
      </c>
      <c r="F51" s="38">
        <f>IF($I$7&lt;&gt;"",$I$7,VLOOKUP(A51,АП!J:M,3,FALSE))</f>
        <v>0.15629999999999999</v>
      </c>
      <c r="G51" s="38">
        <f t="shared" si="15"/>
        <v>0.12773000000000001</v>
      </c>
      <c r="H51" s="104">
        <f t="shared" si="16"/>
        <v>2.9444937317054838E-2</v>
      </c>
      <c r="I51" s="16">
        <f t="shared" si="27"/>
        <v>2105575.8361327066</v>
      </c>
      <c r="J51" s="14">
        <f t="shared" si="28"/>
        <v>330876.20282085345</v>
      </c>
      <c r="K51" s="13">
        <f t="shared" si="17"/>
        <v>380817.45368844143</v>
      </c>
      <c r="L51" s="11">
        <f t="shared" si="18"/>
        <v>317183.85257886519</v>
      </c>
      <c r="M51" s="11">
        <f t="shared" si="19"/>
        <v>47577.577886829778</v>
      </c>
      <c r="N51" s="11">
        <f t="shared" si="20"/>
        <v>10146.636358888842</v>
      </c>
      <c r="O51" s="11">
        <f t="shared" si="3"/>
        <v>9515.5155773659553</v>
      </c>
      <c r="P51" s="11">
        <f t="shared" si="21"/>
        <v>2029.3272717777684</v>
      </c>
      <c r="Q51" s="11">
        <f t="shared" si="4"/>
        <v>6087.9818153333053</v>
      </c>
      <c r="R51" s="11">
        <f t="shared" si="22"/>
        <v>253.66590897222105</v>
      </c>
      <c r="S51" s="14">
        <f t="shared" si="23"/>
        <v>269606.2746920354</v>
      </c>
      <c r="T51" s="13">
        <f t="shared" si="29"/>
        <v>5983.8367980425282</v>
      </c>
      <c r="U51" s="17">
        <f t="shared" si="6"/>
        <v>4983.953309973821</v>
      </c>
      <c r="V51" s="11">
        <f t="shared" si="7"/>
        <v>2374521.0376819377</v>
      </c>
      <c r="W51" s="11">
        <f t="shared" si="8"/>
        <v>373139.02020716108</v>
      </c>
      <c r="X51" s="16">
        <f t="shared" si="35"/>
        <v>373139.02020716108</v>
      </c>
      <c r="Y51" s="14">
        <f t="shared" si="36"/>
        <v>4881.76904673437</v>
      </c>
      <c r="Z51" s="66"/>
      <c r="AA51" s="66"/>
      <c r="AB51" s="66"/>
      <c r="AC51" s="66"/>
      <c r="AD51" s="58"/>
      <c r="AE51" s="59"/>
      <c r="AF51" s="58"/>
      <c r="AG51" s="59"/>
      <c r="AH51" s="13">
        <f t="shared" si="30"/>
        <v>169608.64554870978</v>
      </c>
      <c r="AI51" s="64">
        <f t="shared" si="31"/>
        <v>139048.49827966266</v>
      </c>
      <c r="AJ51" s="13">
        <f t="shared" si="32"/>
        <v>186569.51010358072</v>
      </c>
      <c r="AK51" s="64">
        <f t="shared" si="37"/>
        <v>152953.3481076289</v>
      </c>
      <c r="AL51" s="13">
        <f t="shared" si="33"/>
        <v>2204912.392133228</v>
      </c>
      <c r="AM51" s="17">
        <f t="shared" si="12"/>
        <v>186569.51010358037</v>
      </c>
    </row>
    <row r="52" spans="1:40" x14ac:dyDescent="0.25">
      <c r="A52" s="23">
        <f t="shared" si="13"/>
        <v>24</v>
      </c>
      <c r="B52" s="50">
        <f t="shared" si="13"/>
        <v>69</v>
      </c>
      <c r="C52" s="38">
        <f t="shared" si="34"/>
        <v>0.92756896881832784</v>
      </c>
      <c r="D52" s="89">
        <f>IF($J$12&lt;&gt;"",$J$12,VLOOKUP(B52,АП!A:C,IF($I$5="M",2,3),FALSE))</f>
        <v>1.7674312188983632E-2</v>
      </c>
      <c r="E52" s="38">
        <f t="shared" si="14"/>
        <v>0.86821564345223623</v>
      </c>
      <c r="F52" s="38">
        <f>IF($I$7&lt;&gt;"",$I$7,VLOOKUP(A52,АП!J:M,3,FALSE))</f>
        <v>0.15629999999999999</v>
      </c>
      <c r="G52" s="38">
        <f t="shared" si="15"/>
        <v>0.12773000000000001</v>
      </c>
      <c r="H52" s="104">
        <f t="shared" si="16"/>
        <v>2.5464790553537005E-2</v>
      </c>
      <c r="I52" s="16">
        <f t="shared" si="27"/>
        <v>2204912.392133228</v>
      </c>
      <c r="J52" s="55">
        <f t="shared" si="28"/>
        <v>186569.51010358037</v>
      </c>
      <c r="K52" s="13">
        <f t="shared" si="17"/>
        <v>373788.62131961319</v>
      </c>
      <c r="L52" s="11">
        <f t="shared" si="18"/>
        <v>306439.25196366908</v>
      </c>
      <c r="M52" s="11">
        <f t="shared" si="19"/>
        <v>45965.887794550363</v>
      </c>
      <c r="N52" s="11">
        <f t="shared" si="20"/>
        <v>9802.9191287162212</v>
      </c>
      <c r="O52" s="11">
        <f t="shared" si="3"/>
        <v>9193.1775589100725</v>
      </c>
      <c r="P52" s="11">
        <f t="shared" si="21"/>
        <v>1960.5838257432445</v>
      </c>
      <c r="Q52" s="11">
        <f t="shared" si="4"/>
        <v>5881.7514772297327</v>
      </c>
      <c r="R52" s="11">
        <f t="shared" si="22"/>
        <v>245.07297821790556</v>
      </c>
      <c r="S52" s="14">
        <f t="shared" si="23"/>
        <v>260473.36416911872</v>
      </c>
      <c r="T52" s="13">
        <f t="shared" si="29"/>
        <v>6235.1579435603144</v>
      </c>
      <c r="U52" s="17">
        <f t="shared" si="6"/>
        <v>5111.704923907203</v>
      </c>
      <c r="V52" s="11">
        <f t="shared" si="7"/>
        <v>2486545.8519804054</v>
      </c>
      <c r="W52" s="121">
        <f t="shared" si="8"/>
        <v>210400.03362911072</v>
      </c>
      <c r="X52" s="115">
        <f t="shared" si="35"/>
        <v>210400.03362911072</v>
      </c>
      <c r="Y52" s="55">
        <f t="shared" si="36"/>
        <v>3048.6435103687986</v>
      </c>
      <c r="Z52" s="66"/>
      <c r="AA52" s="66"/>
      <c r="AB52" s="66"/>
      <c r="AC52" s="66"/>
      <c r="AD52" s="58"/>
      <c r="AE52" s="59"/>
      <c r="AF52" s="58"/>
      <c r="AG52" s="59"/>
      <c r="AH52" s="13">
        <f t="shared" si="30"/>
        <v>191272.75784464652</v>
      </c>
      <c r="AI52" s="64">
        <f t="shared" si="31"/>
        <v>154037.66886458875</v>
      </c>
      <c r="AJ52" s="54">
        <f t="shared" si="32"/>
        <v>210400.0336291111</v>
      </c>
      <c r="AK52" s="120">
        <f t="shared" si="37"/>
        <v>169441.43575104754</v>
      </c>
      <c r="AL52" s="13">
        <f t="shared" si="33"/>
        <v>2295273.0941357589</v>
      </c>
      <c r="AM52" s="122">
        <f t="shared" si="12"/>
        <v>-3.7834979593753815E-10</v>
      </c>
      <c r="AN52" s="92" t="s">
        <v>51</v>
      </c>
    </row>
    <row r="53" spans="1:40" x14ac:dyDescent="0.25">
      <c r="A53" s="23">
        <f t="shared" si="13"/>
        <v>25</v>
      </c>
      <c r="B53" s="50">
        <f t="shared" si="13"/>
        <v>70</v>
      </c>
      <c r="C53" s="38">
        <f t="shared" si="34"/>
        <v>0.92756896881832784</v>
      </c>
      <c r="D53" s="89">
        <f>IF($J$12&lt;&gt;"",$J$12,VLOOKUP(B53,АП!A:C,IF($I$5="M",2,3),FALSE))</f>
        <v>1.9890532199836941E-2</v>
      </c>
      <c r="E53" s="38">
        <f t="shared" si="14"/>
        <v>0.85094637223974734</v>
      </c>
      <c r="F53" s="38">
        <f>IF($I$7&lt;&gt;"",$I$7,VLOOKUP(A53,АП!J:M,3,FALSE))</f>
        <v>0.15629999999999999</v>
      </c>
      <c r="G53" s="38">
        <f t="shared" si="15"/>
        <v>0.12773000000000001</v>
      </c>
      <c r="H53" s="104">
        <f t="shared" si="16"/>
        <v>2.2022650310072653E-2</v>
      </c>
      <c r="I53" s="16">
        <f t="shared" si="27"/>
        <v>2295273.0941357589</v>
      </c>
      <c r="J53" s="74">
        <f t="shared" si="28"/>
        <v>0</v>
      </c>
      <c r="K53" s="13">
        <f t="shared" si="17"/>
        <v>358751.18461341911</v>
      </c>
      <c r="L53" s="11">
        <f t="shared" si="18"/>
        <v>288913.05172242277</v>
      </c>
      <c r="M53" s="11">
        <f t="shared" si="19"/>
        <v>43336.957758363416</v>
      </c>
      <c r="N53" s="11">
        <f t="shared" si="20"/>
        <v>9242.2601318753277</v>
      </c>
      <c r="O53" s="11">
        <f t="shared" si="3"/>
        <v>8667.3915516726829</v>
      </c>
      <c r="P53" s="11">
        <f t="shared" si="21"/>
        <v>1848.4520263750653</v>
      </c>
      <c r="Q53" s="11">
        <f t="shared" si="4"/>
        <v>5545.3560791251957</v>
      </c>
      <c r="R53" s="11">
        <f t="shared" si="22"/>
        <v>231.05650329688316</v>
      </c>
      <c r="S53" s="14">
        <f t="shared" si="23"/>
        <v>245576.09396405934</v>
      </c>
      <c r="T53" s="13">
        <f t="shared" si="29"/>
        <v>6497.0345771898483</v>
      </c>
      <c r="U53" s="17">
        <f t="shared" si="6"/>
        <v>5232.2561355851958</v>
      </c>
      <c r="V53" s="11">
        <f t="shared" si="7"/>
        <v>2588448.3264497197</v>
      </c>
      <c r="W53" s="73">
        <f t="shared" si="8"/>
        <v>0</v>
      </c>
      <c r="X53" s="65"/>
      <c r="Y53" s="66"/>
      <c r="Z53" s="66"/>
      <c r="AA53" s="66"/>
      <c r="AB53" s="66"/>
      <c r="AC53" s="66"/>
      <c r="AD53" s="58"/>
      <c r="AE53" s="59"/>
      <c r="AF53" s="58"/>
      <c r="AG53" s="59"/>
      <c r="AH53" s="13">
        <f t="shared" si="30"/>
        <v>215704.02720414323</v>
      </c>
      <c r="AI53" s="64">
        <f t="shared" si="31"/>
        <v>170257.65827154613</v>
      </c>
      <c r="AJ53" s="67"/>
      <c r="AK53" s="68"/>
      <c r="AL53" s="13">
        <f t="shared" si="33"/>
        <v>2372744.2992455764</v>
      </c>
      <c r="AM53" s="72">
        <f t="shared" si="12"/>
        <v>0</v>
      </c>
    </row>
    <row r="54" spans="1:40" x14ac:dyDescent="0.25">
      <c r="A54" s="23">
        <f t="shared" si="13"/>
        <v>26</v>
      </c>
      <c r="B54" s="50">
        <f t="shared" si="13"/>
        <v>71</v>
      </c>
      <c r="C54" s="38">
        <f t="shared" si="34"/>
        <v>0.92756896881832784</v>
      </c>
      <c r="D54" s="89">
        <f>IF($J$12&lt;&gt;"",$J$12,VLOOKUP(B54,АП!A:C,IF($I$5="M",2,3),FALSE))</f>
        <v>2.1577433996340378E-2</v>
      </c>
      <c r="E54" s="38">
        <f t="shared" si="14"/>
        <v>0.83258513305831894</v>
      </c>
      <c r="F54" s="38">
        <f>IF($I$7&lt;&gt;"",$I$7,VLOOKUP(A54,АП!J:M,3,FALSE))</f>
        <v>0.15629999999999999</v>
      </c>
      <c r="G54" s="38">
        <f t="shared" si="15"/>
        <v>0.12773000000000001</v>
      </c>
      <c r="H54" s="104">
        <f t="shared" si="16"/>
        <v>1.9045792882532782E-2</v>
      </c>
      <c r="I54" s="16">
        <f t="shared" si="27"/>
        <v>2372744.2992455764</v>
      </c>
      <c r="J54" s="74">
        <f t="shared" si="28"/>
        <v>0</v>
      </c>
      <c r="K54" s="13">
        <f t="shared" si="17"/>
        <v>370859.93397208356</v>
      </c>
      <c r="L54" s="11">
        <f t="shared" si="18"/>
        <v>292723.99186626938</v>
      </c>
      <c r="M54" s="11">
        <f t="shared" si="19"/>
        <v>43908.598779940403</v>
      </c>
      <c r="N54" s="11">
        <f t="shared" si="20"/>
        <v>9364.171204935039</v>
      </c>
      <c r="O54" s="11">
        <f t="shared" si="3"/>
        <v>8781.7197559880806</v>
      </c>
      <c r="P54" s="11">
        <f t="shared" si="21"/>
        <v>1872.8342409870081</v>
      </c>
      <c r="Q54" s="11">
        <f t="shared" si="4"/>
        <v>5618.502722961025</v>
      </c>
      <c r="R54" s="11">
        <f t="shared" si="22"/>
        <v>234.10428012337601</v>
      </c>
      <c r="S54" s="14">
        <f t="shared" si="23"/>
        <v>248815.39308632899</v>
      </c>
      <c r="T54" s="13">
        <f t="shared" si="29"/>
        <v>6769.9100294318214</v>
      </c>
      <c r="U54" s="17">
        <f t="shared" si="6"/>
        <v>5343.5674950531302</v>
      </c>
      <c r="V54" s="11">
        <f t="shared" si="7"/>
        <v>2675814.9285882143</v>
      </c>
      <c r="W54" s="73">
        <f t="shared" si="8"/>
        <v>0</v>
      </c>
      <c r="X54" s="65"/>
      <c r="Y54" s="66"/>
      <c r="Z54" s="66"/>
      <c r="AA54" s="66"/>
      <c r="AB54" s="66"/>
      <c r="AC54" s="66"/>
      <c r="AD54" s="58"/>
      <c r="AE54" s="59"/>
      <c r="AF54" s="58"/>
      <c r="AG54" s="59"/>
      <c r="AH54" s="13">
        <f t="shared" si="30"/>
        <v>243255.90259892849</v>
      </c>
      <c r="AI54" s="64">
        <f t="shared" si="31"/>
        <v>187861.70089104172</v>
      </c>
      <c r="AJ54" s="67"/>
      <c r="AK54" s="69"/>
      <c r="AL54" s="13">
        <f t="shared" si="33"/>
        <v>2432559.0259892857</v>
      </c>
      <c r="AM54" s="72">
        <f t="shared" si="12"/>
        <v>0</v>
      </c>
    </row>
    <row r="55" spans="1:40" x14ac:dyDescent="0.25">
      <c r="A55" s="23">
        <f t="shared" si="13"/>
        <v>27</v>
      </c>
      <c r="B55" s="50">
        <f t="shared" si="13"/>
        <v>72</v>
      </c>
      <c r="C55" s="38">
        <f t="shared" si="34"/>
        <v>0.92756896881832784</v>
      </c>
      <c r="D55" s="89">
        <f>IF($J$12&lt;&gt;"",$J$12,VLOOKUP(B55,АП!A:C,IF($I$5="M",2,3),FALSE))</f>
        <v>2.344983362883446E-2</v>
      </c>
      <c r="E55" s="38">
        <f t="shared" si="14"/>
        <v>0.81306115020626035</v>
      </c>
      <c r="F55" s="38">
        <f>IF($I$7&lt;&gt;"",$I$7,VLOOKUP(A55,АП!J:M,3,FALSE))</f>
        <v>0.15629999999999999</v>
      </c>
      <c r="G55" s="38">
        <f t="shared" si="15"/>
        <v>0.12773000000000001</v>
      </c>
      <c r="H55" s="104">
        <f t="shared" si="16"/>
        <v>1.6471324814090447E-2</v>
      </c>
      <c r="I55" s="16">
        <f t="shared" si="27"/>
        <v>2432559.0259892857</v>
      </c>
      <c r="J55" s="74">
        <f t="shared" si="28"/>
        <v>0</v>
      </c>
      <c r="K55" s="13">
        <f t="shared" si="17"/>
        <v>380208.97576212534</v>
      </c>
      <c r="L55" s="11">
        <f t="shared" si="18"/>
        <v>293627.83849269827</v>
      </c>
      <c r="M55" s="11">
        <f t="shared" si="19"/>
        <v>44044.175773904739</v>
      </c>
      <c r="N55" s="11">
        <f t="shared" si="20"/>
        <v>9393.08504455209</v>
      </c>
      <c r="O55" s="11">
        <f t="shared" si="3"/>
        <v>8808.8351547809471</v>
      </c>
      <c r="P55" s="11">
        <f t="shared" si="21"/>
        <v>1878.6170089104178</v>
      </c>
      <c r="Q55" s="11">
        <f t="shared" si="4"/>
        <v>5635.8510267312531</v>
      </c>
      <c r="R55" s="11">
        <f t="shared" si="22"/>
        <v>234.82712611380222</v>
      </c>
      <c r="S55" s="14">
        <f t="shared" si="23"/>
        <v>249583.66271879352</v>
      </c>
      <c r="T55" s="13">
        <f t="shared" si="29"/>
        <v>7054.2462506679585</v>
      </c>
      <c r="U55" s="17">
        <f t="shared" si="6"/>
        <v>5447.854234968825</v>
      </c>
      <c r="V55" s="11">
        <f t="shared" si="7"/>
        <v>2743269.7903788975</v>
      </c>
      <c r="W55" s="73">
        <f t="shared" si="8"/>
        <v>0</v>
      </c>
      <c r="X55" s="65"/>
      <c r="Y55" s="66"/>
      <c r="Z55" s="66"/>
      <c r="AA55" s="66"/>
      <c r="AB55" s="66"/>
      <c r="AC55" s="66"/>
      <c r="AD55" s="58"/>
      <c r="AE55" s="59"/>
      <c r="AF55" s="58"/>
      <c r="AG55" s="59"/>
      <c r="AH55" s="13">
        <f t="shared" si="30"/>
        <v>274326.97903788963</v>
      </c>
      <c r="AI55" s="64">
        <f t="shared" si="31"/>
        <v>206889.25807186612</v>
      </c>
      <c r="AJ55" s="67"/>
      <c r="AK55" s="69"/>
      <c r="AL55" s="13">
        <f t="shared" si="33"/>
        <v>2468942.8113410077</v>
      </c>
      <c r="AM55" s="72">
        <f t="shared" si="12"/>
        <v>0</v>
      </c>
    </row>
    <row r="56" spans="1:40" x14ac:dyDescent="0.25">
      <c r="A56" s="23">
        <f t="shared" si="13"/>
        <v>28</v>
      </c>
      <c r="B56" s="50">
        <f t="shared" si="13"/>
        <v>73</v>
      </c>
      <c r="C56" s="38">
        <f t="shared" si="34"/>
        <v>0.92756896881832784</v>
      </c>
      <c r="D56" s="89">
        <f>IF($J$12&lt;&gt;"",$J$12,VLOOKUP(B56,АП!A:C,IF($I$5="M",2,3),FALSE))</f>
        <v>2.5455449853882928E-2</v>
      </c>
      <c r="E56" s="38">
        <f t="shared" si="14"/>
        <v>0.79236431286904452</v>
      </c>
      <c r="F56" s="38">
        <f>IF($I$7&lt;&gt;"",$I$7,VLOOKUP(A56,АП!J:M,3,FALSE))</f>
        <v>0.15629999999999999</v>
      </c>
      <c r="G56" s="38">
        <f t="shared" si="15"/>
        <v>0.12773000000000001</v>
      </c>
      <c r="H56" s="104">
        <f t="shared" si="16"/>
        <v>1.4244854115792138E-2</v>
      </c>
      <c r="I56" s="16">
        <f t="shared" si="27"/>
        <v>2468942.8113410077</v>
      </c>
      <c r="J56" s="74">
        <f t="shared" si="28"/>
        <v>0</v>
      </c>
      <c r="K56" s="13">
        <f t="shared" si="17"/>
        <v>385895.76141259947</v>
      </c>
      <c r="L56" s="11">
        <f t="shared" si="18"/>
        <v>291031.11932969413</v>
      </c>
      <c r="M56" s="11">
        <f t="shared" si="19"/>
        <v>43654.667899454122</v>
      </c>
      <c r="N56" s="11">
        <f t="shared" si="20"/>
        <v>9310.01661323398</v>
      </c>
      <c r="O56" s="11">
        <f t="shared" si="3"/>
        <v>8730.9335798908232</v>
      </c>
      <c r="P56" s="11">
        <f t="shared" si="21"/>
        <v>1862.0033226467958</v>
      </c>
      <c r="Q56" s="11">
        <f t="shared" si="4"/>
        <v>5586.0099679403875</v>
      </c>
      <c r="R56" s="11">
        <f t="shared" si="22"/>
        <v>232.75041533084948</v>
      </c>
      <c r="S56" s="14">
        <f t="shared" si="23"/>
        <v>247376.45143024001</v>
      </c>
      <c r="T56" s="13">
        <f t="shared" si="29"/>
        <v>7350.5245931960126</v>
      </c>
      <c r="U56" s="17">
        <f t="shared" si="6"/>
        <v>5543.5472838247006</v>
      </c>
      <c r="V56" s="11">
        <f t="shared" si="7"/>
        <v>2784300.8766335947</v>
      </c>
      <c r="W56" s="73">
        <f t="shared" si="8"/>
        <v>0</v>
      </c>
      <c r="X56" s="65"/>
      <c r="Y56" s="66"/>
      <c r="Z56" s="66"/>
      <c r="AA56" s="66"/>
      <c r="AB56" s="66"/>
      <c r="AC56" s="66"/>
      <c r="AD56" s="58"/>
      <c r="AE56" s="59"/>
      <c r="AF56" s="58"/>
      <c r="AG56" s="59"/>
      <c r="AH56" s="13">
        <f t="shared" si="30"/>
        <v>309366.76407039928</v>
      </c>
      <c r="AI56" s="64">
        <f t="shared" si="31"/>
        <v>227376.07904602448</v>
      </c>
      <c r="AJ56" s="67"/>
      <c r="AK56" s="69"/>
      <c r="AL56" s="13">
        <f t="shared" si="33"/>
        <v>2474934.1125631956</v>
      </c>
      <c r="AM56" s="72">
        <f t="shared" si="12"/>
        <v>0</v>
      </c>
    </row>
    <row r="57" spans="1:40" x14ac:dyDescent="0.25">
      <c r="A57" s="23">
        <f t="shared" si="13"/>
        <v>29</v>
      </c>
      <c r="B57" s="50">
        <f t="shared" si="13"/>
        <v>74</v>
      </c>
      <c r="C57" s="38">
        <f t="shared" si="34"/>
        <v>0.92756896881832784</v>
      </c>
      <c r="D57" s="89">
        <f>IF($J$12&lt;&gt;"",$J$12,VLOOKUP(B57,АП!A:C,IF($I$5="M",2,3),FALSE))</f>
        <v>2.7638832176398509E-2</v>
      </c>
      <c r="E57" s="38">
        <f t="shared" si="14"/>
        <v>0.77046428860308969</v>
      </c>
      <c r="F57" s="38">
        <f>IF($I$7&lt;&gt;"",$I$7,VLOOKUP(A57,АП!J:M,3,FALSE))</f>
        <v>0.15629999999999999</v>
      </c>
      <c r="G57" s="38">
        <f t="shared" si="15"/>
        <v>0.12773000000000001</v>
      </c>
      <c r="H57" s="104">
        <f t="shared" si="16"/>
        <v>1.2319341101610429E-2</v>
      </c>
      <c r="I57" s="16">
        <f t="shared" si="27"/>
        <v>2474934.1125631956</v>
      </c>
      <c r="J57" s="74">
        <f t="shared" si="28"/>
        <v>0</v>
      </c>
      <c r="K57" s="13">
        <f t="shared" si="17"/>
        <v>386832.20179362746</v>
      </c>
      <c r="L57" s="11">
        <f t="shared" si="18"/>
        <v>284311.04923914914</v>
      </c>
      <c r="M57" s="11">
        <f t="shared" si="19"/>
        <v>42646.657385872371</v>
      </c>
      <c r="N57" s="11">
        <f t="shared" si="20"/>
        <v>9095.0431618409839</v>
      </c>
      <c r="O57" s="11">
        <f t="shared" si="3"/>
        <v>8529.3314771744735</v>
      </c>
      <c r="P57" s="11">
        <f t="shared" si="21"/>
        <v>1819.0086323681969</v>
      </c>
      <c r="Q57" s="11">
        <f t="shared" si="4"/>
        <v>5457.0258971045905</v>
      </c>
      <c r="R57" s="11">
        <f t="shared" si="22"/>
        <v>227.37607904602461</v>
      </c>
      <c r="S57" s="14">
        <f t="shared" si="23"/>
        <v>241664.39185327676</v>
      </c>
      <c r="T57" s="13">
        <f t="shared" si="29"/>
        <v>7659.2466261102463</v>
      </c>
      <c r="U57" s="17">
        <f t="shared" si="6"/>
        <v>5629.3360132736771</v>
      </c>
      <c r="V57" s="11">
        <f t="shared" si="7"/>
        <v>2791057.4467608929</v>
      </c>
      <c r="W57" s="73">
        <f t="shared" si="8"/>
        <v>0</v>
      </c>
      <c r="X57" s="65"/>
      <c r="Y57" s="66"/>
      <c r="Z57" s="66"/>
      <c r="AA57" s="66"/>
      <c r="AB57" s="66"/>
      <c r="AC57" s="66"/>
      <c r="AD57" s="58"/>
      <c r="AE57" s="59"/>
      <c r="AF57" s="58"/>
      <c r="AG57" s="59"/>
      <c r="AH57" s="13">
        <f t="shared" si="30"/>
        <v>348882.18084511143</v>
      </c>
      <c r="AI57" s="64">
        <f t="shared" si="31"/>
        <v>249331.70873432173</v>
      </c>
      <c r="AJ57" s="67"/>
      <c r="AK57" s="69"/>
      <c r="AL57" s="13">
        <f t="shared" si="33"/>
        <v>2442175.2659157813</v>
      </c>
      <c r="AM57" s="72">
        <f t="shared" si="12"/>
        <v>0</v>
      </c>
    </row>
    <row r="58" spans="1:40" x14ac:dyDescent="0.25">
      <c r="A58" s="23">
        <f t="shared" ref="A58:B73" si="38">A57+1</f>
        <v>30</v>
      </c>
      <c r="B58" s="50">
        <f t="shared" si="38"/>
        <v>75</v>
      </c>
      <c r="C58" s="38">
        <f t="shared" si="34"/>
        <v>0.92756896881832784</v>
      </c>
      <c r="D58" s="89">
        <f>IF($J$12&lt;&gt;"",$J$12,VLOOKUP(B58,АП!A:C,IF($I$5="M",2,3),FALSE))</f>
        <v>3.0012335634235332E-2</v>
      </c>
      <c r="E58" s="38">
        <f t="shared" si="14"/>
        <v>0.7473408557793414</v>
      </c>
      <c r="F58" s="38">
        <f>IF($I$7&lt;&gt;"",$I$7,VLOOKUP(A58,АП!J:M,3,FALSE))</f>
        <v>0.15460000000000002</v>
      </c>
      <c r="G58" s="38">
        <f t="shared" si="15"/>
        <v>0.12628500000000001</v>
      </c>
      <c r="H58" s="104">
        <f t="shared" si="16"/>
        <v>1.0669791357708668E-2</v>
      </c>
      <c r="I58" s="16">
        <f t="shared" si="27"/>
        <v>2442175.2659157813</v>
      </c>
      <c r="J58" s="74">
        <f t="shared" si="28"/>
        <v>0</v>
      </c>
      <c r="K58" s="13">
        <f t="shared" si="17"/>
        <v>377560.2961105798</v>
      </c>
      <c r="L58" s="11">
        <f t="shared" si="18"/>
        <v>269826.77519228315</v>
      </c>
      <c r="M58" s="11">
        <f t="shared" si="19"/>
        <v>40474.016278842471</v>
      </c>
      <c r="N58" s="11">
        <f t="shared" si="20"/>
        <v>8726.6098057012659</v>
      </c>
      <c r="O58" s="11">
        <f t="shared" si="3"/>
        <v>8094.8032557684946</v>
      </c>
      <c r="P58" s="11">
        <f t="shared" si="21"/>
        <v>1745.3219611402531</v>
      </c>
      <c r="Q58" s="11">
        <f t="shared" si="4"/>
        <v>5235.9658834207585</v>
      </c>
      <c r="R58" s="11">
        <f t="shared" si="22"/>
        <v>218.16524514253163</v>
      </c>
      <c r="S58" s="14">
        <f t="shared" si="23"/>
        <v>229352.75891344069</v>
      </c>
      <c r="T58" s="13">
        <f t="shared" si="29"/>
        <v>7980.9349844068774</v>
      </c>
      <c r="U58" s="17">
        <f t="shared" si="6"/>
        <v>5703.6451450156565</v>
      </c>
      <c r="V58" s="11">
        <f t="shared" si="7"/>
        <v>2750585.3693719557</v>
      </c>
      <c r="W58" s="73">
        <f t="shared" si="8"/>
        <v>0</v>
      </c>
      <c r="X58" s="65"/>
      <c r="Y58" s="66"/>
      <c r="Z58" s="66"/>
      <c r="AA58" s="66"/>
      <c r="AB58" s="66"/>
      <c r="AC58" s="66"/>
      <c r="AD58" s="58"/>
      <c r="AE58" s="59"/>
      <c r="AF58" s="58"/>
      <c r="AG58" s="59"/>
      <c r="AH58" s="13">
        <f t="shared" si="30"/>
        <v>392940.76705313631</v>
      </c>
      <c r="AI58" s="64">
        <f t="shared" si="31"/>
        <v>272390.54258959374</v>
      </c>
      <c r="AJ58" s="67"/>
      <c r="AK58" s="69"/>
      <c r="AL58" s="13">
        <f t="shared" si="33"/>
        <v>2357644.6023188196</v>
      </c>
      <c r="AM58" s="72">
        <f t="shared" si="12"/>
        <v>0</v>
      </c>
    </row>
    <row r="59" spans="1:40" x14ac:dyDescent="0.25">
      <c r="A59" s="23">
        <f t="shared" si="38"/>
        <v>31</v>
      </c>
      <c r="B59" s="50">
        <f t="shared" si="38"/>
        <v>76</v>
      </c>
      <c r="C59" s="38">
        <f t="shared" si="34"/>
        <v>0.92756896881832784</v>
      </c>
      <c r="D59" s="89">
        <f>IF($J$12&lt;&gt;"",$J$12,VLOOKUP(B59,АП!A:C,IF($I$5="M",2,3),FALSE))</f>
        <v>3.2591490225258757E-2</v>
      </c>
      <c r="E59" s="38">
        <f t="shared" si="14"/>
        <v>0.72298390358327247</v>
      </c>
      <c r="F59" s="38">
        <f>IF($I$7&lt;&gt;"",$I$7,VLOOKUP(A59,АП!J:M,3,FALSE))</f>
        <v>0.15460000000000002</v>
      </c>
      <c r="G59" s="38">
        <f t="shared" si="15"/>
        <v>0.12628500000000001</v>
      </c>
      <c r="H59" s="104">
        <f t="shared" si="16"/>
        <v>9.2411149815595593E-3</v>
      </c>
      <c r="I59" s="16">
        <f t="shared" si="27"/>
        <v>2357644.6023188196</v>
      </c>
      <c r="J59" s="74">
        <f t="shared" si="28"/>
        <v>0</v>
      </c>
      <c r="K59" s="13">
        <f t="shared" si="17"/>
        <v>364491.85551848955</v>
      </c>
      <c r="L59" s="11">
        <f t="shared" si="18"/>
        <v>252669.46730610737</v>
      </c>
      <c r="M59" s="11">
        <f t="shared" si="19"/>
        <v>37900.420095916103</v>
      </c>
      <c r="N59" s="11">
        <f t="shared" si="20"/>
        <v>8171.7162776878195</v>
      </c>
      <c r="O59" s="11">
        <f t="shared" si="3"/>
        <v>7580.0840191832212</v>
      </c>
      <c r="P59" s="11">
        <f t="shared" si="21"/>
        <v>1634.3432555375637</v>
      </c>
      <c r="Q59" s="11">
        <f t="shared" si="4"/>
        <v>4903.0297666126917</v>
      </c>
      <c r="R59" s="11">
        <f t="shared" si="22"/>
        <v>204.29290694219546</v>
      </c>
      <c r="S59" s="14">
        <f t="shared" si="23"/>
        <v>214769.04721019126</v>
      </c>
      <c r="T59" s="13">
        <f t="shared" si="29"/>
        <v>8316.1342537519668</v>
      </c>
      <c r="U59" s="17">
        <f t="shared" si="6"/>
        <v>5764.8289807534347</v>
      </c>
      <c r="V59" s="11">
        <f t="shared" si="7"/>
        <v>2655379.7509226515</v>
      </c>
      <c r="W59" s="73">
        <f t="shared" si="8"/>
        <v>0</v>
      </c>
      <c r="X59" s="65"/>
      <c r="Y59" s="66"/>
      <c r="Z59" s="66"/>
      <c r="AA59" s="66"/>
      <c r="AB59" s="66"/>
      <c r="AC59" s="66"/>
      <c r="AD59" s="58"/>
      <c r="AE59" s="59"/>
      <c r="AF59" s="58"/>
      <c r="AG59" s="59"/>
      <c r="AH59" s="13">
        <f t="shared" si="30"/>
        <v>442563.29182044161</v>
      </c>
      <c r="AI59" s="64">
        <f t="shared" si="31"/>
        <v>296790.65910736367</v>
      </c>
      <c r="AJ59" s="67"/>
      <c r="AK59" s="69"/>
      <c r="AL59" s="13">
        <f t="shared" si="33"/>
        <v>2212816.4591022097</v>
      </c>
      <c r="AM59" s="72">
        <f t="shared" si="12"/>
        <v>0</v>
      </c>
    </row>
    <row r="60" spans="1:40" x14ac:dyDescent="0.25">
      <c r="A60" s="23">
        <f t="shared" si="38"/>
        <v>32</v>
      </c>
      <c r="B60" s="50">
        <f t="shared" si="38"/>
        <v>77</v>
      </c>
      <c r="C60" s="38">
        <f t="shared" si="34"/>
        <v>0.92756896881832784</v>
      </c>
      <c r="D60" s="89">
        <f>IF($J$12&lt;&gt;"",$J$12,VLOOKUP(B60,АП!A:C,IF($I$5="M",2,3),FALSE))</f>
        <v>3.539563113584876E-2</v>
      </c>
      <c r="E60" s="38">
        <f t="shared" si="14"/>
        <v>0.69739343201488291</v>
      </c>
      <c r="F60" s="38">
        <f>IF($I$7&lt;&gt;"",$I$7,VLOOKUP(A60,АП!J:M,3,FALSE))</f>
        <v>0.15460000000000002</v>
      </c>
      <c r="G60" s="38">
        <f t="shared" si="15"/>
        <v>0.12628500000000001</v>
      </c>
      <c r="H60" s="104">
        <f t="shared" si="16"/>
        <v>8.0037372090417096E-3</v>
      </c>
      <c r="I60" s="16">
        <f t="shared" si="27"/>
        <v>2212816.4591022097</v>
      </c>
      <c r="J60" s="74">
        <f t="shared" si="28"/>
        <v>0</v>
      </c>
      <c r="K60" s="13">
        <f t="shared" si="17"/>
        <v>342101.42457720166</v>
      </c>
      <c r="L60" s="11">
        <f t="shared" si="18"/>
        <v>229419.1794899923</v>
      </c>
      <c r="M60" s="11">
        <f t="shared" si="19"/>
        <v>34412.876923498843</v>
      </c>
      <c r="N60" s="11">
        <f t="shared" si="20"/>
        <v>7419.7664776840966</v>
      </c>
      <c r="O60" s="11">
        <f t="shared" si="3"/>
        <v>6882.5753846997686</v>
      </c>
      <c r="P60" s="11">
        <f t="shared" si="21"/>
        <v>1483.9532955368195</v>
      </c>
      <c r="Q60" s="11">
        <f t="shared" si="4"/>
        <v>4451.8598866104576</v>
      </c>
      <c r="R60" s="11">
        <f t="shared" si="22"/>
        <v>185.49416194210244</v>
      </c>
      <c r="S60" s="14">
        <f t="shared" si="23"/>
        <v>195006.30256649345</v>
      </c>
      <c r="T60" s="13">
        <f t="shared" si="29"/>
        <v>8665.411892409551</v>
      </c>
      <c r="U60" s="17">
        <f t="shared" si="6"/>
        <v>5811.1762871387518</v>
      </c>
      <c r="V60" s="11">
        <f t="shared" si="7"/>
        <v>2492261.9856399321</v>
      </c>
      <c r="W60" s="73">
        <f t="shared" si="8"/>
        <v>0</v>
      </c>
      <c r="X60" s="65"/>
      <c r="Y60" s="66"/>
      <c r="Z60" s="66"/>
      <c r="AA60" s="66"/>
      <c r="AB60" s="66"/>
      <c r="AC60" s="66"/>
      <c r="AD60" s="58"/>
      <c r="AE60" s="59"/>
      <c r="AF60" s="58"/>
      <c r="AG60" s="59"/>
      <c r="AH60" s="13">
        <f t="shared" si="30"/>
        <v>498452.39712798607</v>
      </c>
      <c r="AI60" s="64">
        <f t="shared" si="31"/>
        <v>322439.13916750392</v>
      </c>
      <c r="AJ60" s="67"/>
      <c r="AK60" s="69"/>
      <c r="AL60" s="13">
        <f t="shared" si="33"/>
        <v>1993809.5885119461</v>
      </c>
      <c r="AM60" s="72">
        <f t="shared" si="12"/>
        <v>0</v>
      </c>
    </row>
    <row r="61" spans="1:40" x14ac:dyDescent="0.25">
      <c r="A61" s="23">
        <f t="shared" si="38"/>
        <v>33</v>
      </c>
      <c r="B61" s="50">
        <f t="shared" si="38"/>
        <v>78</v>
      </c>
      <c r="C61" s="38">
        <f t="shared" si="34"/>
        <v>0.92756896881832784</v>
      </c>
      <c r="D61" s="89">
        <f>IF($J$12&lt;&gt;"",$J$12,VLOOKUP(B61,АП!A:C,IF($I$5="M",2,3),FALSE))</f>
        <v>3.8434215295396923E-2</v>
      </c>
      <c r="E61" s="38">
        <f t="shared" si="14"/>
        <v>0.67058966270322717</v>
      </c>
      <c r="F61" s="38">
        <f>IF($I$7&lt;&gt;"",$I$7,VLOOKUP(A61,АП!J:M,3,FALSE))</f>
        <v>0.15460000000000002</v>
      </c>
      <c r="G61" s="38">
        <f t="shared" si="15"/>
        <v>0.12628500000000001</v>
      </c>
      <c r="H61" s="104">
        <f t="shared" si="16"/>
        <v>6.9320433128717386E-3</v>
      </c>
      <c r="I61" s="16">
        <f t="shared" si="27"/>
        <v>1993809.5885119461</v>
      </c>
      <c r="J61" s="74">
        <f t="shared" si="28"/>
        <v>0</v>
      </c>
      <c r="K61" s="13">
        <f t="shared" ref="K61:K92" si="39">SUM(I61:J61)*F61</f>
        <v>308242.96238394693</v>
      </c>
      <c r="L61" s="11">
        <f t="shared" si="18"/>
        <v>199396.36366118467</v>
      </c>
      <c r="M61" s="11">
        <f t="shared" si="19"/>
        <v>29909.454549177699</v>
      </c>
      <c r="N61" s="11">
        <f t="shared" si="20"/>
        <v>6448.782783350086</v>
      </c>
      <c r="O61" s="11">
        <f t="shared" ref="O61:O94" si="40">L61*$J$10</f>
        <v>5981.8909098355398</v>
      </c>
      <c r="P61" s="11">
        <f t="shared" si="21"/>
        <v>1289.7565566700171</v>
      </c>
      <c r="Q61" s="11">
        <f t="shared" ref="Q61:Q94" si="41">SUM($I61:$J61)*$K$9*$C60*$E60</f>
        <v>3869.2696700100514</v>
      </c>
      <c r="R61" s="11">
        <f t="shared" si="22"/>
        <v>161.21956958375213</v>
      </c>
      <c r="S61" s="14">
        <f t="shared" si="23"/>
        <v>169486.90911200698</v>
      </c>
      <c r="T61" s="13">
        <f t="shared" si="29"/>
        <v>9029.3591918907532</v>
      </c>
      <c r="U61" s="17">
        <f t="shared" ref="U61:U92" si="42">T61*$E60*$C60</f>
        <v>5840.9164482759788</v>
      </c>
      <c r="V61" s="11">
        <f t="shared" ref="V61:V94" si="43">I61*(1+G61)</f>
        <v>2245597.8323971773</v>
      </c>
      <c r="W61" s="73">
        <f t="shared" ref="W61:W94" si="44">J61*(1+G61)</f>
        <v>0</v>
      </c>
      <c r="X61" s="65"/>
      <c r="Y61" s="66"/>
      <c r="Z61" s="66"/>
      <c r="AA61" s="66"/>
      <c r="AB61" s="66"/>
      <c r="AC61" s="66"/>
      <c r="AD61" s="58"/>
      <c r="AE61" s="59"/>
      <c r="AF61" s="58"/>
      <c r="AG61" s="59"/>
      <c r="AH61" s="13">
        <f t="shared" si="30"/>
        <v>561399.45809929376</v>
      </c>
      <c r="AI61" s="64">
        <f t="shared" si="31"/>
        <v>349200.65903758927</v>
      </c>
      <c r="AJ61" s="67"/>
      <c r="AK61" s="69"/>
      <c r="AL61" s="13">
        <f t="shared" si="33"/>
        <v>1684198.3742978836</v>
      </c>
      <c r="AM61" s="72">
        <f t="shared" ref="AM61:AM94" si="45">W61-SUM(AF61,AJ61)</f>
        <v>0</v>
      </c>
    </row>
    <row r="62" spans="1:40" x14ac:dyDescent="0.25">
      <c r="A62" s="23">
        <f t="shared" si="38"/>
        <v>34</v>
      </c>
      <c r="B62" s="50">
        <f t="shared" si="38"/>
        <v>79</v>
      </c>
      <c r="C62" s="38">
        <f t="shared" si="34"/>
        <v>0.92756896881832784</v>
      </c>
      <c r="D62" s="89">
        <f>IF($J$12&lt;&gt;"",$J$12,VLOOKUP(B62,АП!A:C,IF($I$5="M",2,3),FALSE))</f>
        <v>4.1749592907544764E-2</v>
      </c>
      <c r="E62" s="38">
        <f t="shared" si="14"/>
        <v>0.64259281727735973</v>
      </c>
      <c r="F62" s="38">
        <f>IF($I$7&lt;&gt;"",$I$7,VLOOKUP(A62,АП!J:M,3,FALSE))</f>
        <v>0.15460000000000002</v>
      </c>
      <c r="G62" s="38">
        <f t="shared" si="15"/>
        <v>0.12628500000000001</v>
      </c>
      <c r="H62" s="104">
        <f t="shared" si="16"/>
        <v>6.0038483568956675E-3</v>
      </c>
      <c r="I62" s="16">
        <f t="shared" si="27"/>
        <v>1684198.3742978836</v>
      </c>
      <c r="J62" s="74">
        <f t="shared" si="28"/>
        <v>0</v>
      </c>
      <c r="K62" s="13">
        <f t="shared" si="39"/>
        <v>260377.06866645283</v>
      </c>
      <c r="L62" s="11">
        <f t="shared" si="18"/>
        <v>161959.26566163416</v>
      </c>
      <c r="M62" s="11">
        <f t="shared" si="19"/>
        <v>24293.889849245123</v>
      </c>
      <c r="N62" s="11">
        <f t="shared" si="20"/>
        <v>5238.0098855638462</v>
      </c>
      <c r="O62" s="11">
        <f t="shared" si="40"/>
        <v>4858.7779698490249</v>
      </c>
      <c r="P62" s="11">
        <f t="shared" si="21"/>
        <v>1047.6019771127694</v>
      </c>
      <c r="Q62" s="11">
        <f t="shared" si="41"/>
        <v>3142.8059313383083</v>
      </c>
      <c r="R62" s="11">
        <f t="shared" si="22"/>
        <v>130.95024713909618</v>
      </c>
      <c r="S62" s="14">
        <f t="shared" si="23"/>
        <v>137665.37581238904</v>
      </c>
      <c r="T62" s="13">
        <f t="shared" si="29"/>
        <v>9408.5922779501652</v>
      </c>
      <c r="U62" s="17">
        <f t="shared" si="42"/>
        <v>5852.3152751156958</v>
      </c>
      <c r="V62" s="11">
        <f t="shared" si="43"/>
        <v>1896887.3659960919</v>
      </c>
      <c r="W62" s="73">
        <f t="shared" si="44"/>
        <v>0</v>
      </c>
      <c r="X62" s="65"/>
      <c r="Y62" s="66"/>
      <c r="Z62" s="66"/>
      <c r="AA62" s="66"/>
      <c r="AB62" s="66"/>
      <c r="AC62" s="66"/>
      <c r="AD62" s="58"/>
      <c r="AE62" s="59"/>
      <c r="AF62" s="58"/>
      <c r="AG62" s="59"/>
      <c r="AH62" s="13">
        <f t="shared" si="30"/>
        <v>632295.7886653631</v>
      </c>
      <c r="AI62" s="64">
        <f t="shared" si="31"/>
        <v>376879.37174036755</v>
      </c>
      <c r="AJ62" s="67"/>
      <c r="AK62" s="69"/>
      <c r="AL62" s="13">
        <f t="shared" si="33"/>
        <v>1264591.5773307288</v>
      </c>
      <c r="AM62" s="72">
        <f t="shared" si="45"/>
        <v>0</v>
      </c>
    </row>
    <row r="63" spans="1:40" x14ac:dyDescent="0.25">
      <c r="A63" s="23">
        <f t="shared" si="38"/>
        <v>35</v>
      </c>
      <c r="B63" s="50">
        <f t="shared" si="38"/>
        <v>80</v>
      </c>
      <c r="C63" s="38">
        <f t="shared" si="34"/>
        <v>0.92756896881832784</v>
      </c>
      <c r="D63" s="89">
        <f>IF($J$12&lt;&gt;"",$J$12,VLOOKUP(B63,АП!A:C,IF($I$5="M",2,3),FALSE))</f>
        <v>4.5330815828809712E-2</v>
      </c>
      <c r="E63" s="38">
        <f t="shared" si="14"/>
        <v>0.61346356062444374</v>
      </c>
      <c r="F63" s="38">
        <f>IF($I$7&lt;&gt;"",$I$7,VLOOKUP(A63,АП!J:M,3,FALSE))</f>
        <v>0.15460000000000002</v>
      </c>
      <c r="G63" s="38">
        <f t="shared" si="15"/>
        <v>0.12628500000000001</v>
      </c>
      <c r="H63" s="104">
        <f t="shared" si="16"/>
        <v>5.1999379498490102E-3</v>
      </c>
      <c r="I63" s="16">
        <f t="shared" si="27"/>
        <v>1264591.5773307288</v>
      </c>
      <c r="J63" s="74">
        <f t="shared" si="28"/>
        <v>0</v>
      </c>
      <c r="K63" s="13">
        <f t="shared" si="39"/>
        <v>195505.85785533069</v>
      </c>
      <c r="L63" s="11">
        <f t="shared" si="18"/>
        <v>116531.10174212189</v>
      </c>
      <c r="M63" s="11">
        <f t="shared" si="19"/>
        <v>17479.665261318281</v>
      </c>
      <c r="N63" s="11">
        <f t="shared" si="20"/>
        <v>3768.7937174036829</v>
      </c>
      <c r="O63" s="11">
        <f t="shared" si="40"/>
        <v>3495.9330522636565</v>
      </c>
      <c r="P63" s="11">
        <f t="shared" si="21"/>
        <v>753.7587434807366</v>
      </c>
      <c r="Q63" s="11">
        <f t="shared" si="41"/>
        <v>2261.2762304422099</v>
      </c>
      <c r="R63" s="11">
        <f t="shared" si="22"/>
        <v>94.219842935092075</v>
      </c>
      <c r="S63" s="14">
        <f t="shared" si="23"/>
        <v>99051.436480803604</v>
      </c>
      <c r="T63" s="13">
        <f t="shared" si="29"/>
        <v>9803.7531536240731</v>
      </c>
      <c r="U63" s="17">
        <f t="shared" si="42"/>
        <v>5843.5188015951571</v>
      </c>
      <c r="V63" s="11">
        <f t="shared" si="43"/>
        <v>1424290.5246739399</v>
      </c>
      <c r="W63" s="73">
        <f t="shared" si="44"/>
        <v>0</v>
      </c>
      <c r="X63" s="65"/>
      <c r="Y63" s="66"/>
      <c r="Z63" s="66"/>
      <c r="AA63" s="66"/>
      <c r="AB63" s="66"/>
      <c r="AC63" s="66"/>
      <c r="AD63" s="58"/>
      <c r="AE63" s="59"/>
      <c r="AF63" s="58"/>
      <c r="AG63" s="59"/>
      <c r="AH63" s="13">
        <f t="shared" si="30"/>
        <v>712145.26233696844</v>
      </c>
      <c r="AI63" s="64">
        <f t="shared" si="31"/>
        <v>405231.84937633848</v>
      </c>
      <c r="AJ63" s="67"/>
      <c r="AK63" s="69"/>
      <c r="AL63" s="13">
        <f t="shared" si="33"/>
        <v>712145.26233697147</v>
      </c>
      <c r="AM63" s="72">
        <f t="shared" si="45"/>
        <v>0</v>
      </c>
    </row>
    <row r="64" spans="1:40" x14ac:dyDescent="0.25">
      <c r="A64" s="23">
        <f t="shared" si="38"/>
        <v>36</v>
      </c>
      <c r="B64" s="50">
        <f t="shared" si="38"/>
        <v>81</v>
      </c>
      <c r="C64" s="38">
        <f t="shared" si="34"/>
        <v>0.92756896881832784</v>
      </c>
      <c r="D64" s="89">
        <f>IF($J$12&lt;&gt;"",$J$12,VLOOKUP(B64,АП!A:C,IF($I$5="M",2,3),FALSE))</f>
        <v>4.9230312819329547E-2</v>
      </c>
      <c r="E64" s="38">
        <f t="shared" si="14"/>
        <v>0.58326255763164259</v>
      </c>
      <c r="F64" s="38">
        <f>IF($I$7&lt;&gt;"",$I$7,VLOOKUP(A64,АП!J:M,3,FALSE))</f>
        <v>0.15460000000000002</v>
      </c>
      <c r="G64" s="38">
        <f t="shared" si="15"/>
        <v>0.12628500000000001</v>
      </c>
      <c r="H64" s="104">
        <f t="shared" si="16"/>
        <v>4.5036704918144897E-3</v>
      </c>
      <c r="I64" s="16">
        <f t="shared" si="27"/>
        <v>712145.26233697147</v>
      </c>
      <c r="J64" s="74">
        <f t="shared" si="28"/>
        <v>0</v>
      </c>
      <c r="K64" s="13">
        <f t="shared" si="39"/>
        <v>110097.6575572958</v>
      </c>
      <c r="L64" s="11">
        <f t="shared" si="18"/>
        <v>62648.843913582197</v>
      </c>
      <c r="M64" s="11">
        <f t="shared" si="19"/>
        <v>9397.3265870373289</v>
      </c>
      <c r="N64" s="11">
        <f t="shared" si="20"/>
        <v>2026.1592468817009</v>
      </c>
      <c r="O64" s="11">
        <f t="shared" si="40"/>
        <v>1879.4653174074658</v>
      </c>
      <c r="P64" s="11">
        <f t="shared" si="21"/>
        <v>405.23184937634022</v>
      </c>
      <c r="Q64" s="11">
        <f t="shared" si="41"/>
        <v>1215.6955481290204</v>
      </c>
      <c r="R64" s="11">
        <f t="shared" si="22"/>
        <v>50.653981172042528</v>
      </c>
      <c r="S64" s="14">
        <f t="shared" si="23"/>
        <v>53251.517326544868</v>
      </c>
      <c r="T64" s="13">
        <f t="shared" si="29"/>
        <v>10215.510786076284</v>
      </c>
      <c r="U64" s="17">
        <f t="shared" si="42"/>
        <v>5812.9296747421895</v>
      </c>
      <c r="V64" s="11">
        <f t="shared" si="43"/>
        <v>802078.52679119585</v>
      </c>
      <c r="W64" s="73">
        <f t="shared" si="44"/>
        <v>0</v>
      </c>
      <c r="X64" s="65"/>
      <c r="Y64" s="66"/>
      <c r="Z64" s="66"/>
      <c r="AA64" s="66"/>
      <c r="AB64" s="66"/>
      <c r="AC64" s="66"/>
      <c r="AD64" s="58"/>
      <c r="AE64" s="59"/>
      <c r="AF64" s="58"/>
      <c r="AG64" s="59"/>
      <c r="AH64" s="13">
        <f t="shared" si="30"/>
        <v>802078.52679119247</v>
      </c>
      <c r="AI64" s="64">
        <f t="shared" si="31"/>
        <v>433937.51607447141</v>
      </c>
      <c r="AJ64" s="67"/>
      <c r="AK64" s="69"/>
      <c r="AL64" s="75">
        <f t="shared" si="33"/>
        <v>3.3760443329811096E-9</v>
      </c>
      <c r="AM64" s="72">
        <f t="shared" si="45"/>
        <v>0</v>
      </c>
      <c r="AN64" s="92" t="s">
        <v>52</v>
      </c>
    </row>
    <row r="65" spans="1:39" x14ac:dyDescent="0.25">
      <c r="A65" s="23">
        <f t="shared" si="38"/>
        <v>37</v>
      </c>
      <c r="B65" s="50">
        <f t="shared" si="38"/>
        <v>82</v>
      </c>
      <c r="C65" s="38">
        <f t="shared" si="34"/>
        <v>0.92756896881832784</v>
      </c>
      <c r="D65" s="89">
        <f>IF($J$12&lt;&gt;"",$J$12,VLOOKUP(B65,АП!A:C,IF($I$5="M",2,3),FALSE))</f>
        <v>5.3478253332639891E-2</v>
      </c>
      <c r="E65" s="38">
        <f t="shared" si="14"/>
        <v>0.55207069481517412</v>
      </c>
      <c r="F65" s="38">
        <f>IF($I$7&lt;&gt;"",$I$7,VLOOKUP(A65,АП!J:M,3,FALSE))</f>
        <v>0.15460000000000002</v>
      </c>
      <c r="G65" s="38">
        <f t="shared" si="15"/>
        <v>0.12628500000000001</v>
      </c>
      <c r="H65" s="104">
        <f t="shared" si="16"/>
        <v>3.9006326795552482E-3</v>
      </c>
      <c r="I65" s="16">
        <f t="shared" si="27"/>
        <v>3.3760443329811096E-9</v>
      </c>
      <c r="J65" s="74">
        <f t="shared" si="28"/>
        <v>0</v>
      </c>
      <c r="K65" s="13">
        <f t="shared" si="39"/>
        <v>5.219364538788796E-10</v>
      </c>
      <c r="L65" s="11">
        <f t="shared" si="18"/>
        <v>2.8237610256318607E-10</v>
      </c>
      <c r="M65" s="11">
        <f t="shared" si="19"/>
        <v>4.2356415384477912E-11</v>
      </c>
      <c r="N65" s="11">
        <f t="shared" si="20"/>
        <v>9.1324742096761312E-12</v>
      </c>
      <c r="O65" s="11">
        <f t="shared" si="40"/>
        <v>8.4712830768955821E-12</v>
      </c>
      <c r="P65" s="11">
        <f t="shared" si="21"/>
        <v>1.8264948419352267E-12</v>
      </c>
      <c r="Q65" s="11">
        <f t="shared" si="41"/>
        <v>5.4794845258056793E-12</v>
      </c>
      <c r="R65" s="11">
        <f t="shared" si="22"/>
        <v>2.2831185524190334E-13</v>
      </c>
      <c r="S65" s="14">
        <f t="shared" si="23"/>
        <v>2.4001968717870818E-10</v>
      </c>
      <c r="T65" s="13">
        <f t="shared" si="29"/>
        <v>10644.562239091489</v>
      </c>
      <c r="U65" s="17">
        <f t="shared" si="42"/>
        <v>5758.8811362530987</v>
      </c>
      <c r="V65" s="11">
        <f t="shared" si="43"/>
        <v>3.8023880915716288E-9</v>
      </c>
      <c r="W65" s="73">
        <f t="shared" si="44"/>
        <v>0</v>
      </c>
      <c r="X65" s="65"/>
      <c r="Y65" s="66"/>
      <c r="Z65" s="66"/>
      <c r="AA65" s="66"/>
      <c r="AB65" s="66"/>
      <c r="AC65" s="66"/>
      <c r="AD65" s="58"/>
      <c r="AE65" s="59"/>
      <c r="AF65" s="58"/>
      <c r="AG65" s="59"/>
      <c r="AH65" s="13">
        <f t="shared" si="30"/>
        <v>903369.01354701817</v>
      </c>
      <c r="AI65" s="64">
        <f t="shared" si="31"/>
        <v>462600.49733163952</v>
      </c>
      <c r="AJ65" s="67"/>
      <c r="AK65" s="69"/>
      <c r="AL65" s="13">
        <f t="shared" si="33"/>
        <v>0</v>
      </c>
      <c r="AM65" s="72">
        <f t="shared" si="45"/>
        <v>0</v>
      </c>
    </row>
    <row r="66" spans="1:39" x14ac:dyDescent="0.25">
      <c r="A66" s="23">
        <f t="shared" si="38"/>
        <v>38</v>
      </c>
      <c r="B66" s="50">
        <f t="shared" si="38"/>
        <v>83</v>
      </c>
      <c r="C66" s="38">
        <f t="shared" si="34"/>
        <v>0.92756896881832784</v>
      </c>
      <c r="D66" s="89">
        <f>IF($J$12&lt;&gt;"",$J$12,VLOOKUP(B66,АП!A:C,IF($I$5="M",2,3),FALSE))</f>
        <v>5.8074795795025835E-2</v>
      </c>
      <c r="E66" s="38">
        <f t="shared" si="14"/>
        <v>0.5200093019493649</v>
      </c>
      <c r="F66" s="38">
        <f>IF($I$7&lt;&gt;"",$I$7,VLOOKUP(A66,АП!J:M,3,FALSE))</f>
        <v>0.15460000000000002</v>
      </c>
      <c r="G66" s="38">
        <f t="shared" si="15"/>
        <v>0.12628500000000001</v>
      </c>
      <c r="H66" s="104">
        <f t="shared" si="16"/>
        <v>3.3783411394034714E-3</v>
      </c>
      <c r="I66" s="16">
        <f t="shared" si="27"/>
        <v>0</v>
      </c>
      <c r="J66" s="74">
        <f t="shared" si="28"/>
        <v>0</v>
      </c>
      <c r="K66" s="13">
        <f t="shared" si="39"/>
        <v>0</v>
      </c>
      <c r="L66" s="11">
        <f t="shared" si="18"/>
        <v>0</v>
      </c>
      <c r="M66" s="11">
        <f t="shared" si="19"/>
        <v>0</v>
      </c>
      <c r="N66" s="11">
        <f t="shared" si="20"/>
        <v>0</v>
      </c>
      <c r="O66" s="11">
        <f t="shared" si="40"/>
        <v>0</v>
      </c>
      <c r="P66" s="11">
        <f t="shared" si="21"/>
        <v>0</v>
      </c>
      <c r="Q66" s="11">
        <f t="shared" si="41"/>
        <v>0</v>
      </c>
      <c r="R66" s="11">
        <f t="shared" si="22"/>
        <v>0</v>
      </c>
      <c r="S66" s="14">
        <f t="shared" si="23"/>
        <v>0</v>
      </c>
      <c r="T66" s="13">
        <f t="shared" si="29"/>
        <v>11091.633853133333</v>
      </c>
      <c r="U66" s="17">
        <f t="shared" si="42"/>
        <v>5679.8442936773081</v>
      </c>
      <c r="V66" s="11">
        <f t="shared" si="43"/>
        <v>0</v>
      </c>
      <c r="W66" s="73">
        <f t="shared" si="44"/>
        <v>0</v>
      </c>
      <c r="X66" s="65"/>
      <c r="Y66" s="66"/>
      <c r="Z66" s="66"/>
      <c r="AA66" s="66"/>
      <c r="AB66" s="66"/>
      <c r="AC66" s="66"/>
      <c r="AD66" s="58"/>
      <c r="AE66" s="59"/>
      <c r="AF66" s="58"/>
      <c r="AG66" s="59"/>
      <c r="AH66" s="13">
        <f t="shared" si="30"/>
        <v>1017450.9694228034</v>
      </c>
      <c r="AI66" s="64">
        <f t="shared" si="31"/>
        <v>490761.87096600072</v>
      </c>
      <c r="AJ66" s="67"/>
      <c r="AK66" s="69"/>
      <c r="AL66" s="13">
        <f t="shared" si="33"/>
        <v>0</v>
      </c>
      <c r="AM66" s="72">
        <f t="shared" si="45"/>
        <v>0</v>
      </c>
    </row>
    <row r="67" spans="1:39" x14ac:dyDescent="0.25">
      <c r="A67" s="23">
        <f t="shared" si="38"/>
        <v>39</v>
      </c>
      <c r="B67" s="50">
        <f t="shared" si="38"/>
        <v>84</v>
      </c>
      <c r="C67" s="38">
        <f t="shared" si="34"/>
        <v>0.92756896881832784</v>
      </c>
      <c r="D67" s="89">
        <f>IF($J$12&lt;&gt;"",$J$12,VLOOKUP(B67,АП!A:C,IF($I$5="M",2,3),FALSE))</f>
        <v>6.3074799245591229E-2</v>
      </c>
      <c r="E67" s="38">
        <f t="shared" si="14"/>
        <v>0.4872098196230687</v>
      </c>
      <c r="F67" s="38">
        <f>IF($I$7&lt;&gt;"",$I$7,VLOOKUP(A67,АП!J:M,3,FALSE))</f>
        <v>0.15460000000000002</v>
      </c>
      <c r="G67" s="38">
        <f t="shared" si="15"/>
        <v>0.12628500000000001</v>
      </c>
      <c r="H67" s="104">
        <f t="shared" si="16"/>
        <v>2.925984011262317E-3</v>
      </c>
      <c r="I67" s="16">
        <f t="shared" si="27"/>
        <v>0</v>
      </c>
      <c r="J67" s="74">
        <f t="shared" si="28"/>
        <v>0</v>
      </c>
      <c r="K67" s="13">
        <f t="shared" si="39"/>
        <v>0</v>
      </c>
      <c r="L67" s="11">
        <f t="shared" si="18"/>
        <v>0</v>
      </c>
      <c r="M67" s="11">
        <f t="shared" si="19"/>
        <v>0</v>
      </c>
      <c r="N67" s="11">
        <f t="shared" si="20"/>
        <v>0</v>
      </c>
      <c r="O67" s="11">
        <f t="shared" si="40"/>
        <v>0</v>
      </c>
      <c r="P67" s="11">
        <f t="shared" si="21"/>
        <v>0</v>
      </c>
      <c r="Q67" s="11">
        <f t="shared" si="41"/>
        <v>0</v>
      </c>
      <c r="R67" s="11">
        <f t="shared" si="22"/>
        <v>0</v>
      </c>
      <c r="S67" s="14">
        <f t="shared" si="23"/>
        <v>0</v>
      </c>
      <c r="T67" s="13">
        <f t="shared" si="29"/>
        <v>11557.482474964934</v>
      </c>
      <c r="U67" s="17">
        <f t="shared" si="42"/>
        <v>5574.6880130137833</v>
      </c>
      <c r="V67" s="11">
        <f t="shared" si="43"/>
        <v>0</v>
      </c>
      <c r="W67" s="73">
        <f t="shared" si="44"/>
        <v>0</v>
      </c>
      <c r="X67" s="65"/>
      <c r="Y67" s="66"/>
      <c r="Z67" s="66"/>
      <c r="AA67" s="66"/>
      <c r="AB67" s="66"/>
      <c r="AC67" s="66"/>
      <c r="AD67" s="58"/>
      <c r="AE67" s="59"/>
      <c r="AF67" s="58"/>
      <c r="AG67" s="59"/>
      <c r="AH67" s="13">
        <f t="shared" si="30"/>
        <v>1145939.765096362</v>
      </c>
      <c r="AI67" s="64">
        <f t="shared" si="31"/>
        <v>517873.91224346153</v>
      </c>
      <c r="AJ67" s="67"/>
      <c r="AK67" s="69"/>
      <c r="AL67" s="13">
        <f t="shared" si="33"/>
        <v>0</v>
      </c>
      <c r="AM67" s="72">
        <f t="shared" si="45"/>
        <v>0</v>
      </c>
    </row>
    <row r="68" spans="1:39" x14ac:dyDescent="0.25">
      <c r="A68" s="23">
        <f t="shared" si="38"/>
        <v>40</v>
      </c>
      <c r="B68" s="50">
        <f t="shared" si="38"/>
        <v>85</v>
      </c>
      <c r="C68" s="38">
        <f t="shared" si="34"/>
        <v>0.92756896881832784</v>
      </c>
      <c r="D68" s="89">
        <f>IF($J$12&lt;&gt;"",$J$12,VLOOKUP(B68,АП!A:C,IF($I$5="M",2,3),FALSE))</f>
        <v>6.8483200863303395E-2</v>
      </c>
      <c r="E68" s="38">
        <f t="shared" si="14"/>
        <v>0.45384413168324828</v>
      </c>
      <c r="F68" s="38">
        <f>IF($I$7&lt;&gt;"",$I$7,VLOOKUP(A68,АП!J:M,3,FALSE))</f>
        <v>0.15460000000000002</v>
      </c>
      <c r="G68" s="38">
        <f t="shared" si="15"/>
        <v>0.12628500000000001</v>
      </c>
      <c r="H68" s="104">
        <f t="shared" si="16"/>
        <v>2.534197134299599E-3</v>
      </c>
      <c r="I68" s="16">
        <f t="shared" si="27"/>
        <v>0</v>
      </c>
      <c r="J68" s="74">
        <f t="shared" si="28"/>
        <v>0</v>
      </c>
      <c r="K68" s="13">
        <f t="shared" si="39"/>
        <v>0</v>
      </c>
      <c r="L68" s="11">
        <f t="shared" si="18"/>
        <v>0</v>
      </c>
      <c r="M68" s="11">
        <f t="shared" si="19"/>
        <v>0</v>
      </c>
      <c r="N68" s="11">
        <f t="shared" si="20"/>
        <v>0</v>
      </c>
      <c r="O68" s="11">
        <f t="shared" si="40"/>
        <v>0</v>
      </c>
      <c r="P68" s="11">
        <f t="shared" si="21"/>
        <v>0</v>
      </c>
      <c r="Q68" s="11">
        <f t="shared" si="41"/>
        <v>0</v>
      </c>
      <c r="R68" s="11">
        <f t="shared" si="22"/>
        <v>0</v>
      </c>
      <c r="S68" s="14">
        <f t="shared" si="23"/>
        <v>0</v>
      </c>
      <c r="T68" s="13">
        <f t="shared" si="29"/>
        <v>12042.896738913461</v>
      </c>
      <c r="U68" s="17">
        <f t="shared" si="42"/>
        <v>5442.4344445370534</v>
      </c>
      <c r="V68" s="11">
        <f t="shared" si="43"/>
        <v>0</v>
      </c>
      <c r="W68" s="73">
        <f t="shared" si="44"/>
        <v>0</v>
      </c>
      <c r="X68" s="65"/>
      <c r="Y68" s="66"/>
      <c r="Z68" s="66"/>
      <c r="AA68" s="66"/>
      <c r="AB68" s="66"/>
      <c r="AC68" s="66"/>
      <c r="AD68" s="58"/>
      <c r="AE68" s="59"/>
      <c r="AF68" s="58"/>
      <c r="AG68" s="59"/>
      <c r="AH68" s="13">
        <f t="shared" si="30"/>
        <v>1290654.7683315561</v>
      </c>
      <c r="AI68" s="64">
        <f t="shared" si="31"/>
        <v>543329.17482568626</v>
      </c>
      <c r="AJ68" s="67"/>
      <c r="AK68" s="69"/>
      <c r="AL68" s="13">
        <f t="shared" si="33"/>
        <v>0</v>
      </c>
      <c r="AM68" s="72">
        <f t="shared" si="45"/>
        <v>0</v>
      </c>
    </row>
    <row r="69" spans="1:39" x14ac:dyDescent="0.25">
      <c r="A69" s="23">
        <f t="shared" si="38"/>
        <v>41</v>
      </c>
      <c r="B69" s="50">
        <f t="shared" si="38"/>
        <v>86</v>
      </c>
      <c r="C69" s="38">
        <f t="shared" si="34"/>
        <v>0.92756896881832784</v>
      </c>
      <c r="D69" s="89">
        <f>IF($J$12&lt;&gt;"",$J$12,VLOOKUP(B69,АП!A:C,IF($I$5="M",2,3),FALSE))</f>
        <v>7.4409071668857352E-2</v>
      </c>
      <c r="E69" s="38">
        <f t="shared" si="14"/>
        <v>0.42007401116233911</v>
      </c>
      <c r="F69" s="38">
        <f>IF($I$7&lt;&gt;"",$I$7,VLOOKUP(A69,АП!J:M,3,FALSE))</f>
        <v>0.15460000000000002</v>
      </c>
      <c r="G69" s="38">
        <f t="shared" si="15"/>
        <v>0.12628500000000001</v>
      </c>
      <c r="H69" s="104">
        <f t="shared" si="16"/>
        <v>2.1948702011948718E-3</v>
      </c>
      <c r="I69" s="16">
        <f t="shared" si="27"/>
        <v>0</v>
      </c>
      <c r="J69" s="74">
        <f t="shared" si="28"/>
        <v>0</v>
      </c>
      <c r="K69" s="13">
        <f t="shared" si="39"/>
        <v>0</v>
      </c>
      <c r="L69" s="11">
        <f t="shared" si="18"/>
        <v>0</v>
      </c>
      <c r="M69" s="11">
        <f t="shared" si="19"/>
        <v>0</v>
      </c>
      <c r="N69" s="11">
        <f t="shared" si="20"/>
        <v>0</v>
      </c>
      <c r="O69" s="11">
        <f t="shared" si="40"/>
        <v>0</v>
      </c>
      <c r="P69" s="11">
        <f t="shared" si="21"/>
        <v>0</v>
      </c>
      <c r="Q69" s="11">
        <f t="shared" si="41"/>
        <v>0</v>
      </c>
      <c r="R69" s="11">
        <f t="shared" si="22"/>
        <v>0</v>
      </c>
      <c r="S69" s="14">
        <f t="shared" si="23"/>
        <v>0</v>
      </c>
      <c r="T69" s="13">
        <f t="shared" si="29"/>
        <v>12548.698401947828</v>
      </c>
      <c r="U69" s="17">
        <f t="shared" si="42"/>
        <v>5282.647316044493</v>
      </c>
      <c r="V69" s="11">
        <f t="shared" si="43"/>
        <v>0</v>
      </c>
      <c r="W69" s="73">
        <f t="shared" si="44"/>
        <v>0</v>
      </c>
      <c r="X69" s="65"/>
      <c r="Y69" s="66"/>
      <c r="Z69" s="66"/>
      <c r="AA69" s="66"/>
      <c r="AB69" s="66"/>
      <c r="AC69" s="66"/>
      <c r="AD69" s="58"/>
      <c r="AE69" s="59"/>
      <c r="AF69" s="58"/>
      <c r="AG69" s="59"/>
      <c r="AH69" s="13">
        <f t="shared" si="30"/>
        <v>1453645.1057503067</v>
      </c>
      <c r="AI69" s="64">
        <f t="shared" si="31"/>
        <v>566409.35194441967</v>
      </c>
      <c r="AJ69" s="67"/>
      <c r="AK69" s="69"/>
      <c r="AL69" s="13">
        <f t="shared" si="33"/>
        <v>0</v>
      </c>
      <c r="AM69" s="72">
        <f t="shared" si="45"/>
        <v>0</v>
      </c>
    </row>
    <row r="70" spans="1:39" x14ac:dyDescent="0.25">
      <c r="A70" s="23">
        <f t="shared" si="38"/>
        <v>42</v>
      </c>
      <c r="B70" s="50">
        <f t="shared" si="38"/>
        <v>87</v>
      </c>
      <c r="C70" s="38">
        <f t="shared" si="34"/>
        <v>0.92756896881832784</v>
      </c>
      <c r="D70" s="89">
        <f>IF($J$12&lt;&gt;"",$J$12,VLOOKUP(B70,АП!A:C,IF($I$5="M",2,3),FALSE))</f>
        <v>8.080005776590371E-2</v>
      </c>
      <c r="E70" s="38">
        <f t="shared" si="14"/>
        <v>0.38613200679446724</v>
      </c>
      <c r="F70" s="38">
        <f>IF($I$7&lt;&gt;"",$I$7,VLOOKUP(A70,АП!J:M,3,FALSE))</f>
        <v>0.15460000000000002</v>
      </c>
      <c r="G70" s="38">
        <f t="shared" si="15"/>
        <v>0.12628500000000001</v>
      </c>
      <c r="H70" s="104">
        <f t="shared" si="16"/>
        <v>1.9009788681750143E-3</v>
      </c>
      <c r="I70" s="16">
        <f t="shared" si="27"/>
        <v>0</v>
      </c>
      <c r="J70" s="74">
        <f t="shared" si="28"/>
        <v>0</v>
      </c>
      <c r="K70" s="13">
        <f t="shared" si="39"/>
        <v>0</v>
      </c>
      <c r="L70" s="11">
        <f t="shared" si="18"/>
        <v>0</v>
      </c>
      <c r="M70" s="11">
        <f t="shared" si="19"/>
        <v>0</v>
      </c>
      <c r="N70" s="11">
        <f t="shared" si="20"/>
        <v>0</v>
      </c>
      <c r="O70" s="11">
        <f t="shared" si="40"/>
        <v>0</v>
      </c>
      <c r="P70" s="11">
        <f t="shared" si="21"/>
        <v>0</v>
      </c>
      <c r="Q70" s="11">
        <f t="shared" si="41"/>
        <v>0</v>
      </c>
      <c r="R70" s="11">
        <f t="shared" si="22"/>
        <v>0</v>
      </c>
      <c r="S70" s="14">
        <f t="shared" si="23"/>
        <v>0</v>
      </c>
      <c r="T70" s="13">
        <f t="shared" si="29"/>
        <v>13075.743734829635</v>
      </c>
      <c r="U70" s="17">
        <f t="shared" si="42"/>
        <v>5094.9323915023933</v>
      </c>
      <c r="V70" s="11">
        <f t="shared" si="43"/>
        <v>0</v>
      </c>
      <c r="W70" s="73">
        <f t="shared" si="44"/>
        <v>0</v>
      </c>
      <c r="X70" s="65"/>
      <c r="Y70" s="66"/>
      <c r="Z70" s="66"/>
      <c r="AA70" s="66"/>
      <c r="AB70" s="66"/>
      <c r="AC70" s="66"/>
      <c r="AD70" s="58"/>
      <c r="AE70" s="59"/>
      <c r="AF70" s="58"/>
      <c r="AG70" s="59"/>
      <c r="AH70" s="13">
        <f t="shared" si="30"/>
        <v>1637218.6779299842</v>
      </c>
      <c r="AI70" s="64">
        <f t="shared" si="31"/>
        <v>586392.90086169366</v>
      </c>
      <c r="AJ70" s="67"/>
      <c r="AK70" s="69"/>
      <c r="AL70" s="13">
        <f t="shared" si="33"/>
        <v>0</v>
      </c>
      <c r="AM70" s="72">
        <f t="shared" si="45"/>
        <v>0</v>
      </c>
    </row>
    <row r="71" spans="1:39" x14ac:dyDescent="0.25">
      <c r="A71" s="23">
        <f t="shared" si="38"/>
        <v>43</v>
      </c>
      <c r="B71" s="50">
        <f t="shared" si="38"/>
        <v>88</v>
      </c>
      <c r="C71" s="38">
        <f t="shared" si="34"/>
        <v>0.92756896881832784</v>
      </c>
      <c r="D71" s="89">
        <f>IF($J$12&lt;&gt;"",$J$12,VLOOKUP(B71,АП!A:C,IF($I$5="M",2,3),FALSE))</f>
        <v>8.7745483110762024E-2</v>
      </c>
      <c r="E71" s="38">
        <f t="shared" si="14"/>
        <v>0.35225066731375865</v>
      </c>
      <c r="F71" s="38">
        <f>IF($I$7&lt;&gt;"",$I$7,VLOOKUP(A71,АП!J:M,3,FALSE))</f>
        <v>0.15460000000000002</v>
      </c>
      <c r="G71" s="38">
        <f t="shared" si="15"/>
        <v>0.12628500000000001</v>
      </c>
      <c r="H71" s="104">
        <f t="shared" si="16"/>
        <v>1.6464393453793644E-3</v>
      </c>
      <c r="I71" s="16">
        <f t="shared" si="27"/>
        <v>0</v>
      </c>
      <c r="J71" s="74">
        <f t="shared" si="28"/>
        <v>0</v>
      </c>
      <c r="K71" s="13">
        <f t="shared" si="39"/>
        <v>0</v>
      </c>
      <c r="L71" s="11">
        <f t="shared" si="18"/>
        <v>0</v>
      </c>
      <c r="M71" s="11">
        <f t="shared" si="19"/>
        <v>0</v>
      </c>
      <c r="N71" s="11">
        <f t="shared" si="20"/>
        <v>0</v>
      </c>
      <c r="O71" s="11">
        <f t="shared" si="40"/>
        <v>0</v>
      </c>
      <c r="P71" s="11">
        <f t="shared" si="21"/>
        <v>0</v>
      </c>
      <c r="Q71" s="11">
        <f t="shared" si="41"/>
        <v>0</v>
      </c>
      <c r="R71" s="11">
        <f t="shared" si="22"/>
        <v>0</v>
      </c>
      <c r="S71" s="14">
        <f t="shared" si="23"/>
        <v>0</v>
      </c>
      <c r="T71" s="13">
        <f t="shared" si="29"/>
        <v>13624.924971692482</v>
      </c>
      <c r="U71" s="17">
        <f t="shared" si="42"/>
        <v>4879.9585454737635</v>
      </c>
      <c r="V71" s="11">
        <f t="shared" si="43"/>
        <v>0</v>
      </c>
      <c r="W71" s="73">
        <f t="shared" si="44"/>
        <v>0</v>
      </c>
      <c r="X71" s="65"/>
      <c r="Y71" s="66"/>
      <c r="Z71" s="66"/>
      <c r="AA71" s="66"/>
      <c r="AB71" s="66"/>
      <c r="AC71" s="66"/>
      <c r="AD71" s="58"/>
      <c r="AE71" s="59"/>
      <c r="AF71" s="58"/>
      <c r="AG71" s="59"/>
      <c r="AH71" s="13">
        <f t="shared" si="30"/>
        <v>1843974.8386723723</v>
      </c>
      <c r="AI71" s="64">
        <f t="shared" si="31"/>
        <v>602494.41639386152</v>
      </c>
      <c r="AJ71" s="67"/>
      <c r="AK71" s="69"/>
      <c r="AL71" s="13">
        <f t="shared" si="33"/>
        <v>0</v>
      </c>
      <c r="AM71" s="72">
        <f t="shared" si="45"/>
        <v>0</v>
      </c>
    </row>
    <row r="72" spans="1:39" x14ac:dyDescent="0.25">
      <c r="A72" s="23">
        <f t="shared" si="38"/>
        <v>44</v>
      </c>
      <c r="B72" s="50">
        <f t="shared" si="38"/>
        <v>89</v>
      </c>
      <c r="C72" s="38">
        <f t="shared" si="34"/>
        <v>0.92756896881832784</v>
      </c>
      <c r="D72" s="89">
        <f>IF($J$12&lt;&gt;"",$J$12,VLOOKUP(B72,АП!A:C,IF($I$5="M",2,3),FALSE))</f>
        <v>9.5324205631619696E-2</v>
      </c>
      <c r="E72" s="38">
        <f t="shared" si="14"/>
        <v>0.31867265226886665</v>
      </c>
      <c r="F72" s="38">
        <f>IF($I$7&lt;&gt;"",$I$7,VLOOKUP(A72,АП!J:M,3,FALSE))</f>
        <v>0.15460000000000002</v>
      </c>
      <c r="G72" s="38">
        <f t="shared" si="15"/>
        <v>0.12628500000000001</v>
      </c>
      <c r="H72" s="104">
        <f t="shared" si="16"/>
        <v>1.4259824574565775E-3</v>
      </c>
      <c r="I72" s="16">
        <f t="shared" si="27"/>
        <v>0</v>
      </c>
      <c r="J72" s="74">
        <f t="shared" si="28"/>
        <v>0</v>
      </c>
      <c r="K72" s="13">
        <f t="shared" si="39"/>
        <v>0</v>
      </c>
      <c r="L72" s="11">
        <f t="shared" si="18"/>
        <v>0</v>
      </c>
      <c r="M72" s="11">
        <f t="shared" si="19"/>
        <v>0</v>
      </c>
      <c r="N72" s="11">
        <f t="shared" si="20"/>
        <v>0</v>
      </c>
      <c r="O72" s="11">
        <f t="shared" si="40"/>
        <v>0</v>
      </c>
      <c r="P72" s="11">
        <f t="shared" si="21"/>
        <v>0</v>
      </c>
      <c r="Q72" s="11">
        <f t="shared" si="41"/>
        <v>0</v>
      </c>
      <c r="R72" s="11">
        <f t="shared" si="22"/>
        <v>0</v>
      </c>
      <c r="S72" s="14">
        <f t="shared" si="23"/>
        <v>0</v>
      </c>
      <c r="T72" s="13">
        <f t="shared" si="29"/>
        <v>14197.171820503567</v>
      </c>
      <c r="U72" s="17">
        <f t="shared" si="42"/>
        <v>4638.7383228049848</v>
      </c>
      <c r="V72" s="11">
        <f t="shared" si="43"/>
        <v>0</v>
      </c>
      <c r="W72" s="73">
        <f t="shared" si="44"/>
        <v>0</v>
      </c>
      <c r="X72" s="65"/>
      <c r="Y72" s="66"/>
      <c r="Z72" s="66"/>
      <c r="AA72" s="66"/>
      <c r="AB72" s="66"/>
      <c r="AC72" s="66"/>
      <c r="AD72" s="58"/>
      <c r="AE72" s="59"/>
      <c r="AF72" s="58"/>
      <c r="AG72" s="59"/>
      <c r="AH72" s="13">
        <f t="shared" si="30"/>
        <v>2076841.2011741127</v>
      </c>
      <c r="AI72" s="64">
        <f t="shared" si="31"/>
        <v>613895.28391529247</v>
      </c>
      <c r="AJ72" s="67"/>
      <c r="AK72" s="69"/>
      <c r="AL72" s="13">
        <f t="shared" si="33"/>
        <v>0</v>
      </c>
      <c r="AM72" s="72">
        <f t="shared" si="45"/>
        <v>0</v>
      </c>
    </row>
    <row r="73" spans="1:39" x14ac:dyDescent="0.25">
      <c r="A73" s="23">
        <f t="shared" si="38"/>
        <v>45</v>
      </c>
      <c r="B73" s="50">
        <f t="shared" si="38"/>
        <v>90</v>
      </c>
      <c r="C73" s="38">
        <f t="shared" si="34"/>
        <v>0.92756896881832784</v>
      </c>
      <c r="D73" s="89">
        <f>IF($J$12&lt;&gt;"",$J$12,VLOOKUP(B73,АП!A:C,IF($I$5="M",2,3),FALSE))</f>
        <v>0.10349641474712867</v>
      </c>
      <c r="E73" s="38">
        <f t="shared" si="14"/>
        <v>0.28569117528108051</v>
      </c>
      <c r="F73" s="38">
        <f>IF($I$7&lt;&gt;"",$I$7,VLOOKUP(A73,АП!J:M,3,FALSE))</f>
        <v>0.15460000000000002</v>
      </c>
      <c r="G73" s="38">
        <f t="shared" si="15"/>
        <v>0.12628500000000001</v>
      </c>
      <c r="H73" s="104">
        <f t="shared" si="16"/>
        <v>1.2350445673450349E-3</v>
      </c>
      <c r="I73" s="16">
        <f t="shared" si="27"/>
        <v>0</v>
      </c>
      <c r="J73" s="74">
        <f t="shared" si="28"/>
        <v>0</v>
      </c>
      <c r="K73" s="13">
        <f t="shared" si="39"/>
        <v>0</v>
      </c>
      <c r="L73" s="11">
        <f t="shared" si="18"/>
        <v>0</v>
      </c>
      <c r="M73" s="11">
        <f t="shared" si="19"/>
        <v>0</v>
      </c>
      <c r="N73" s="11">
        <f t="shared" si="20"/>
        <v>0</v>
      </c>
      <c r="O73" s="11">
        <f t="shared" si="40"/>
        <v>0</v>
      </c>
      <c r="P73" s="11">
        <f t="shared" si="21"/>
        <v>0</v>
      </c>
      <c r="Q73" s="11">
        <f t="shared" si="41"/>
        <v>0</v>
      </c>
      <c r="R73" s="11">
        <f t="shared" si="22"/>
        <v>0</v>
      </c>
      <c r="S73" s="14">
        <f t="shared" si="23"/>
        <v>0</v>
      </c>
      <c r="T73" s="13">
        <f t="shared" si="29"/>
        <v>14793.453036964718</v>
      </c>
      <c r="U73" s="17">
        <f t="shared" si="42"/>
        <v>4372.8095566867751</v>
      </c>
      <c r="V73" s="11">
        <f t="shared" si="43"/>
        <v>0</v>
      </c>
      <c r="W73" s="73">
        <f t="shared" si="44"/>
        <v>0</v>
      </c>
      <c r="X73" s="65"/>
      <c r="Y73" s="66"/>
      <c r="Z73" s="66"/>
      <c r="AA73" s="66"/>
      <c r="AB73" s="66"/>
      <c r="AC73" s="66"/>
      <c r="AD73" s="58"/>
      <c r="AE73" s="59"/>
      <c r="AF73" s="58"/>
      <c r="AG73" s="59"/>
      <c r="AH73" s="13">
        <f t="shared" si="30"/>
        <v>2339115.0922643854</v>
      </c>
      <c r="AI73" s="64">
        <f t="shared" si="31"/>
        <v>619861.45010493009</v>
      </c>
      <c r="AJ73" s="67"/>
      <c r="AK73" s="69"/>
      <c r="AL73" s="13">
        <f t="shared" si="33"/>
        <v>0</v>
      </c>
      <c r="AM73" s="72">
        <f t="shared" si="45"/>
        <v>0</v>
      </c>
    </row>
    <row r="74" spans="1:39" x14ac:dyDescent="0.25">
      <c r="A74" s="23">
        <f t="shared" ref="A74:B94" si="46">A73+1</f>
        <v>46</v>
      </c>
      <c r="B74" s="50">
        <f t="shared" si="46"/>
        <v>91</v>
      </c>
      <c r="C74" s="38">
        <f t="shared" si="34"/>
        <v>0.92756896881832784</v>
      </c>
      <c r="D74" s="89">
        <f>IF($J$12&lt;&gt;"",$J$12,VLOOKUP(B74,АП!A:C,IF($I$5="M",2,3),FALSE))</f>
        <v>0.11243629671574173</v>
      </c>
      <c r="E74" s="38">
        <f t="shared" si="14"/>
        <v>0.25356911752810796</v>
      </c>
      <c r="F74" s="38">
        <f>IF($I$7&lt;&gt;"",$I$7,VLOOKUP(A74,АП!J:M,3,FALSE))</f>
        <v>0.15460000000000002</v>
      </c>
      <c r="G74" s="38">
        <f t="shared" si="15"/>
        <v>0.12628500000000001</v>
      </c>
      <c r="H74" s="104">
        <f t="shared" si="16"/>
        <v>1.0696731052702536E-3</v>
      </c>
      <c r="I74" s="16">
        <f t="shared" si="27"/>
        <v>0</v>
      </c>
      <c r="J74" s="74">
        <f t="shared" si="28"/>
        <v>0</v>
      </c>
      <c r="K74" s="13">
        <f t="shared" si="39"/>
        <v>0</v>
      </c>
      <c r="L74" s="11">
        <f t="shared" si="18"/>
        <v>0</v>
      </c>
      <c r="M74" s="11">
        <f t="shared" si="19"/>
        <v>0</v>
      </c>
      <c r="N74" s="11">
        <f t="shared" si="20"/>
        <v>0</v>
      </c>
      <c r="O74" s="11">
        <f t="shared" si="40"/>
        <v>0</v>
      </c>
      <c r="P74" s="11">
        <f t="shared" si="21"/>
        <v>0</v>
      </c>
      <c r="Q74" s="11">
        <f t="shared" si="41"/>
        <v>0</v>
      </c>
      <c r="R74" s="11">
        <f t="shared" si="22"/>
        <v>0</v>
      </c>
      <c r="S74" s="14">
        <f t="shared" si="23"/>
        <v>0</v>
      </c>
      <c r="T74" s="13">
        <f t="shared" si="29"/>
        <v>15414.778064517239</v>
      </c>
      <c r="U74" s="17">
        <f t="shared" si="42"/>
        <v>4084.889501896017</v>
      </c>
      <c r="V74" s="11">
        <f t="shared" si="43"/>
        <v>0</v>
      </c>
      <c r="W74" s="73">
        <f t="shared" si="44"/>
        <v>0</v>
      </c>
      <c r="X74" s="65"/>
      <c r="Y74" s="66"/>
      <c r="Z74" s="66"/>
      <c r="AA74" s="66"/>
      <c r="AB74" s="66"/>
      <c r="AC74" s="66"/>
      <c r="AD74" s="58"/>
      <c r="AE74" s="59"/>
      <c r="AF74" s="58"/>
      <c r="AG74" s="59"/>
      <c r="AH74" s="13">
        <f t="shared" si="30"/>
        <v>2634510.2416909933</v>
      </c>
      <c r="AI74" s="64">
        <f t="shared" si="31"/>
        <v>619644.3036841366</v>
      </c>
      <c r="AJ74" s="67"/>
      <c r="AK74" s="69"/>
      <c r="AL74" s="13">
        <f t="shared" si="33"/>
        <v>0</v>
      </c>
      <c r="AM74" s="72">
        <f t="shared" si="45"/>
        <v>0</v>
      </c>
    </row>
    <row r="75" spans="1:39" x14ac:dyDescent="0.25">
      <c r="A75" s="23">
        <f t="shared" si="46"/>
        <v>47</v>
      </c>
      <c r="B75" s="50">
        <f t="shared" si="46"/>
        <v>92</v>
      </c>
      <c r="C75" s="38">
        <f t="shared" si="34"/>
        <v>0.92756896881832784</v>
      </c>
      <c r="D75" s="89">
        <f>IF($J$12&lt;&gt;"",$J$12,VLOOKUP(B75,АП!A:C,IF($I$5="M",2,3),FALSE))</f>
        <v>0.12213405638183339</v>
      </c>
      <c r="E75" s="38">
        <f t="shared" si="14"/>
        <v>0.22259969263123827</v>
      </c>
      <c r="F75" s="38">
        <f>IF($I$7&lt;&gt;"",$I$7,VLOOKUP(A75,АП!J:M,3,FALSE))</f>
        <v>0.15460000000000002</v>
      </c>
      <c r="G75" s="38">
        <f t="shared" si="15"/>
        <v>0.12628500000000001</v>
      </c>
      <c r="H75" s="104">
        <f t="shared" si="16"/>
        <v>9.2644474733262906E-4</v>
      </c>
      <c r="I75" s="16">
        <f t="shared" si="27"/>
        <v>0</v>
      </c>
      <c r="J75" s="74">
        <f t="shared" si="28"/>
        <v>0</v>
      </c>
      <c r="K75" s="13">
        <f t="shared" si="39"/>
        <v>0</v>
      </c>
      <c r="L75" s="11">
        <f t="shared" si="18"/>
        <v>0</v>
      </c>
      <c r="M75" s="11">
        <f t="shared" si="19"/>
        <v>0</v>
      </c>
      <c r="N75" s="11">
        <f t="shared" si="20"/>
        <v>0</v>
      </c>
      <c r="O75" s="11">
        <f t="shared" si="40"/>
        <v>0</v>
      </c>
      <c r="P75" s="11">
        <f t="shared" si="21"/>
        <v>0</v>
      </c>
      <c r="Q75" s="11">
        <f t="shared" si="41"/>
        <v>0</v>
      </c>
      <c r="R75" s="11">
        <f t="shared" si="22"/>
        <v>0</v>
      </c>
      <c r="S75" s="14">
        <f t="shared" si="23"/>
        <v>0</v>
      </c>
      <c r="T75" s="13">
        <f t="shared" si="29"/>
        <v>16062.198743226963</v>
      </c>
      <c r="U75" s="17">
        <f t="shared" si="42"/>
        <v>3777.8748392698308</v>
      </c>
      <c r="V75" s="11">
        <f t="shared" si="43"/>
        <v>0</v>
      </c>
      <c r="W75" s="73">
        <f t="shared" si="44"/>
        <v>0</v>
      </c>
      <c r="X75" s="65"/>
      <c r="Y75" s="66"/>
      <c r="Z75" s="66"/>
      <c r="AA75" s="66"/>
      <c r="AB75" s="66"/>
      <c r="AC75" s="66"/>
      <c r="AD75" s="58"/>
      <c r="AE75" s="59"/>
      <c r="AF75" s="58"/>
      <c r="AG75" s="59"/>
      <c r="AH75" s="13">
        <f t="shared" si="30"/>
        <v>2967209.3675629403</v>
      </c>
      <c r="AI75" s="64">
        <f t="shared" si="31"/>
        <v>612659.20483275759</v>
      </c>
      <c r="AJ75" s="67"/>
      <c r="AK75" s="69"/>
      <c r="AL75" s="13">
        <f t="shared" si="33"/>
        <v>0</v>
      </c>
      <c r="AM75" s="72">
        <f t="shared" si="45"/>
        <v>0</v>
      </c>
    </row>
    <row r="76" spans="1:39" x14ac:dyDescent="0.25">
      <c r="A76" s="23">
        <f t="shared" si="46"/>
        <v>48</v>
      </c>
      <c r="B76" s="50">
        <f t="shared" si="46"/>
        <v>93</v>
      </c>
      <c r="C76" s="38">
        <f t="shared" si="34"/>
        <v>0.92756896881832784</v>
      </c>
      <c r="D76" s="89">
        <f>IF($J$12&lt;&gt;"",$J$12,VLOOKUP(B76,АП!A:C,IF($I$5="M",2,3),FALSE))</f>
        <v>0.13263081395348841</v>
      </c>
      <c r="E76" s="38">
        <f t="shared" si="14"/>
        <v>0.1930761142117608</v>
      </c>
      <c r="F76" s="38">
        <f>IF($I$7&lt;&gt;"",$I$7,VLOOKUP(A76,АП!J:M,3,FALSE))</f>
        <v>0.15460000000000002</v>
      </c>
      <c r="G76" s="38">
        <f t="shared" si="15"/>
        <v>0.12628500000000001</v>
      </c>
      <c r="H76" s="104">
        <f t="shared" si="16"/>
        <v>8.0239454991566693E-4</v>
      </c>
      <c r="I76" s="16">
        <f t="shared" ref="I76:I94" si="47">IF(AND($L$4="да",AL75&lt;0.01),AH76,AL75)</f>
        <v>0</v>
      </c>
      <c r="J76" s="74">
        <f t="shared" si="28"/>
        <v>0</v>
      </c>
      <c r="K76" s="13">
        <f t="shared" si="39"/>
        <v>0</v>
      </c>
      <c r="L76" s="11">
        <f t="shared" si="18"/>
        <v>0</v>
      </c>
      <c r="M76" s="11">
        <f t="shared" si="19"/>
        <v>0</v>
      </c>
      <c r="N76" s="11">
        <f t="shared" si="20"/>
        <v>0</v>
      </c>
      <c r="O76" s="11">
        <f t="shared" si="40"/>
        <v>0</v>
      </c>
      <c r="P76" s="11">
        <f t="shared" si="21"/>
        <v>0</v>
      </c>
      <c r="Q76" s="11">
        <f t="shared" si="41"/>
        <v>0</v>
      </c>
      <c r="R76" s="11">
        <f t="shared" si="22"/>
        <v>0</v>
      </c>
      <c r="S76" s="14">
        <f t="shared" si="23"/>
        <v>0</v>
      </c>
      <c r="T76" s="13">
        <f t="shared" ref="T76:T94" si="48">(SUM(AD76:AK76)&gt;0.01)*I$4*(1+J$7)^(A74-1)</f>
        <v>16736.811090442498</v>
      </c>
      <c r="U76" s="17">
        <f t="shared" si="42"/>
        <v>3455.7593023941113</v>
      </c>
      <c r="V76" s="11">
        <f t="shared" si="43"/>
        <v>0</v>
      </c>
      <c r="W76" s="73">
        <f t="shared" si="44"/>
        <v>0</v>
      </c>
      <c r="X76" s="65"/>
      <c r="Y76" s="66"/>
      <c r="Z76" s="66"/>
      <c r="AA76" s="66"/>
      <c r="AB76" s="66"/>
      <c r="AC76" s="66"/>
      <c r="AD76" s="58"/>
      <c r="AE76" s="59"/>
      <c r="AF76" s="58"/>
      <c r="AG76" s="59"/>
      <c r="AH76" s="13">
        <f t="shared" ref="AH76:AH94" si="49">AH75*(1+G76)</f>
        <v>3341923.4025456263</v>
      </c>
      <c r="AI76" s="64">
        <f t="shared" si="31"/>
        <v>598509.78150198178</v>
      </c>
      <c r="AJ76" s="67"/>
      <c r="AK76" s="69"/>
      <c r="AL76" s="13">
        <f t="shared" ref="AL76:AL94" si="50">MAX(0,V76-SUM(AD76,AH76))</f>
        <v>0</v>
      </c>
      <c r="AM76" s="72">
        <f t="shared" si="45"/>
        <v>0</v>
      </c>
    </row>
    <row r="77" spans="1:39" x14ac:dyDescent="0.25">
      <c r="A77" s="23">
        <f t="shared" si="46"/>
        <v>49</v>
      </c>
      <c r="B77" s="50">
        <f t="shared" si="46"/>
        <v>94</v>
      </c>
      <c r="C77" s="38">
        <f t="shared" si="34"/>
        <v>0.92756896881832784</v>
      </c>
      <c r="D77" s="89">
        <f>IF($J$12&lt;&gt;"",$J$12,VLOOKUP(B77,АП!A:C,IF($I$5="M",2,3),FALSE))</f>
        <v>0.14406158357771259</v>
      </c>
      <c r="E77" s="38">
        <f t="shared" si="14"/>
        <v>0.16526126344738323</v>
      </c>
      <c r="F77" s="38">
        <f>IF($I$7&lt;&gt;"",$I$7,VLOOKUP(A77,АП!J:M,3,FALSE))</f>
        <v>0.15460000000000002</v>
      </c>
      <c r="G77" s="38">
        <f t="shared" si="15"/>
        <v>0.12628500000000001</v>
      </c>
      <c r="H77" s="104">
        <f t="shared" si="16"/>
        <v>6.9495457293925768E-4</v>
      </c>
      <c r="I77" s="16">
        <f t="shared" si="47"/>
        <v>0</v>
      </c>
      <c r="J77" s="74">
        <f t="shared" si="28"/>
        <v>0</v>
      </c>
      <c r="K77" s="13">
        <f t="shared" si="39"/>
        <v>0</v>
      </c>
      <c r="L77" s="11">
        <f t="shared" si="18"/>
        <v>0</v>
      </c>
      <c r="M77" s="11">
        <f t="shared" si="19"/>
        <v>0</v>
      </c>
      <c r="N77" s="11">
        <f t="shared" si="20"/>
        <v>0</v>
      </c>
      <c r="O77" s="11">
        <f t="shared" si="40"/>
        <v>0</v>
      </c>
      <c r="P77" s="11">
        <f t="shared" si="21"/>
        <v>0</v>
      </c>
      <c r="Q77" s="11">
        <f t="shared" si="41"/>
        <v>0</v>
      </c>
      <c r="R77" s="11">
        <f t="shared" si="22"/>
        <v>0</v>
      </c>
      <c r="S77" s="14">
        <f t="shared" si="23"/>
        <v>0</v>
      </c>
      <c r="T77" s="13">
        <f t="shared" si="48"/>
        <v>17439.757156241085</v>
      </c>
      <c r="U77" s="17">
        <f t="shared" si="42"/>
        <v>3123.3107368884312</v>
      </c>
      <c r="V77" s="11">
        <f t="shared" si="43"/>
        <v>0</v>
      </c>
      <c r="W77" s="73">
        <f t="shared" si="44"/>
        <v>0</v>
      </c>
      <c r="X77" s="65"/>
      <c r="Y77" s="66"/>
      <c r="Z77" s="66"/>
      <c r="AA77" s="66"/>
      <c r="AB77" s="66"/>
      <c r="AC77" s="66"/>
      <c r="AD77" s="58"/>
      <c r="AE77" s="59"/>
      <c r="AF77" s="58"/>
      <c r="AG77" s="59"/>
      <c r="AH77" s="13">
        <f t="shared" si="49"/>
        <v>3763958.1994361007</v>
      </c>
      <c r="AI77" s="64">
        <f t="shared" si="31"/>
        <v>576981.7433723131</v>
      </c>
      <c r="AJ77" s="67"/>
      <c r="AK77" s="69"/>
      <c r="AL77" s="13">
        <f t="shared" si="50"/>
        <v>0</v>
      </c>
      <c r="AM77" s="72">
        <f t="shared" si="45"/>
        <v>0</v>
      </c>
    </row>
    <row r="78" spans="1:39" x14ac:dyDescent="0.25">
      <c r="A78" s="23">
        <f t="shared" si="46"/>
        <v>50</v>
      </c>
      <c r="B78" s="50">
        <f t="shared" si="46"/>
        <v>95</v>
      </c>
      <c r="C78" s="38">
        <f t="shared" si="34"/>
        <v>0.92756896881832784</v>
      </c>
      <c r="D78" s="89">
        <f>IF($J$12&lt;&gt;"",$J$12,VLOOKUP(B78,АП!A:C,IF($I$5="M",2,3),FALSE))</f>
        <v>0.15650045885591923</v>
      </c>
      <c r="E78" s="38">
        <f t="shared" si="14"/>
        <v>0.13939779988675879</v>
      </c>
      <c r="F78" s="38">
        <f>IF($I$7&lt;&gt;"",$I$7,VLOOKUP(A78,АП!J:M,3,FALSE))</f>
        <v>0.15460000000000002</v>
      </c>
      <c r="G78" s="38">
        <f t="shared" si="15"/>
        <v>0.12628500000000001</v>
      </c>
      <c r="H78" s="104">
        <f t="shared" si="16"/>
        <v>6.0190072140936914E-4</v>
      </c>
      <c r="I78" s="16">
        <f t="shared" si="47"/>
        <v>0</v>
      </c>
      <c r="J78" s="74">
        <f t="shared" si="28"/>
        <v>0</v>
      </c>
      <c r="K78" s="13">
        <f t="shared" si="39"/>
        <v>0</v>
      </c>
      <c r="L78" s="11">
        <f t="shared" si="18"/>
        <v>0</v>
      </c>
      <c r="M78" s="11">
        <f t="shared" si="19"/>
        <v>0</v>
      </c>
      <c r="N78" s="11">
        <f t="shared" si="20"/>
        <v>0</v>
      </c>
      <c r="O78" s="11">
        <f t="shared" si="40"/>
        <v>0</v>
      </c>
      <c r="P78" s="11">
        <f t="shared" si="21"/>
        <v>0</v>
      </c>
      <c r="Q78" s="11">
        <f t="shared" si="41"/>
        <v>0</v>
      </c>
      <c r="R78" s="11">
        <f t="shared" si="22"/>
        <v>0</v>
      </c>
      <c r="S78" s="14">
        <f t="shared" si="23"/>
        <v>0</v>
      </c>
      <c r="T78" s="13">
        <f t="shared" si="48"/>
        <v>18172.22695680321</v>
      </c>
      <c r="U78" s="17">
        <f t="shared" si="42"/>
        <v>2785.6428352643456</v>
      </c>
      <c r="V78" s="11">
        <f t="shared" si="43"/>
        <v>0</v>
      </c>
      <c r="W78" s="73">
        <f t="shared" si="44"/>
        <v>0</v>
      </c>
      <c r="X78" s="65"/>
      <c r="Y78" s="66"/>
      <c r="Z78" s="66"/>
      <c r="AA78" s="66"/>
      <c r="AB78" s="66"/>
      <c r="AC78" s="66"/>
      <c r="AD78" s="58"/>
      <c r="AE78" s="59"/>
      <c r="AF78" s="58"/>
      <c r="AG78" s="59"/>
      <c r="AH78" s="13">
        <f t="shared" si="49"/>
        <v>4239289.6606518887</v>
      </c>
      <c r="AI78" s="64">
        <f t="shared" si="31"/>
        <v>548144.70398492133</v>
      </c>
      <c r="AJ78" s="67"/>
      <c r="AK78" s="69"/>
      <c r="AL78" s="13">
        <f t="shared" si="50"/>
        <v>0</v>
      </c>
      <c r="AM78" s="72">
        <f t="shared" si="45"/>
        <v>0</v>
      </c>
    </row>
    <row r="79" spans="1:39" x14ac:dyDescent="0.25">
      <c r="A79" s="23">
        <f t="shared" si="46"/>
        <v>51</v>
      </c>
      <c r="B79" s="50">
        <f t="shared" si="46"/>
        <v>96</v>
      </c>
      <c r="C79" s="38">
        <f t="shared" si="34"/>
        <v>0.92756896881832784</v>
      </c>
      <c r="D79" s="89">
        <f>IF($J$12&lt;&gt;"",$J$12,VLOOKUP(B79,АП!A:C,IF($I$5="M",2,3),FALSE))</f>
        <v>0.16994269964459274</v>
      </c>
      <c r="E79" s="38">
        <f t="shared" si="14"/>
        <v>0.1157081614494863</v>
      </c>
      <c r="F79" s="38">
        <f>IF($I$7&lt;&gt;"",$I$7,VLOOKUP(A79,АП!J:M,3,FALSE))</f>
        <v>0.15460000000000002</v>
      </c>
      <c r="G79" s="38">
        <f t="shared" si="15"/>
        <v>0.12628500000000001</v>
      </c>
      <c r="H79" s="104">
        <f t="shared" si="16"/>
        <v>5.2130670484095711E-4</v>
      </c>
      <c r="I79" s="16">
        <f t="shared" si="47"/>
        <v>0</v>
      </c>
      <c r="J79" s="74">
        <f t="shared" si="28"/>
        <v>0</v>
      </c>
      <c r="K79" s="13">
        <f t="shared" si="39"/>
        <v>0</v>
      </c>
      <c r="L79" s="11">
        <f t="shared" si="18"/>
        <v>0</v>
      </c>
      <c r="M79" s="11">
        <f t="shared" si="19"/>
        <v>0</v>
      </c>
      <c r="N79" s="11">
        <f t="shared" si="20"/>
        <v>0</v>
      </c>
      <c r="O79" s="11">
        <f t="shared" si="40"/>
        <v>0</v>
      </c>
      <c r="P79" s="11">
        <f t="shared" si="21"/>
        <v>0</v>
      </c>
      <c r="Q79" s="11">
        <f t="shared" si="41"/>
        <v>0</v>
      </c>
      <c r="R79" s="11">
        <f t="shared" si="22"/>
        <v>0</v>
      </c>
      <c r="S79" s="14">
        <f t="shared" si="23"/>
        <v>0</v>
      </c>
      <c r="T79" s="13">
        <f t="shared" si="48"/>
        <v>18935.460488988949</v>
      </c>
      <c r="U79" s="17">
        <f t="shared" si="42"/>
        <v>2448.3753683769169</v>
      </c>
      <c r="V79" s="11">
        <f t="shared" si="43"/>
        <v>0</v>
      </c>
      <c r="W79" s="73">
        <f t="shared" si="44"/>
        <v>0</v>
      </c>
      <c r="X79" s="65"/>
      <c r="Y79" s="66"/>
      <c r="Z79" s="66"/>
      <c r="AA79" s="66"/>
      <c r="AB79" s="66"/>
      <c r="AC79" s="66"/>
      <c r="AD79" s="58"/>
      <c r="AE79" s="59"/>
      <c r="AF79" s="58"/>
      <c r="AG79" s="59"/>
      <c r="AH79" s="13">
        <f t="shared" si="49"/>
        <v>4774648.3554473128</v>
      </c>
      <c r="AI79" s="64">
        <f t="shared" si="31"/>
        <v>512450.11643752147</v>
      </c>
      <c r="AJ79" s="67"/>
      <c r="AK79" s="69"/>
      <c r="AL79" s="13">
        <f t="shared" si="50"/>
        <v>0</v>
      </c>
      <c r="AM79" s="72">
        <f t="shared" si="45"/>
        <v>0</v>
      </c>
    </row>
    <row r="80" spans="1:39" x14ac:dyDescent="0.25">
      <c r="A80" s="23">
        <f t="shared" si="46"/>
        <v>52</v>
      </c>
      <c r="B80" s="50">
        <f t="shared" si="46"/>
        <v>97</v>
      </c>
      <c r="C80" s="38">
        <f t="shared" si="34"/>
        <v>0.92756896881832784</v>
      </c>
      <c r="D80" s="89">
        <f>IF($J$12&lt;&gt;"",$J$12,VLOOKUP(B80,АП!A:C,IF($I$5="M",2,3),FALSE))</f>
        <v>0.18463823837818949</v>
      </c>
      <c r="E80" s="38">
        <f t="shared" si="14"/>
        <v>9.4344010353474006E-2</v>
      </c>
      <c r="F80" s="38">
        <f>IF($I$7&lt;&gt;"",$I$7,VLOOKUP(A80,АП!J:M,3,FALSE))</f>
        <v>0.15460000000000002</v>
      </c>
      <c r="G80" s="38">
        <f t="shared" si="15"/>
        <v>0.12628500000000001</v>
      </c>
      <c r="H80" s="104">
        <f t="shared" si="16"/>
        <v>4.515041614766647E-4</v>
      </c>
      <c r="I80" s="16">
        <f t="shared" si="47"/>
        <v>0</v>
      </c>
      <c r="J80" s="74">
        <f t="shared" si="28"/>
        <v>0</v>
      </c>
      <c r="K80" s="13">
        <f t="shared" si="39"/>
        <v>0</v>
      </c>
      <c r="L80" s="11">
        <f t="shared" si="18"/>
        <v>0</v>
      </c>
      <c r="M80" s="11">
        <f t="shared" si="19"/>
        <v>0</v>
      </c>
      <c r="N80" s="11">
        <f t="shared" si="20"/>
        <v>0</v>
      </c>
      <c r="O80" s="11">
        <f t="shared" si="40"/>
        <v>0</v>
      </c>
      <c r="P80" s="11">
        <f t="shared" si="21"/>
        <v>0</v>
      </c>
      <c r="Q80" s="11">
        <f t="shared" si="41"/>
        <v>0</v>
      </c>
      <c r="R80" s="11">
        <f t="shared" si="22"/>
        <v>0</v>
      </c>
      <c r="S80" s="14">
        <f t="shared" si="23"/>
        <v>0</v>
      </c>
      <c r="T80" s="13">
        <f t="shared" si="48"/>
        <v>19730.749829526481</v>
      </c>
      <c r="U80" s="17">
        <f t="shared" si="42"/>
        <v>2117.6481061699469</v>
      </c>
      <c r="V80" s="11">
        <f t="shared" si="43"/>
        <v>0</v>
      </c>
      <c r="W80" s="73">
        <f t="shared" si="44"/>
        <v>0</v>
      </c>
      <c r="X80" s="65"/>
      <c r="Y80" s="66"/>
      <c r="Z80" s="66"/>
      <c r="AA80" s="66"/>
      <c r="AB80" s="66"/>
      <c r="AC80" s="66"/>
      <c r="AD80" s="58"/>
      <c r="AE80" s="59"/>
      <c r="AF80" s="58"/>
      <c r="AG80" s="59"/>
      <c r="AH80" s="13">
        <f t="shared" si="49"/>
        <v>5377614.8230149765</v>
      </c>
      <c r="AI80" s="64">
        <f t="shared" si="31"/>
        <v>470598.17280716542</v>
      </c>
      <c r="AJ80" s="67"/>
      <c r="AK80" s="69"/>
      <c r="AL80" s="13">
        <f t="shared" si="50"/>
        <v>0</v>
      </c>
      <c r="AM80" s="72">
        <f t="shared" si="45"/>
        <v>0</v>
      </c>
    </row>
    <row r="81" spans="1:39" x14ac:dyDescent="0.25">
      <c r="A81" s="23">
        <f t="shared" si="46"/>
        <v>53</v>
      </c>
      <c r="B81" s="50">
        <f t="shared" si="46"/>
        <v>98</v>
      </c>
      <c r="C81" s="38">
        <f t="shared" si="34"/>
        <v>0.92756896881832784</v>
      </c>
      <c r="D81" s="89">
        <f>IF($J$12&lt;&gt;"",$J$12,VLOOKUP(B81,АП!A:C,IF($I$5="M",2,3),FALSE))</f>
        <v>0.20051441431786521</v>
      </c>
      <c r="E81" s="38">
        <f t="shared" si="14"/>
        <v>7.5426676373048548E-2</v>
      </c>
      <c r="F81" s="38">
        <f>IF($I$7&lt;&gt;"",$I$7,VLOOKUP(A81,АП!J:M,3,FALSE))</f>
        <v>0.15460000000000002</v>
      </c>
      <c r="G81" s="38">
        <f t="shared" si="15"/>
        <v>0.12628500000000001</v>
      </c>
      <c r="H81" s="104">
        <f t="shared" si="16"/>
        <v>3.9104812184017381E-4</v>
      </c>
      <c r="I81" s="16">
        <f t="shared" si="47"/>
        <v>0</v>
      </c>
      <c r="J81" s="74">
        <f t="shared" si="28"/>
        <v>0</v>
      </c>
      <c r="K81" s="13">
        <f t="shared" si="39"/>
        <v>0</v>
      </c>
      <c r="L81" s="11">
        <f t="shared" si="18"/>
        <v>0</v>
      </c>
      <c r="M81" s="11">
        <f t="shared" si="19"/>
        <v>0</v>
      </c>
      <c r="N81" s="11">
        <f t="shared" si="20"/>
        <v>0</v>
      </c>
      <c r="O81" s="11">
        <f t="shared" si="40"/>
        <v>0</v>
      </c>
      <c r="P81" s="11">
        <f t="shared" si="21"/>
        <v>0</v>
      </c>
      <c r="Q81" s="11">
        <f t="shared" si="41"/>
        <v>0</v>
      </c>
      <c r="R81" s="11">
        <f t="shared" si="22"/>
        <v>0</v>
      </c>
      <c r="S81" s="14">
        <f t="shared" si="23"/>
        <v>0</v>
      </c>
      <c r="T81" s="13">
        <f t="shared" si="48"/>
        <v>20559.441322366602</v>
      </c>
      <c r="U81" s="17">
        <f t="shared" si="42"/>
        <v>1799.1685605361756</v>
      </c>
      <c r="V81" s="11">
        <f t="shared" si="43"/>
        <v>0</v>
      </c>
      <c r="W81" s="73">
        <f t="shared" si="44"/>
        <v>0</v>
      </c>
      <c r="X81" s="65"/>
      <c r="Y81" s="66"/>
      <c r="Z81" s="66"/>
      <c r="AA81" s="66"/>
      <c r="AB81" s="66"/>
      <c r="AC81" s="66"/>
      <c r="AD81" s="58"/>
      <c r="AE81" s="59"/>
      <c r="AF81" s="58"/>
      <c r="AG81" s="59"/>
      <c r="AH81" s="13">
        <f t="shared" si="49"/>
        <v>6056726.9109394224</v>
      </c>
      <c r="AI81" s="64">
        <f t="shared" si="31"/>
        <v>423749.47662935185</v>
      </c>
      <c r="AJ81" s="67"/>
      <c r="AK81" s="69"/>
      <c r="AL81" s="13">
        <f t="shared" si="50"/>
        <v>0</v>
      </c>
      <c r="AM81" s="72">
        <f t="shared" si="45"/>
        <v>0</v>
      </c>
    </row>
    <row r="82" spans="1:39" x14ac:dyDescent="0.25">
      <c r="A82" s="23">
        <f t="shared" si="46"/>
        <v>54</v>
      </c>
      <c r="B82" s="50">
        <f t="shared" si="46"/>
        <v>99</v>
      </c>
      <c r="C82" s="38">
        <f t="shared" si="34"/>
        <v>0.92756896881832784</v>
      </c>
      <c r="D82" s="89">
        <f>IF($J$12&lt;&gt;"",$J$12,VLOOKUP(B82,АП!A:C,IF($I$5="M",2,3),FALSE))</f>
        <v>0.21769436997319036</v>
      </c>
      <c r="E82" s="38">
        <f t="shared" si="14"/>
        <v>5.9006713580846019E-2</v>
      </c>
      <c r="F82" s="38">
        <f>IF($I$7&lt;&gt;"",$I$7,VLOOKUP(A82,АП!J:M,3,FALSE))</f>
        <v>0.15460000000000002</v>
      </c>
      <c r="G82" s="38">
        <f t="shared" si="15"/>
        <v>0.12628500000000001</v>
      </c>
      <c r="H82" s="104">
        <f t="shared" si="16"/>
        <v>3.3868709669164542E-4</v>
      </c>
      <c r="I82" s="16">
        <f t="shared" si="47"/>
        <v>0</v>
      </c>
      <c r="J82" s="74">
        <f t="shared" si="28"/>
        <v>0</v>
      </c>
      <c r="K82" s="13">
        <f t="shared" si="39"/>
        <v>0</v>
      </c>
      <c r="L82" s="11">
        <f t="shared" si="18"/>
        <v>0</v>
      </c>
      <c r="M82" s="11">
        <f t="shared" si="19"/>
        <v>0</v>
      </c>
      <c r="N82" s="11">
        <f t="shared" si="20"/>
        <v>0</v>
      </c>
      <c r="O82" s="11">
        <f t="shared" si="40"/>
        <v>0</v>
      </c>
      <c r="P82" s="11">
        <f t="shared" si="21"/>
        <v>0</v>
      </c>
      <c r="Q82" s="11">
        <f t="shared" si="41"/>
        <v>0</v>
      </c>
      <c r="R82" s="11">
        <f t="shared" si="22"/>
        <v>0</v>
      </c>
      <c r="S82" s="14">
        <f t="shared" si="23"/>
        <v>0</v>
      </c>
      <c r="T82" s="13">
        <f t="shared" si="48"/>
        <v>21422.937857905999</v>
      </c>
      <c r="U82" s="17">
        <f t="shared" si="42"/>
        <v>1498.8225222363158</v>
      </c>
      <c r="V82" s="11">
        <f t="shared" si="43"/>
        <v>0</v>
      </c>
      <c r="W82" s="73">
        <f t="shared" si="44"/>
        <v>0</v>
      </c>
      <c r="X82" s="65"/>
      <c r="Y82" s="66"/>
      <c r="Z82" s="66"/>
      <c r="AA82" s="66"/>
      <c r="AB82" s="66"/>
      <c r="AC82" s="66"/>
      <c r="AD82" s="58"/>
      <c r="AE82" s="59"/>
      <c r="AF82" s="58"/>
      <c r="AG82" s="59"/>
      <c r="AH82" s="13">
        <f t="shared" si="49"/>
        <v>6821600.6688874075</v>
      </c>
      <c r="AI82" s="64">
        <f t="shared" si="31"/>
        <v>373365.28100671805</v>
      </c>
      <c r="AJ82" s="67"/>
      <c r="AK82" s="69"/>
      <c r="AL82" s="13">
        <f t="shared" si="50"/>
        <v>0</v>
      </c>
      <c r="AM82" s="72">
        <f t="shared" si="45"/>
        <v>0</v>
      </c>
    </row>
    <row r="83" spans="1:39" x14ac:dyDescent="0.25">
      <c r="A83" s="23">
        <f t="shared" si="46"/>
        <v>55</v>
      </c>
      <c r="B83" s="50">
        <f t="shared" si="46"/>
        <v>100</v>
      </c>
      <c r="C83" s="38">
        <f t="shared" si="34"/>
        <v>0.92756896881832784</v>
      </c>
      <c r="D83" s="89">
        <f>IF($J$12&lt;&gt;"",$J$12,VLOOKUP(B83,АП!A:C,IF($I$5="M",2,3),FALSE))</f>
        <v>0.23663468128855381</v>
      </c>
      <c r="E83" s="38">
        <f t="shared" si="14"/>
        <v>4.5043678718757543E-2</v>
      </c>
      <c r="F83" s="38">
        <f>IF($I$7&lt;&gt;"",$I$7,VLOOKUP(A83,АП!J:M,3,FALSE))</f>
        <v>0.15460000000000002</v>
      </c>
      <c r="G83" s="38">
        <f t="shared" si="15"/>
        <v>0.12628500000000001</v>
      </c>
      <c r="H83" s="104">
        <f t="shared" si="16"/>
        <v>2.9333717018157403E-4</v>
      </c>
      <c r="I83" s="16">
        <f t="shared" si="47"/>
        <v>0</v>
      </c>
      <c r="J83" s="74">
        <f t="shared" si="28"/>
        <v>0</v>
      </c>
      <c r="K83" s="13">
        <f t="shared" si="39"/>
        <v>0</v>
      </c>
      <c r="L83" s="11">
        <f t="shared" si="18"/>
        <v>0</v>
      </c>
      <c r="M83" s="11">
        <f t="shared" si="19"/>
        <v>0</v>
      </c>
      <c r="N83" s="11">
        <f t="shared" si="20"/>
        <v>0</v>
      </c>
      <c r="O83" s="11">
        <f t="shared" si="40"/>
        <v>0</v>
      </c>
      <c r="P83" s="11">
        <f t="shared" si="21"/>
        <v>0</v>
      </c>
      <c r="Q83" s="11">
        <f t="shared" si="41"/>
        <v>0</v>
      </c>
      <c r="R83" s="11">
        <f t="shared" si="22"/>
        <v>0</v>
      </c>
      <c r="S83" s="14">
        <f t="shared" si="23"/>
        <v>0</v>
      </c>
      <c r="T83" s="13">
        <f t="shared" si="48"/>
        <v>22322.701247938054</v>
      </c>
      <c r="U83" s="17">
        <f t="shared" si="42"/>
        <v>1221.7838640538241</v>
      </c>
      <c r="V83" s="11">
        <f t="shared" si="43"/>
        <v>0</v>
      </c>
      <c r="W83" s="73">
        <f t="shared" si="44"/>
        <v>0</v>
      </c>
      <c r="X83" s="65"/>
      <c r="Y83" s="66"/>
      <c r="Z83" s="66"/>
      <c r="AA83" s="66"/>
      <c r="AB83" s="66"/>
      <c r="AC83" s="66"/>
      <c r="AD83" s="58"/>
      <c r="AE83" s="59"/>
      <c r="AF83" s="58"/>
      <c r="AG83" s="59"/>
      <c r="AH83" s="13">
        <f t="shared" si="49"/>
        <v>7683066.5093578538</v>
      </c>
      <c r="AI83" s="64">
        <f t="shared" si="31"/>
        <v>321007.11320006725</v>
      </c>
      <c r="AJ83" s="67"/>
      <c r="AK83" s="69"/>
      <c r="AL83" s="13">
        <f t="shared" si="50"/>
        <v>0</v>
      </c>
      <c r="AM83" s="72">
        <f t="shared" si="45"/>
        <v>0</v>
      </c>
    </row>
    <row r="84" spans="1:39" x14ac:dyDescent="0.25">
      <c r="A84" s="23">
        <f t="shared" si="46"/>
        <v>56</v>
      </c>
      <c r="B84" s="50">
        <f t="shared" si="46"/>
        <v>101</v>
      </c>
      <c r="C84" s="38">
        <f t="shared" si="34"/>
        <v>0.92756896881832784</v>
      </c>
      <c r="D84" s="89">
        <f>IF($J$12&lt;&gt;"",$J$12,VLOOKUP(B84,АП!A:C,IF($I$5="M",2,3),FALSE))</f>
        <v>0.23658810325476987</v>
      </c>
      <c r="E84" s="38">
        <f t="shared" si="14"/>
        <v>3.4386880207069453E-2</v>
      </c>
      <c r="F84" s="38">
        <f>IF($I$7&lt;&gt;"",$I$7,VLOOKUP(A84,АП!J:M,3,FALSE))</f>
        <v>0.15460000000000002</v>
      </c>
      <c r="G84" s="38">
        <f t="shared" si="15"/>
        <v>0.12628500000000001</v>
      </c>
      <c r="H84" s="104">
        <f t="shared" si="16"/>
        <v>2.5405956191024945E-4</v>
      </c>
      <c r="I84" s="16">
        <f t="shared" si="47"/>
        <v>0</v>
      </c>
      <c r="J84" s="74">
        <f t="shared" si="28"/>
        <v>0</v>
      </c>
      <c r="K84" s="13">
        <f t="shared" si="39"/>
        <v>0</v>
      </c>
      <c r="L84" s="11">
        <f t="shared" si="18"/>
        <v>0</v>
      </c>
      <c r="M84" s="11">
        <f t="shared" si="19"/>
        <v>0</v>
      </c>
      <c r="N84" s="11">
        <f t="shared" si="20"/>
        <v>0</v>
      </c>
      <c r="O84" s="11">
        <f t="shared" si="40"/>
        <v>0</v>
      </c>
      <c r="P84" s="11">
        <f t="shared" si="21"/>
        <v>0</v>
      </c>
      <c r="Q84" s="11">
        <f t="shared" si="41"/>
        <v>0</v>
      </c>
      <c r="R84" s="11">
        <f t="shared" si="22"/>
        <v>0</v>
      </c>
      <c r="S84" s="14">
        <f t="shared" si="23"/>
        <v>0</v>
      </c>
      <c r="T84" s="13">
        <f t="shared" si="48"/>
        <v>23260.254700351452</v>
      </c>
      <c r="U84" s="17">
        <f t="shared" si="42"/>
        <v>971.83946078870758</v>
      </c>
      <c r="V84" s="11">
        <f t="shared" si="43"/>
        <v>0</v>
      </c>
      <c r="W84" s="73">
        <f t="shared" si="44"/>
        <v>0</v>
      </c>
      <c r="X84" s="65"/>
      <c r="Y84" s="66"/>
      <c r="Z84" s="66"/>
      <c r="AA84" s="66"/>
      <c r="AB84" s="66"/>
      <c r="AC84" s="66"/>
      <c r="AD84" s="58"/>
      <c r="AE84" s="59"/>
      <c r="AF84" s="58"/>
      <c r="AG84" s="59"/>
      <c r="AH84" s="13">
        <f t="shared" si="49"/>
        <v>8653322.56349211</v>
      </c>
      <c r="AI84" s="64">
        <f t="shared" si="31"/>
        <v>276008.13323553733</v>
      </c>
      <c r="AJ84" s="67"/>
      <c r="AK84" s="69"/>
      <c r="AL84" s="13">
        <f t="shared" si="50"/>
        <v>0</v>
      </c>
      <c r="AM84" s="72">
        <f t="shared" si="45"/>
        <v>0</v>
      </c>
    </row>
    <row r="85" spans="1:39" x14ac:dyDescent="0.25">
      <c r="A85" s="23">
        <f t="shared" si="46"/>
        <v>57</v>
      </c>
      <c r="B85" s="50">
        <f t="shared" si="46"/>
        <v>102</v>
      </c>
      <c r="C85" s="38">
        <f t="shared" si="34"/>
        <v>0.92756896881832784</v>
      </c>
      <c r="D85" s="89">
        <f>IF($J$12&lt;&gt;"",$J$12,VLOOKUP(B85,АП!A:C,IF($I$5="M",2,3),FALSE))</f>
        <v>0.23669508967950603</v>
      </c>
      <c r="E85" s="38">
        <f t="shared" si="14"/>
        <v>2.624767451265872E-2</v>
      </c>
      <c r="F85" s="38">
        <f>IF($I$7&lt;&gt;"",$I$7,VLOOKUP(A85,АП!J:M,3,FALSE))</f>
        <v>0.15460000000000002</v>
      </c>
      <c r="G85" s="38">
        <f t="shared" si="15"/>
        <v>0.12628500000000001</v>
      </c>
      <c r="H85" s="104">
        <f t="shared" si="16"/>
        <v>2.2004119340918884E-4</v>
      </c>
      <c r="I85" s="16">
        <f t="shared" si="47"/>
        <v>0</v>
      </c>
      <c r="J85" s="74">
        <f t="shared" si="28"/>
        <v>0</v>
      </c>
      <c r="K85" s="13">
        <f t="shared" si="39"/>
        <v>0</v>
      </c>
      <c r="L85" s="11">
        <f t="shared" si="18"/>
        <v>0</v>
      </c>
      <c r="M85" s="11">
        <f t="shared" si="19"/>
        <v>0</v>
      </c>
      <c r="N85" s="11">
        <f t="shared" si="20"/>
        <v>0</v>
      </c>
      <c r="O85" s="11">
        <f t="shared" si="40"/>
        <v>0</v>
      </c>
      <c r="P85" s="11">
        <f t="shared" si="21"/>
        <v>0</v>
      </c>
      <c r="Q85" s="11">
        <f t="shared" si="41"/>
        <v>0</v>
      </c>
      <c r="R85" s="11">
        <f t="shared" si="22"/>
        <v>0</v>
      </c>
      <c r="S85" s="14">
        <f t="shared" si="23"/>
        <v>0</v>
      </c>
      <c r="T85" s="13">
        <f t="shared" si="48"/>
        <v>24237.185397766218</v>
      </c>
      <c r="U85" s="17">
        <f t="shared" si="42"/>
        <v>773.07418594845694</v>
      </c>
      <c r="V85" s="11">
        <f t="shared" si="43"/>
        <v>0</v>
      </c>
      <c r="W85" s="73">
        <f t="shared" si="44"/>
        <v>0</v>
      </c>
      <c r="X85" s="65"/>
      <c r="Y85" s="66"/>
      <c r="Z85" s="66"/>
      <c r="AA85" s="66"/>
      <c r="AB85" s="66"/>
      <c r="AC85" s="66"/>
      <c r="AD85" s="58"/>
      <c r="AE85" s="59"/>
      <c r="AF85" s="58"/>
      <c r="AG85" s="59"/>
      <c r="AH85" s="13">
        <f t="shared" si="49"/>
        <v>9746107.4034227114</v>
      </c>
      <c r="AI85" s="64">
        <f t="shared" si="31"/>
        <v>237283.88050741603</v>
      </c>
      <c r="AJ85" s="67"/>
      <c r="AK85" s="69"/>
      <c r="AL85" s="13">
        <f t="shared" si="50"/>
        <v>0</v>
      </c>
      <c r="AM85" s="72">
        <f t="shared" si="45"/>
        <v>0</v>
      </c>
    </row>
    <row r="86" spans="1:39" x14ac:dyDescent="0.25">
      <c r="A86" s="23">
        <f t="shared" si="46"/>
        <v>58</v>
      </c>
      <c r="B86" s="50">
        <f t="shared" si="46"/>
        <v>103</v>
      </c>
      <c r="C86" s="38">
        <f t="shared" si="34"/>
        <v>0.92756896881832784</v>
      </c>
      <c r="D86" s="89">
        <f>IF($J$12&lt;&gt;"",$J$12,VLOOKUP(B86,АП!A:C,IF($I$5="M",2,3),FALSE))</f>
        <v>0.23651771956856704</v>
      </c>
      <c r="E86" s="38">
        <f t="shared" si="14"/>
        <v>2.0039634392946679E-2</v>
      </c>
      <c r="F86" s="38">
        <f>IF($I$7&lt;&gt;"",$I$7,VLOOKUP(A86,АП!J:M,3,FALSE))</f>
        <v>0.15460000000000002</v>
      </c>
      <c r="G86" s="38">
        <f t="shared" si="15"/>
        <v>0.12628500000000001</v>
      </c>
      <c r="H86" s="104">
        <f t="shared" si="16"/>
        <v>1.905778567548838E-4</v>
      </c>
      <c r="I86" s="16">
        <f t="shared" si="47"/>
        <v>0</v>
      </c>
      <c r="J86" s="74">
        <f t="shared" si="28"/>
        <v>0</v>
      </c>
      <c r="K86" s="13">
        <f t="shared" si="39"/>
        <v>0</v>
      </c>
      <c r="L86" s="11">
        <f t="shared" si="18"/>
        <v>0</v>
      </c>
      <c r="M86" s="11">
        <f t="shared" si="19"/>
        <v>0</v>
      </c>
      <c r="N86" s="11">
        <f t="shared" si="20"/>
        <v>0</v>
      </c>
      <c r="O86" s="11">
        <f t="shared" si="40"/>
        <v>0</v>
      </c>
      <c r="P86" s="11">
        <f t="shared" si="21"/>
        <v>0</v>
      </c>
      <c r="Q86" s="11">
        <f t="shared" si="41"/>
        <v>0</v>
      </c>
      <c r="R86" s="11">
        <f t="shared" si="22"/>
        <v>0</v>
      </c>
      <c r="S86" s="14">
        <f t="shared" si="23"/>
        <v>0</v>
      </c>
      <c r="T86" s="13">
        <f t="shared" si="48"/>
        <v>25255.147184472393</v>
      </c>
      <c r="U86" s="17">
        <f t="shared" si="42"/>
        <v>614.87515770788775</v>
      </c>
      <c r="V86" s="11">
        <f t="shared" si="43"/>
        <v>0</v>
      </c>
      <c r="W86" s="73">
        <f t="shared" si="44"/>
        <v>0</v>
      </c>
      <c r="X86" s="65"/>
      <c r="Y86" s="66"/>
      <c r="Z86" s="66"/>
      <c r="AA86" s="66"/>
      <c r="AB86" s="66"/>
      <c r="AC86" s="66"/>
      <c r="AD86" s="58"/>
      <c r="AE86" s="59"/>
      <c r="AF86" s="58"/>
      <c r="AG86" s="59"/>
      <c r="AH86" s="13">
        <f t="shared" si="49"/>
        <v>10976894.576863948</v>
      </c>
      <c r="AI86" s="64">
        <f t="shared" si="31"/>
        <v>204040.08619343559</v>
      </c>
      <c r="AJ86" s="67"/>
      <c r="AK86" s="69"/>
      <c r="AL86" s="13">
        <f t="shared" si="50"/>
        <v>0</v>
      </c>
      <c r="AM86" s="72">
        <f t="shared" si="45"/>
        <v>0</v>
      </c>
    </row>
    <row r="87" spans="1:39" x14ac:dyDescent="0.25">
      <c r="A87" s="23">
        <f t="shared" si="46"/>
        <v>59</v>
      </c>
      <c r="B87" s="50">
        <f t="shared" si="46"/>
        <v>104</v>
      </c>
      <c r="C87" s="38">
        <f t="shared" si="34"/>
        <v>0.92756896881832784</v>
      </c>
      <c r="D87" s="89">
        <f>IF($J$12&lt;&gt;"",$J$12,VLOOKUP(B87,АП!A:C,IF($I$5="M",2,3),FALSE))</f>
        <v>0.23662966700302723</v>
      </c>
      <c r="E87" s="38">
        <f t="shared" si="14"/>
        <v>1.5297662379681295E-2</v>
      </c>
      <c r="F87" s="38">
        <f>IF($I$7&lt;&gt;"",$I$7,VLOOKUP(A87,АП!J:M,3,FALSE))</f>
        <v>0.15460000000000002</v>
      </c>
      <c r="G87" s="38">
        <f t="shared" si="15"/>
        <v>0.12628500000000001</v>
      </c>
      <c r="H87" s="104">
        <f t="shared" si="16"/>
        <v>1.6505963689146351E-4</v>
      </c>
      <c r="I87" s="16">
        <f t="shared" si="47"/>
        <v>0</v>
      </c>
      <c r="J87" s="74">
        <f t="shared" si="28"/>
        <v>0</v>
      </c>
      <c r="K87" s="13">
        <f t="shared" si="39"/>
        <v>0</v>
      </c>
      <c r="L87" s="11">
        <f t="shared" si="18"/>
        <v>0</v>
      </c>
      <c r="M87" s="11">
        <f t="shared" si="19"/>
        <v>0</v>
      </c>
      <c r="N87" s="11">
        <f t="shared" si="20"/>
        <v>0</v>
      </c>
      <c r="O87" s="11">
        <f t="shared" si="40"/>
        <v>0</v>
      </c>
      <c r="P87" s="11">
        <f t="shared" si="21"/>
        <v>0</v>
      </c>
      <c r="Q87" s="11">
        <f t="shared" si="41"/>
        <v>0</v>
      </c>
      <c r="R87" s="11">
        <f t="shared" si="22"/>
        <v>0</v>
      </c>
      <c r="S87" s="14">
        <f t="shared" si="23"/>
        <v>0</v>
      </c>
      <c r="T87" s="13">
        <f t="shared" si="48"/>
        <v>26315.863366220237</v>
      </c>
      <c r="U87" s="17">
        <f t="shared" si="42"/>
        <v>489.16303166612823</v>
      </c>
      <c r="V87" s="11">
        <f t="shared" si="43"/>
        <v>0</v>
      </c>
      <c r="W87" s="73">
        <f t="shared" si="44"/>
        <v>0</v>
      </c>
      <c r="X87" s="65"/>
      <c r="Y87" s="66"/>
      <c r="Z87" s="66"/>
      <c r="AA87" s="66"/>
      <c r="AB87" s="66"/>
      <c r="AC87" s="66"/>
      <c r="AD87" s="58"/>
      <c r="AE87" s="59"/>
      <c r="AF87" s="58"/>
      <c r="AG87" s="59"/>
      <c r="AH87" s="13">
        <f t="shared" si="49"/>
        <v>12363111.708503211</v>
      </c>
      <c r="AI87" s="64">
        <f t="shared" si="31"/>
        <v>175428.06633086744</v>
      </c>
      <c r="AJ87" s="67"/>
      <c r="AK87" s="69"/>
      <c r="AL87" s="13">
        <f t="shared" si="50"/>
        <v>0</v>
      </c>
      <c r="AM87" s="72">
        <f t="shared" si="45"/>
        <v>0</v>
      </c>
    </row>
    <row r="88" spans="1:39" x14ac:dyDescent="0.25">
      <c r="A88" s="23">
        <f t="shared" si="46"/>
        <v>60</v>
      </c>
      <c r="B88" s="50">
        <f t="shared" si="46"/>
        <v>105</v>
      </c>
      <c r="C88" s="38">
        <f t="shared" si="34"/>
        <v>0.92756896881832784</v>
      </c>
      <c r="D88" s="89">
        <f>IF($J$12&lt;&gt;"",$J$12,VLOOKUP(B88,АП!A:C,IF($I$5="M",2,3),FALSE))</f>
        <v>0.23661599471249173</v>
      </c>
      <c r="E88" s="38">
        <f t="shared" si="14"/>
        <v>1.1677990778937141E-2</v>
      </c>
      <c r="F88" s="38">
        <f>IF($I$7&lt;&gt;"",$I$7,VLOOKUP(A88,АП!J:M,3,FALSE))</f>
        <v>0.15460000000000002</v>
      </c>
      <c r="G88" s="38">
        <f t="shared" si="15"/>
        <v>0.12628500000000001</v>
      </c>
      <c r="H88" s="104">
        <f t="shared" si="16"/>
        <v>1.4295828589248527E-4</v>
      </c>
      <c r="I88" s="16">
        <f t="shared" si="47"/>
        <v>0</v>
      </c>
      <c r="J88" s="74">
        <f t="shared" si="28"/>
        <v>0</v>
      </c>
      <c r="K88" s="13">
        <f t="shared" si="39"/>
        <v>0</v>
      </c>
      <c r="L88" s="11">
        <f t="shared" si="18"/>
        <v>0</v>
      </c>
      <c r="M88" s="11">
        <f t="shared" si="19"/>
        <v>0</v>
      </c>
      <c r="N88" s="11">
        <f t="shared" si="20"/>
        <v>0</v>
      </c>
      <c r="O88" s="11">
        <f t="shared" si="40"/>
        <v>0</v>
      </c>
      <c r="P88" s="11">
        <f t="shared" si="21"/>
        <v>0</v>
      </c>
      <c r="Q88" s="11">
        <f t="shared" si="41"/>
        <v>0</v>
      </c>
      <c r="R88" s="11">
        <f t="shared" si="22"/>
        <v>0</v>
      </c>
      <c r="S88" s="14">
        <f t="shared" si="23"/>
        <v>0</v>
      </c>
      <c r="T88" s="13">
        <f t="shared" si="48"/>
        <v>27421.129627601487</v>
      </c>
      <c r="U88" s="17">
        <f t="shared" si="42"/>
        <v>389.09587332043793</v>
      </c>
      <c r="V88" s="11">
        <f t="shared" si="43"/>
        <v>0</v>
      </c>
      <c r="W88" s="73">
        <f t="shared" si="44"/>
        <v>0</v>
      </c>
      <c r="X88" s="65"/>
      <c r="Y88" s="66"/>
      <c r="Z88" s="66"/>
      <c r="AA88" s="66"/>
      <c r="AB88" s="66"/>
      <c r="AC88" s="66"/>
      <c r="AD88" s="58"/>
      <c r="AE88" s="59"/>
      <c r="AF88" s="58"/>
      <c r="AG88" s="59"/>
      <c r="AH88" s="13">
        <f t="shared" si="49"/>
        <v>13924387.270611539</v>
      </c>
      <c r="AI88" s="64">
        <f t="shared" si="31"/>
        <v>150830.93829412918</v>
      </c>
      <c r="AJ88" s="67"/>
      <c r="AK88" s="69"/>
      <c r="AL88" s="13">
        <f t="shared" si="50"/>
        <v>0</v>
      </c>
      <c r="AM88" s="72">
        <f t="shared" si="45"/>
        <v>0</v>
      </c>
    </row>
    <row r="89" spans="1:39" x14ac:dyDescent="0.25">
      <c r="A89" s="23">
        <f t="shared" si="46"/>
        <v>61</v>
      </c>
      <c r="B89" s="50">
        <f t="shared" si="46"/>
        <v>106</v>
      </c>
      <c r="C89" s="38">
        <f t="shared" si="34"/>
        <v>0.92756896881832784</v>
      </c>
      <c r="D89" s="89">
        <f>IF($J$12&lt;&gt;"",$J$12,VLOOKUP(B89,АП!A:C,IF($I$5="M",2,3),FALSE))</f>
        <v>0.23636363636363633</v>
      </c>
      <c r="E89" s="38">
        <f t="shared" si="14"/>
        <v>8.9177384130065453E-3</v>
      </c>
      <c r="F89" s="38">
        <f>IF($I$7&lt;&gt;"",$I$7,VLOOKUP(A89,АП!J:M,3,FALSE))</f>
        <v>0.15460000000000002</v>
      </c>
      <c r="G89" s="38">
        <f t="shared" si="15"/>
        <v>0.12628500000000001</v>
      </c>
      <c r="H89" s="104">
        <f t="shared" si="16"/>
        <v>1.2381628779879202E-4</v>
      </c>
      <c r="I89" s="16">
        <f t="shared" si="47"/>
        <v>0</v>
      </c>
      <c r="J89" s="74">
        <f t="shared" si="28"/>
        <v>0</v>
      </c>
      <c r="K89" s="13">
        <f t="shared" si="39"/>
        <v>0</v>
      </c>
      <c r="L89" s="11">
        <f t="shared" si="18"/>
        <v>0</v>
      </c>
      <c r="M89" s="11">
        <f t="shared" si="19"/>
        <v>0</v>
      </c>
      <c r="N89" s="11">
        <f t="shared" si="20"/>
        <v>0</v>
      </c>
      <c r="O89" s="11">
        <f t="shared" si="40"/>
        <v>0</v>
      </c>
      <c r="P89" s="11">
        <f t="shared" si="21"/>
        <v>0</v>
      </c>
      <c r="Q89" s="11">
        <f t="shared" si="41"/>
        <v>0</v>
      </c>
      <c r="R89" s="11">
        <f t="shared" si="22"/>
        <v>0</v>
      </c>
      <c r="S89" s="14">
        <f t="shared" si="23"/>
        <v>0</v>
      </c>
      <c r="T89" s="13">
        <f t="shared" si="48"/>
        <v>28572.817071960751</v>
      </c>
      <c r="U89" s="17">
        <f t="shared" si="42"/>
        <v>309.50480799727706</v>
      </c>
      <c r="V89" s="11">
        <f t="shared" si="43"/>
        <v>0</v>
      </c>
      <c r="W89" s="73">
        <f t="shared" si="44"/>
        <v>0</v>
      </c>
      <c r="X89" s="65"/>
      <c r="Y89" s="66"/>
      <c r="Z89" s="66"/>
      <c r="AA89" s="66"/>
      <c r="AB89" s="66"/>
      <c r="AC89" s="66"/>
      <c r="AD89" s="58"/>
      <c r="AE89" s="59"/>
      <c r="AF89" s="58"/>
      <c r="AG89" s="59"/>
      <c r="AH89" s="13">
        <f t="shared" si="49"/>
        <v>15682828.517080717</v>
      </c>
      <c r="AI89" s="64">
        <f t="shared" si="31"/>
        <v>129725.49418431526</v>
      </c>
      <c r="AJ89" s="67"/>
      <c r="AK89" s="69"/>
      <c r="AL89" s="13">
        <f t="shared" si="50"/>
        <v>0</v>
      </c>
      <c r="AM89" s="72">
        <f t="shared" si="45"/>
        <v>0</v>
      </c>
    </row>
    <row r="90" spans="1:39" x14ac:dyDescent="0.25">
      <c r="A90" s="23">
        <f t="shared" si="46"/>
        <v>62</v>
      </c>
      <c r="B90" s="50">
        <f t="shared" si="46"/>
        <v>107</v>
      </c>
      <c r="C90" s="38">
        <f t="shared" si="34"/>
        <v>0.92756896881832784</v>
      </c>
      <c r="D90" s="89">
        <f>IF($J$12&lt;&gt;"",$J$12,VLOOKUP(B90,АП!A:C,IF($I$5="M",2,3),FALSE))</f>
        <v>0.23582766439909297</v>
      </c>
      <c r="E90" s="38">
        <f t="shared" si="14"/>
        <v>6.8146889913451381E-3</v>
      </c>
      <c r="F90" s="38">
        <f>IF($I$7&lt;&gt;"",$I$7,VLOOKUP(A90,АП!J:M,3,FALSE))</f>
        <v>0.15460000000000002</v>
      </c>
      <c r="G90" s="38">
        <f t="shared" si="15"/>
        <v>0.12628500000000001</v>
      </c>
      <c r="H90" s="104">
        <f t="shared" si="16"/>
        <v>1.0723738766567817E-4</v>
      </c>
      <c r="I90" s="16">
        <f t="shared" si="47"/>
        <v>0</v>
      </c>
      <c r="J90" s="74">
        <f t="shared" si="28"/>
        <v>0</v>
      </c>
      <c r="K90" s="13">
        <f t="shared" si="39"/>
        <v>0</v>
      </c>
      <c r="L90" s="11">
        <f t="shared" si="18"/>
        <v>0</v>
      </c>
      <c r="M90" s="11">
        <f t="shared" si="19"/>
        <v>0</v>
      </c>
      <c r="N90" s="11">
        <f t="shared" si="20"/>
        <v>0</v>
      </c>
      <c r="O90" s="11">
        <f t="shared" si="40"/>
        <v>0</v>
      </c>
      <c r="P90" s="11">
        <f t="shared" si="21"/>
        <v>0</v>
      </c>
      <c r="Q90" s="11">
        <f t="shared" si="41"/>
        <v>0</v>
      </c>
      <c r="R90" s="11">
        <f t="shared" si="22"/>
        <v>0</v>
      </c>
      <c r="S90" s="14">
        <f t="shared" si="23"/>
        <v>0</v>
      </c>
      <c r="T90" s="13">
        <f t="shared" si="48"/>
        <v>29772.87538898311</v>
      </c>
      <c r="U90" s="17">
        <f t="shared" si="42"/>
        <v>246.27578940350614</v>
      </c>
      <c r="V90" s="11">
        <f t="shared" si="43"/>
        <v>0</v>
      </c>
      <c r="W90" s="73">
        <f t="shared" si="44"/>
        <v>0</v>
      </c>
      <c r="X90" s="65"/>
      <c r="Y90" s="66"/>
      <c r="Z90" s="66"/>
      <c r="AA90" s="66"/>
      <c r="AB90" s="66"/>
      <c r="AC90" s="66"/>
      <c r="AD90" s="58"/>
      <c r="AE90" s="59"/>
      <c r="AF90" s="58"/>
      <c r="AG90" s="59"/>
      <c r="AH90" s="13">
        <f t="shared" si="49"/>
        <v>17663334.516360253</v>
      </c>
      <c r="AI90" s="64">
        <f t="shared" si="31"/>
        <v>111651.5985470693</v>
      </c>
      <c r="AJ90" s="67"/>
      <c r="AK90" s="69"/>
      <c r="AL90" s="13">
        <f t="shared" si="50"/>
        <v>0</v>
      </c>
      <c r="AM90" s="72">
        <f t="shared" si="45"/>
        <v>0</v>
      </c>
    </row>
    <row r="91" spans="1:39" x14ac:dyDescent="0.25">
      <c r="A91" s="23">
        <f t="shared" si="46"/>
        <v>63</v>
      </c>
      <c r="B91" s="50">
        <f t="shared" si="46"/>
        <v>108</v>
      </c>
      <c r="C91" s="38">
        <f t="shared" si="34"/>
        <v>0.92756896881832784</v>
      </c>
      <c r="D91" s="89">
        <f>IF($J$12&lt;&gt;"",$J$12,VLOOKUP(B91,АП!A:C,IF($I$5="M",2,3),FALSE))</f>
        <v>0.23590504451038574</v>
      </c>
      <c r="E91" s="38">
        <f t="shared" si="14"/>
        <v>5.2070694815174274E-3</v>
      </c>
      <c r="F91" s="38">
        <f>IF($I$7&lt;&gt;"",$I$7,VLOOKUP(A91,АП!J:M,3,FALSE))</f>
        <v>0.15460000000000002</v>
      </c>
      <c r="G91" s="38">
        <f t="shared" si="15"/>
        <v>0.12628500000000001</v>
      </c>
      <c r="H91" s="104">
        <f t="shared" si="16"/>
        <v>9.2878388762929293E-5</v>
      </c>
      <c r="I91" s="16">
        <f t="shared" si="47"/>
        <v>0</v>
      </c>
      <c r="J91" s="74">
        <f t="shared" si="28"/>
        <v>0</v>
      </c>
      <c r="K91" s="13">
        <f t="shared" si="39"/>
        <v>0</v>
      </c>
      <c r="L91" s="11">
        <f t="shared" si="18"/>
        <v>0</v>
      </c>
      <c r="M91" s="11">
        <f t="shared" si="19"/>
        <v>0</v>
      </c>
      <c r="N91" s="11">
        <f t="shared" si="20"/>
        <v>0</v>
      </c>
      <c r="O91" s="11">
        <f t="shared" si="40"/>
        <v>0</v>
      </c>
      <c r="P91" s="11">
        <f t="shared" si="21"/>
        <v>0</v>
      </c>
      <c r="Q91" s="11">
        <f t="shared" si="41"/>
        <v>0</v>
      </c>
      <c r="R91" s="11">
        <f t="shared" si="22"/>
        <v>0</v>
      </c>
      <c r="S91" s="14">
        <f t="shared" si="23"/>
        <v>0</v>
      </c>
      <c r="T91" s="13">
        <f t="shared" si="48"/>
        <v>31023.336155320405</v>
      </c>
      <c r="U91" s="17">
        <f t="shared" si="42"/>
        <v>196.10142528843269</v>
      </c>
      <c r="V91" s="11">
        <f t="shared" si="43"/>
        <v>0</v>
      </c>
      <c r="W91" s="73">
        <f t="shared" si="44"/>
        <v>0</v>
      </c>
      <c r="X91" s="65"/>
      <c r="Y91" s="66"/>
      <c r="Z91" s="66"/>
      <c r="AA91" s="66"/>
      <c r="AB91" s="66"/>
      <c r="AC91" s="66"/>
      <c r="AD91" s="58"/>
      <c r="AE91" s="59"/>
      <c r="AF91" s="58"/>
      <c r="AG91" s="59"/>
      <c r="AH91" s="13">
        <f t="shared" si="49"/>
        <v>19893948.715758808</v>
      </c>
      <c r="AI91" s="64">
        <f t="shared" si="31"/>
        <v>96086.102588778595</v>
      </c>
      <c r="AJ91" s="67"/>
      <c r="AK91" s="69"/>
      <c r="AL91" s="13">
        <f t="shared" si="50"/>
        <v>0</v>
      </c>
      <c r="AM91" s="72">
        <f t="shared" si="45"/>
        <v>0</v>
      </c>
    </row>
    <row r="92" spans="1:39" x14ac:dyDescent="0.25">
      <c r="A92" s="23">
        <f t="shared" si="46"/>
        <v>64</v>
      </c>
      <c r="B92" s="50">
        <f t="shared" si="46"/>
        <v>109</v>
      </c>
      <c r="C92" s="38">
        <f t="shared" si="34"/>
        <v>0.92756896881832784</v>
      </c>
      <c r="D92" s="89">
        <f>IF($J$12&lt;&gt;"",$J$12,VLOOKUP(B92,АП!A:C,IF($I$5="M",2,3),FALSE))</f>
        <v>0.2349514563106796</v>
      </c>
      <c r="E92" s="38">
        <f t="shared" si="14"/>
        <v>3.9836609237240122E-3</v>
      </c>
      <c r="F92" s="38">
        <f>IF($I$7&lt;&gt;"",$I$7,VLOOKUP(A92,АП!J:M,3,FALSE))</f>
        <v>0.15460000000000002</v>
      </c>
      <c r="G92" s="38">
        <f t="shared" si="15"/>
        <v>0.12628500000000001</v>
      </c>
      <c r="H92" s="104">
        <f t="shared" si="16"/>
        <v>8.0442048123098293E-5</v>
      </c>
      <c r="I92" s="16">
        <f t="shared" si="47"/>
        <v>0</v>
      </c>
      <c r="J92" s="74">
        <f t="shared" si="28"/>
        <v>0</v>
      </c>
      <c r="K92" s="13">
        <f t="shared" si="39"/>
        <v>0</v>
      </c>
      <c r="L92" s="11">
        <f t="shared" si="18"/>
        <v>0</v>
      </c>
      <c r="M92" s="11">
        <f t="shared" si="19"/>
        <v>0</v>
      </c>
      <c r="N92" s="11">
        <f t="shared" si="20"/>
        <v>0</v>
      </c>
      <c r="O92" s="11">
        <f t="shared" si="40"/>
        <v>0</v>
      </c>
      <c r="P92" s="11">
        <f t="shared" si="21"/>
        <v>0</v>
      </c>
      <c r="Q92" s="11">
        <f t="shared" si="41"/>
        <v>0</v>
      </c>
      <c r="R92" s="11">
        <f t="shared" si="22"/>
        <v>0</v>
      </c>
      <c r="S92" s="14">
        <f t="shared" si="23"/>
        <v>0</v>
      </c>
      <c r="T92" s="13">
        <f t="shared" si="48"/>
        <v>32326.316273843862</v>
      </c>
      <c r="U92" s="17">
        <f t="shared" si="42"/>
        <v>156.1333944399579</v>
      </c>
      <c r="V92" s="11">
        <f t="shared" si="43"/>
        <v>0</v>
      </c>
      <c r="W92" s="73">
        <f t="shared" si="44"/>
        <v>0</v>
      </c>
      <c r="X92" s="65"/>
      <c r="Y92" s="66"/>
      <c r="Z92" s="66"/>
      <c r="AA92" s="66"/>
      <c r="AB92" s="66"/>
      <c r="AC92" s="66"/>
      <c r="AD92" s="58"/>
      <c r="AE92" s="59"/>
      <c r="AF92" s="58"/>
      <c r="AG92" s="59"/>
      <c r="AH92" s="13">
        <f t="shared" si="49"/>
        <v>22406256.02932841</v>
      </c>
      <c r="AI92" s="64">
        <f t="shared" si="31"/>
        <v>82793.810495836471</v>
      </c>
      <c r="AJ92" s="67"/>
      <c r="AK92" s="69"/>
      <c r="AL92" s="13">
        <f t="shared" si="50"/>
        <v>0</v>
      </c>
      <c r="AM92" s="72">
        <f t="shared" si="45"/>
        <v>0</v>
      </c>
    </row>
    <row r="93" spans="1:39" x14ac:dyDescent="0.25">
      <c r="A93" s="23">
        <f t="shared" si="46"/>
        <v>65</v>
      </c>
      <c r="B93" s="50">
        <f t="shared" si="46"/>
        <v>110</v>
      </c>
      <c r="C93" s="38">
        <f t="shared" si="34"/>
        <v>0.92756896881832784</v>
      </c>
      <c r="D93" s="89">
        <f>IF($J$12&lt;&gt;"",$J$12,VLOOKUP(B93,АП!A:C,IF($I$5="M",2,3),FALSE))</f>
        <v>0.23604060913705582</v>
      </c>
      <c r="E93" s="38">
        <f t="shared" si="14"/>
        <v>3.0433551726927097E-3</v>
      </c>
      <c r="F93" s="38">
        <f>IF($I$7&lt;&gt;"",$I$7,VLOOKUP(A93,АП!J:M,3,FALSE))</f>
        <v>0.15460000000000002</v>
      </c>
      <c r="G93" s="38">
        <f t="shared" si="15"/>
        <v>0.12628500000000001</v>
      </c>
      <c r="H93" s="104">
        <f t="shared" si="16"/>
        <v>6.9670923370083399E-5</v>
      </c>
      <c r="I93" s="16">
        <f t="shared" si="47"/>
        <v>0</v>
      </c>
      <c r="J93" s="74">
        <f t="shared" si="28"/>
        <v>0</v>
      </c>
      <c r="K93" s="13">
        <f t="shared" ref="K93:K94" si="51">SUM(I93:J93)*F93</f>
        <v>0</v>
      </c>
      <c r="L93" s="11">
        <f t="shared" si="18"/>
        <v>0</v>
      </c>
      <c r="M93" s="11">
        <f t="shared" si="19"/>
        <v>0</v>
      </c>
      <c r="N93" s="11">
        <f t="shared" si="20"/>
        <v>0</v>
      </c>
      <c r="O93" s="11">
        <f t="shared" si="40"/>
        <v>0</v>
      </c>
      <c r="P93" s="11">
        <f t="shared" si="21"/>
        <v>0</v>
      </c>
      <c r="Q93" s="11">
        <f t="shared" si="41"/>
        <v>0</v>
      </c>
      <c r="R93" s="11">
        <f t="shared" si="22"/>
        <v>0</v>
      </c>
      <c r="S93" s="14">
        <f t="shared" si="23"/>
        <v>0</v>
      </c>
      <c r="T93" s="13">
        <f t="shared" si="48"/>
        <v>33684.02155734531</v>
      </c>
      <c r="U93" s="17">
        <f t="shared" ref="U93:U94" si="52">T93*$E92*$C92</f>
        <v>124.46651033113757</v>
      </c>
      <c r="V93" s="11">
        <f t="shared" si="43"/>
        <v>0</v>
      </c>
      <c r="W93" s="73">
        <f t="shared" si="44"/>
        <v>0</v>
      </c>
      <c r="X93" s="65"/>
      <c r="Y93" s="66"/>
      <c r="Z93" s="66"/>
      <c r="AA93" s="66"/>
      <c r="AB93" s="66"/>
      <c r="AC93" s="66"/>
      <c r="AD93" s="58"/>
      <c r="AE93" s="59"/>
      <c r="AF93" s="58"/>
      <c r="AG93" s="59"/>
      <c r="AH93" s="13">
        <f t="shared" si="49"/>
        <v>25235830.071992148</v>
      </c>
      <c r="AI93" s="64">
        <f t="shared" si="31"/>
        <v>71238.775337932122</v>
      </c>
      <c r="AJ93" s="67"/>
      <c r="AK93" s="69"/>
      <c r="AL93" s="13">
        <f t="shared" si="50"/>
        <v>0</v>
      </c>
      <c r="AM93" s="72">
        <f t="shared" si="45"/>
        <v>0</v>
      </c>
    </row>
    <row r="94" spans="1:39" ht="15.75" thickBot="1" x14ac:dyDescent="0.3">
      <c r="A94" s="24">
        <f t="shared" si="46"/>
        <v>66</v>
      </c>
      <c r="B94" s="77">
        <f t="shared" si="46"/>
        <v>111</v>
      </c>
      <c r="C94" s="39">
        <f t="shared" si="34"/>
        <v>0.92756896881832784</v>
      </c>
      <c r="D94" s="90">
        <f>IF($J$12&lt;&gt;"",$J$12,VLOOKUP(B94,АП!A:C,IF($I$5="M",2,3),FALSE))</f>
        <v>1</v>
      </c>
      <c r="E94" s="39">
        <f t="shared" ref="E94" si="53">E93*(1-$D94)</f>
        <v>0</v>
      </c>
      <c r="F94" s="39">
        <f>IF($I$7&lt;&gt;"",$I$7,VLOOKUP(A94,АП!J:M,3,FALSE))</f>
        <v>0.15460000000000002</v>
      </c>
      <c r="G94" s="39">
        <f t="shared" ref="G94" si="54">IF($L$10="new",F94*(1-I$10)-$L$9-$I$9,(F94*(1-$J$10)-$J$9-$K$9-$L$9-$I$9)*(1-$I$10))</f>
        <v>0.12628500000000001</v>
      </c>
      <c r="H94" s="117">
        <f t="shared" ref="H94" si="55">H93/(1+F94)</f>
        <v>6.0342043452350075E-5</v>
      </c>
      <c r="I94" s="18">
        <f t="shared" si="47"/>
        <v>0</v>
      </c>
      <c r="J94" s="80">
        <f t="shared" si="28"/>
        <v>0</v>
      </c>
      <c r="K94" s="20">
        <f t="shared" si="51"/>
        <v>0</v>
      </c>
      <c r="L94" s="21">
        <f t="shared" ref="L94" si="56">K94*$E93*$C93</f>
        <v>0</v>
      </c>
      <c r="M94" s="21">
        <f t="shared" ref="M94" si="57">IF($L$10="new",L94,(L94-SUM(N94:R94)))*$I$10</f>
        <v>0</v>
      </c>
      <c r="N94" s="21">
        <f t="shared" ref="N94" si="58">SUM($I94:$J94)*$I$9*$C93*$E93</f>
        <v>0</v>
      </c>
      <c r="O94" s="21">
        <f t="shared" si="40"/>
        <v>0</v>
      </c>
      <c r="P94" s="21">
        <f t="shared" ref="P94" si="59">SUM($I94:$J94)*$J$9*$C93*$E93</f>
        <v>0</v>
      </c>
      <c r="Q94" s="21">
        <f t="shared" si="41"/>
        <v>0</v>
      </c>
      <c r="R94" s="21">
        <f t="shared" ref="R94" si="60">SUM($I94:$J94)*$L$9*$C93*$E93</f>
        <v>0</v>
      </c>
      <c r="S94" s="19">
        <f t="shared" ref="S94" si="61">L94-M94</f>
        <v>0</v>
      </c>
      <c r="T94" s="20">
        <f t="shared" si="48"/>
        <v>35098.750462753815</v>
      </c>
      <c r="U94" s="22">
        <f t="shared" si="52"/>
        <v>99.081028510859511</v>
      </c>
      <c r="V94" s="21">
        <f t="shared" si="43"/>
        <v>0</v>
      </c>
      <c r="W94" s="79">
        <f t="shared" si="44"/>
        <v>0</v>
      </c>
      <c r="X94" s="82"/>
      <c r="Y94" s="83"/>
      <c r="Z94" s="83"/>
      <c r="AA94" s="83"/>
      <c r="AB94" s="83"/>
      <c r="AC94" s="83"/>
      <c r="AD94" s="84"/>
      <c r="AE94" s="85"/>
      <c r="AF94" s="84"/>
      <c r="AG94" s="85"/>
      <c r="AH94" s="20">
        <f t="shared" si="49"/>
        <v>28422736.872633677</v>
      </c>
      <c r="AI94" s="86">
        <f t="shared" si="31"/>
        <v>0</v>
      </c>
      <c r="AJ94" s="87"/>
      <c r="AK94" s="88"/>
      <c r="AL94" s="20">
        <f t="shared" si="50"/>
        <v>0</v>
      </c>
      <c r="AM94" s="81">
        <f t="shared" si="45"/>
        <v>0</v>
      </c>
    </row>
  </sheetData>
  <mergeCells count="41">
    <mergeCell ref="A2:H2"/>
    <mergeCell ref="A3:H3"/>
    <mergeCell ref="A22:H22"/>
    <mergeCell ref="A8:H9"/>
    <mergeCell ref="A11:H12"/>
    <mergeCell ref="A14:H15"/>
    <mergeCell ref="A16:H17"/>
    <mergeCell ref="A18:H19"/>
    <mergeCell ref="A10:H10"/>
    <mergeCell ref="A13:L13"/>
    <mergeCell ref="K11:L11"/>
    <mergeCell ref="T26:U26"/>
    <mergeCell ref="V25:W25"/>
    <mergeCell ref="X25:AM25"/>
    <mergeCell ref="F26:F27"/>
    <mergeCell ref="G26:G27"/>
    <mergeCell ref="H26:H27"/>
    <mergeCell ref="AD26:AE26"/>
    <mergeCell ref="AF26:AG26"/>
    <mergeCell ref="I25:U25"/>
    <mergeCell ref="AH26:AI26"/>
    <mergeCell ref="AJ26:AK26"/>
    <mergeCell ref="X26:Y26"/>
    <mergeCell ref="AB26:AC26"/>
    <mergeCell ref="Z26:AA26"/>
    <mergeCell ref="A1:L1"/>
    <mergeCell ref="A21:H21"/>
    <mergeCell ref="K21:L21"/>
    <mergeCell ref="A25:A27"/>
    <mergeCell ref="B25:B27"/>
    <mergeCell ref="C25:E25"/>
    <mergeCell ref="F25:H25"/>
    <mergeCell ref="A4:H4"/>
    <mergeCell ref="A5:H5"/>
    <mergeCell ref="A6:H7"/>
    <mergeCell ref="K26:L26"/>
    <mergeCell ref="K22:L22"/>
    <mergeCell ref="J4:K4"/>
    <mergeCell ref="J3:K3"/>
    <mergeCell ref="J2:K2"/>
    <mergeCell ref="A20:L20"/>
  </mergeCells>
  <pageMargins left="0.7" right="0.7" top="0.75" bottom="0.75" header="0.3" footer="0.3"/>
  <ignoredErrors>
    <ignoredError sqref="J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3"/>
  <sheetViews>
    <sheetView tabSelected="1" workbookViewId="0"/>
  </sheetViews>
  <sheetFormatPr defaultRowHeight="15" x14ac:dyDescent="0.25"/>
  <cols>
    <col min="1" max="1" width="9.7109375" customWidth="1"/>
    <col min="2" max="2" width="9.28515625" customWidth="1"/>
  </cols>
  <sheetData>
    <row r="1" spans="1:2" x14ac:dyDescent="0.25">
      <c r="A1" s="161" t="s">
        <v>60</v>
      </c>
      <c r="B1" s="161" t="s">
        <v>89</v>
      </c>
    </row>
    <row r="2" spans="1:2" x14ac:dyDescent="0.25">
      <c r="A2" s="161">
        <v>0</v>
      </c>
      <c r="B2" s="161">
        <v>1</v>
      </c>
    </row>
    <row r="3" spans="1:2" x14ac:dyDescent="0.25">
      <c r="A3" s="161">
        <v>0</v>
      </c>
      <c r="B3" s="161">
        <v>2</v>
      </c>
    </row>
    <row r="4" spans="1:2" x14ac:dyDescent="0.25">
      <c r="A4" s="161">
        <v>0</v>
      </c>
      <c r="B4" s="161">
        <v>3</v>
      </c>
    </row>
    <row r="5" spans="1:2" x14ac:dyDescent="0.25">
      <c r="A5" s="161">
        <v>0</v>
      </c>
      <c r="B5" s="161">
        <v>4</v>
      </c>
    </row>
    <row r="6" spans="1:2" x14ac:dyDescent="0.25">
      <c r="A6" s="161">
        <v>0</v>
      </c>
      <c r="B6" s="161">
        <v>5</v>
      </c>
    </row>
    <row r="7" spans="1:2" x14ac:dyDescent="0.25">
      <c r="A7" s="161">
        <v>0</v>
      </c>
      <c r="B7" s="161">
        <v>6</v>
      </c>
    </row>
    <row r="8" spans="1:2" x14ac:dyDescent="0.25">
      <c r="A8" s="161">
        <v>0</v>
      </c>
      <c r="B8" s="161">
        <v>7</v>
      </c>
    </row>
    <row r="9" spans="1:2" x14ac:dyDescent="0.25">
      <c r="A9" s="161">
        <v>0</v>
      </c>
      <c r="B9" s="161">
        <v>8</v>
      </c>
    </row>
    <row r="10" spans="1:2" x14ac:dyDescent="0.25">
      <c r="A10" s="161">
        <v>0</v>
      </c>
      <c r="B10" s="161">
        <v>9</v>
      </c>
    </row>
    <row r="11" spans="1:2" x14ac:dyDescent="0.25">
      <c r="A11" s="161">
        <v>0</v>
      </c>
      <c r="B11" s="161">
        <v>10</v>
      </c>
    </row>
    <row r="12" spans="1:2" x14ac:dyDescent="0.25">
      <c r="A12" s="161">
        <v>0</v>
      </c>
      <c r="B12" s="161">
        <v>11</v>
      </c>
    </row>
    <row r="13" spans="1:2" x14ac:dyDescent="0.25">
      <c r="A13" s="161">
        <v>0</v>
      </c>
      <c r="B13" s="161">
        <v>12</v>
      </c>
    </row>
    <row r="14" spans="1:2" x14ac:dyDescent="0.25">
      <c r="A14" s="161">
        <v>1</v>
      </c>
      <c r="B14" s="161">
        <v>1</v>
      </c>
    </row>
    <row r="15" spans="1:2" x14ac:dyDescent="0.25">
      <c r="A15" s="161">
        <v>1</v>
      </c>
      <c r="B15" s="161">
        <v>2</v>
      </c>
    </row>
    <row r="16" spans="1:2" x14ac:dyDescent="0.25">
      <c r="A16" s="161">
        <v>1</v>
      </c>
      <c r="B16" s="161">
        <v>3</v>
      </c>
    </row>
    <row r="17" spans="1:2" x14ac:dyDescent="0.25">
      <c r="A17" s="161">
        <v>1</v>
      </c>
      <c r="B17" s="161">
        <v>4</v>
      </c>
    </row>
    <row r="18" spans="1:2" x14ac:dyDescent="0.25">
      <c r="A18" s="161">
        <v>1</v>
      </c>
      <c r="B18" s="161">
        <v>5</v>
      </c>
    </row>
    <row r="19" spans="1:2" x14ac:dyDescent="0.25">
      <c r="A19" s="161">
        <v>1</v>
      </c>
      <c r="B19" s="161">
        <v>6</v>
      </c>
    </row>
    <row r="20" spans="1:2" x14ac:dyDescent="0.25">
      <c r="A20" s="161">
        <v>1</v>
      </c>
      <c r="B20" s="161">
        <v>7</v>
      </c>
    </row>
    <row r="21" spans="1:2" x14ac:dyDescent="0.25">
      <c r="A21" s="161">
        <v>1</v>
      </c>
      <c r="B21" s="161">
        <v>8</v>
      </c>
    </row>
    <row r="22" spans="1:2" x14ac:dyDescent="0.25">
      <c r="A22" s="161">
        <v>1</v>
      </c>
      <c r="B22" s="161">
        <v>9</v>
      </c>
    </row>
    <row r="23" spans="1:2" x14ac:dyDescent="0.25">
      <c r="A23" s="161">
        <v>1</v>
      </c>
      <c r="B23" s="161">
        <v>10</v>
      </c>
    </row>
    <row r="24" spans="1:2" x14ac:dyDescent="0.25">
      <c r="A24" s="161">
        <v>1</v>
      </c>
      <c r="B24" s="161">
        <v>11</v>
      </c>
    </row>
    <row r="25" spans="1:2" x14ac:dyDescent="0.25">
      <c r="A25" s="161">
        <v>1</v>
      </c>
      <c r="B25" s="161">
        <v>12</v>
      </c>
    </row>
    <row r="26" spans="1:2" x14ac:dyDescent="0.25">
      <c r="A26" s="161">
        <v>2</v>
      </c>
      <c r="B26" s="161">
        <v>1</v>
      </c>
    </row>
    <row r="27" spans="1:2" x14ac:dyDescent="0.25">
      <c r="A27" s="161">
        <v>2</v>
      </c>
      <c r="B27" s="161">
        <v>2</v>
      </c>
    </row>
    <row r="28" spans="1:2" x14ac:dyDescent="0.25">
      <c r="A28" s="161">
        <v>2</v>
      </c>
      <c r="B28" s="161">
        <v>3</v>
      </c>
    </row>
    <row r="29" spans="1:2" x14ac:dyDescent="0.25">
      <c r="A29" s="161">
        <v>2</v>
      </c>
      <c r="B29" s="161">
        <v>4</v>
      </c>
    </row>
    <row r="30" spans="1:2" x14ac:dyDescent="0.25">
      <c r="A30" s="161">
        <v>2</v>
      </c>
      <c r="B30" s="161">
        <v>5</v>
      </c>
    </row>
    <row r="31" spans="1:2" x14ac:dyDescent="0.25">
      <c r="A31" s="161">
        <v>2</v>
      </c>
      <c r="B31" s="161">
        <v>6</v>
      </c>
    </row>
    <row r="32" spans="1:2" x14ac:dyDescent="0.25">
      <c r="A32" s="161">
        <v>2</v>
      </c>
      <c r="B32" s="161">
        <v>7</v>
      </c>
    </row>
    <row r="33" spans="1:2" x14ac:dyDescent="0.25">
      <c r="A33" s="161">
        <v>2</v>
      </c>
      <c r="B33" s="161">
        <v>8</v>
      </c>
    </row>
    <row r="34" spans="1:2" x14ac:dyDescent="0.25">
      <c r="A34" s="161">
        <v>2</v>
      </c>
      <c r="B34" s="161">
        <v>9</v>
      </c>
    </row>
    <row r="35" spans="1:2" x14ac:dyDescent="0.25">
      <c r="A35" s="161">
        <v>2</v>
      </c>
      <c r="B35" s="161">
        <v>10</v>
      </c>
    </row>
    <row r="36" spans="1:2" x14ac:dyDescent="0.25">
      <c r="A36" s="161">
        <v>2</v>
      </c>
      <c r="B36" s="161">
        <v>11</v>
      </c>
    </row>
    <row r="37" spans="1:2" x14ac:dyDescent="0.25">
      <c r="A37" s="161">
        <v>2</v>
      </c>
      <c r="B37" s="161">
        <v>12</v>
      </c>
    </row>
    <row r="38" spans="1:2" x14ac:dyDescent="0.25">
      <c r="A38" s="161">
        <v>3</v>
      </c>
      <c r="B38" s="161">
        <v>1</v>
      </c>
    </row>
    <row r="39" spans="1:2" x14ac:dyDescent="0.25">
      <c r="A39" s="161">
        <v>3</v>
      </c>
      <c r="B39" s="161">
        <v>2</v>
      </c>
    </row>
    <row r="40" spans="1:2" x14ac:dyDescent="0.25">
      <c r="A40" s="161">
        <v>3</v>
      </c>
      <c r="B40" s="161">
        <v>3</v>
      </c>
    </row>
    <row r="41" spans="1:2" x14ac:dyDescent="0.25">
      <c r="A41" s="161">
        <v>3</v>
      </c>
      <c r="B41" s="161">
        <v>4</v>
      </c>
    </row>
    <row r="42" spans="1:2" x14ac:dyDescent="0.25">
      <c r="A42" s="161">
        <v>3</v>
      </c>
      <c r="B42" s="161">
        <v>5</v>
      </c>
    </row>
    <row r="43" spans="1:2" x14ac:dyDescent="0.25">
      <c r="A43" s="161">
        <v>3</v>
      </c>
      <c r="B43" s="161">
        <v>6</v>
      </c>
    </row>
    <row r="44" spans="1:2" x14ac:dyDescent="0.25">
      <c r="A44" s="161">
        <v>3</v>
      </c>
      <c r="B44" s="161">
        <v>7</v>
      </c>
    </row>
    <row r="45" spans="1:2" x14ac:dyDescent="0.25">
      <c r="A45" s="161">
        <v>3</v>
      </c>
      <c r="B45" s="161">
        <v>8</v>
      </c>
    </row>
    <row r="46" spans="1:2" x14ac:dyDescent="0.25">
      <c r="A46" s="161">
        <v>3</v>
      </c>
      <c r="B46" s="161">
        <v>9</v>
      </c>
    </row>
    <row r="47" spans="1:2" x14ac:dyDescent="0.25">
      <c r="A47" s="161">
        <v>3</v>
      </c>
      <c r="B47" s="161">
        <v>10</v>
      </c>
    </row>
    <row r="48" spans="1:2" x14ac:dyDescent="0.25">
      <c r="A48" s="161">
        <v>3</v>
      </c>
      <c r="B48" s="161">
        <v>11</v>
      </c>
    </row>
    <row r="49" spans="1:2" x14ac:dyDescent="0.25">
      <c r="A49" s="161">
        <v>3</v>
      </c>
      <c r="B49" s="161">
        <v>12</v>
      </c>
    </row>
    <row r="50" spans="1:2" x14ac:dyDescent="0.25">
      <c r="A50" s="161">
        <v>4</v>
      </c>
      <c r="B50" s="161">
        <v>1</v>
      </c>
    </row>
    <row r="51" spans="1:2" x14ac:dyDescent="0.25">
      <c r="A51" s="161">
        <v>4</v>
      </c>
      <c r="B51" s="161">
        <v>2</v>
      </c>
    </row>
    <row r="52" spans="1:2" x14ac:dyDescent="0.25">
      <c r="A52" s="161">
        <v>4</v>
      </c>
      <c r="B52" s="161">
        <v>3</v>
      </c>
    </row>
    <row r="53" spans="1:2" x14ac:dyDescent="0.25">
      <c r="A53" s="161">
        <v>4</v>
      </c>
      <c r="B53" s="161">
        <v>4</v>
      </c>
    </row>
    <row r="54" spans="1:2" x14ac:dyDescent="0.25">
      <c r="A54" s="161">
        <v>4</v>
      </c>
      <c r="B54" s="161">
        <v>5</v>
      </c>
    </row>
    <row r="55" spans="1:2" x14ac:dyDescent="0.25">
      <c r="A55" s="161">
        <v>4</v>
      </c>
      <c r="B55" s="161">
        <v>6</v>
      </c>
    </row>
    <row r="56" spans="1:2" x14ac:dyDescent="0.25">
      <c r="A56" s="161">
        <v>4</v>
      </c>
      <c r="B56" s="161">
        <v>7</v>
      </c>
    </row>
    <row r="57" spans="1:2" x14ac:dyDescent="0.25">
      <c r="A57" s="161">
        <v>4</v>
      </c>
      <c r="B57" s="161">
        <v>8</v>
      </c>
    </row>
    <row r="58" spans="1:2" x14ac:dyDescent="0.25">
      <c r="A58" s="161">
        <v>4</v>
      </c>
      <c r="B58" s="161">
        <v>9</v>
      </c>
    </row>
    <row r="59" spans="1:2" x14ac:dyDescent="0.25">
      <c r="A59" s="161">
        <v>4</v>
      </c>
      <c r="B59" s="161">
        <v>10</v>
      </c>
    </row>
    <row r="60" spans="1:2" x14ac:dyDescent="0.25">
      <c r="A60" s="161">
        <v>4</v>
      </c>
      <c r="B60" s="161">
        <v>11</v>
      </c>
    </row>
    <row r="61" spans="1:2" x14ac:dyDescent="0.25">
      <c r="A61" s="161">
        <v>4</v>
      </c>
      <c r="B61" s="161">
        <v>12</v>
      </c>
    </row>
    <row r="62" spans="1:2" x14ac:dyDescent="0.25">
      <c r="A62" s="161">
        <v>5</v>
      </c>
      <c r="B62" s="161">
        <v>1</v>
      </c>
    </row>
    <row r="63" spans="1:2" x14ac:dyDescent="0.25">
      <c r="A63" s="161">
        <v>5</v>
      </c>
      <c r="B63" s="161">
        <v>2</v>
      </c>
    </row>
    <row r="64" spans="1:2" x14ac:dyDescent="0.25">
      <c r="A64" s="161">
        <v>5</v>
      </c>
      <c r="B64" s="161">
        <v>3</v>
      </c>
    </row>
    <row r="65" spans="1:2" x14ac:dyDescent="0.25">
      <c r="A65" s="161">
        <v>5</v>
      </c>
      <c r="B65" s="161">
        <v>4</v>
      </c>
    </row>
    <row r="66" spans="1:2" x14ac:dyDescent="0.25">
      <c r="A66" s="161">
        <v>5</v>
      </c>
      <c r="B66" s="161">
        <v>5</v>
      </c>
    </row>
    <row r="67" spans="1:2" x14ac:dyDescent="0.25">
      <c r="A67" s="161">
        <v>5</v>
      </c>
      <c r="B67" s="161">
        <v>6</v>
      </c>
    </row>
    <row r="68" spans="1:2" x14ac:dyDescent="0.25">
      <c r="A68" s="161">
        <v>5</v>
      </c>
      <c r="B68" s="161">
        <v>7</v>
      </c>
    </row>
    <row r="69" spans="1:2" x14ac:dyDescent="0.25">
      <c r="A69" s="161">
        <v>5</v>
      </c>
      <c r="B69" s="161">
        <v>8</v>
      </c>
    </row>
    <row r="70" spans="1:2" x14ac:dyDescent="0.25">
      <c r="A70" s="161">
        <v>5</v>
      </c>
      <c r="B70" s="161">
        <v>9</v>
      </c>
    </row>
    <row r="71" spans="1:2" x14ac:dyDescent="0.25">
      <c r="A71" s="161">
        <v>5</v>
      </c>
      <c r="B71" s="161">
        <v>10</v>
      </c>
    </row>
    <row r="72" spans="1:2" x14ac:dyDescent="0.25">
      <c r="A72" s="161">
        <v>5</v>
      </c>
      <c r="B72" s="161">
        <v>11</v>
      </c>
    </row>
    <row r="73" spans="1:2" x14ac:dyDescent="0.25">
      <c r="A73" s="161">
        <v>5</v>
      </c>
      <c r="B73" s="161">
        <v>12</v>
      </c>
    </row>
    <row r="74" spans="1:2" x14ac:dyDescent="0.25">
      <c r="A74" s="161">
        <v>6</v>
      </c>
      <c r="B74" s="161">
        <v>1</v>
      </c>
    </row>
    <row r="75" spans="1:2" x14ac:dyDescent="0.25">
      <c r="A75" s="161">
        <v>6</v>
      </c>
      <c r="B75" s="161">
        <v>2</v>
      </c>
    </row>
    <row r="76" spans="1:2" x14ac:dyDescent="0.25">
      <c r="A76" s="161">
        <v>6</v>
      </c>
      <c r="B76" s="161">
        <v>3</v>
      </c>
    </row>
    <row r="77" spans="1:2" x14ac:dyDescent="0.25">
      <c r="A77" s="161">
        <v>6</v>
      </c>
      <c r="B77" s="161">
        <v>4</v>
      </c>
    </row>
    <row r="78" spans="1:2" x14ac:dyDescent="0.25">
      <c r="A78" s="161">
        <v>6</v>
      </c>
      <c r="B78" s="161">
        <v>5</v>
      </c>
    </row>
    <row r="79" spans="1:2" x14ac:dyDescent="0.25">
      <c r="A79" s="161">
        <v>6</v>
      </c>
      <c r="B79" s="161">
        <v>6</v>
      </c>
    </row>
    <row r="80" spans="1:2" x14ac:dyDescent="0.25">
      <c r="A80" s="161">
        <v>6</v>
      </c>
      <c r="B80" s="161">
        <v>7</v>
      </c>
    </row>
    <row r="81" spans="1:2" x14ac:dyDescent="0.25">
      <c r="A81" s="161">
        <v>6</v>
      </c>
      <c r="B81" s="161">
        <v>8</v>
      </c>
    </row>
    <row r="82" spans="1:2" x14ac:dyDescent="0.25">
      <c r="A82" s="161">
        <v>6</v>
      </c>
      <c r="B82" s="161">
        <v>9</v>
      </c>
    </row>
    <row r="83" spans="1:2" x14ac:dyDescent="0.25">
      <c r="A83" s="161">
        <v>6</v>
      </c>
      <c r="B83" s="161">
        <v>10</v>
      </c>
    </row>
    <row r="84" spans="1:2" x14ac:dyDescent="0.25">
      <c r="A84" s="161">
        <v>6</v>
      </c>
      <c r="B84" s="161">
        <v>11</v>
      </c>
    </row>
    <row r="85" spans="1:2" x14ac:dyDescent="0.25">
      <c r="A85" s="161">
        <v>6</v>
      </c>
      <c r="B85" s="161">
        <v>12</v>
      </c>
    </row>
    <row r="86" spans="1:2" x14ac:dyDescent="0.25">
      <c r="A86" s="161">
        <v>7</v>
      </c>
      <c r="B86" s="161">
        <v>1</v>
      </c>
    </row>
    <row r="87" spans="1:2" x14ac:dyDescent="0.25">
      <c r="A87" s="161">
        <v>7</v>
      </c>
      <c r="B87" s="161">
        <v>2</v>
      </c>
    </row>
    <row r="88" spans="1:2" x14ac:dyDescent="0.25">
      <c r="A88" s="161">
        <v>7</v>
      </c>
      <c r="B88" s="161">
        <v>3</v>
      </c>
    </row>
    <row r="89" spans="1:2" x14ac:dyDescent="0.25">
      <c r="A89" s="161">
        <v>7</v>
      </c>
      <c r="B89" s="161">
        <v>4</v>
      </c>
    </row>
    <row r="90" spans="1:2" x14ac:dyDescent="0.25">
      <c r="A90" s="161">
        <v>7</v>
      </c>
      <c r="B90" s="161">
        <v>5</v>
      </c>
    </row>
    <row r="91" spans="1:2" x14ac:dyDescent="0.25">
      <c r="A91" s="161">
        <v>7</v>
      </c>
      <c r="B91" s="161">
        <v>6</v>
      </c>
    </row>
    <row r="92" spans="1:2" x14ac:dyDescent="0.25">
      <c r="A92" s="161">
        <v>7</v>
      </c>
      <c r="B92" s="161">
        <v>7</v>
      </c>
    </row>
    <row r="93" spans="1:2" x14ac:dyDescent="0.25">
      <c r="A93" s="161">
        <v>7</v>
      </c>
      <c r="B93" s="161">
        <v>8</v>
      </c>
    </row>
    <row r="94" spans="1:2" x14ac:dyDescent="0.25">
      <c r="A94" s="161">
        <v>7</v>
      </c>
      <c r="B94" s="161">
        <v>9</v>
      </c>
    </row>
    <row r="95" spans="1:2" x14ac:dyDescent="0.25">
      <c r="A95" s="161">
        <v>7</v>
      </c>
      <c r="B95" s="161">
        <v>10</v>
      </c>
    </row>
    <row r="96" spans="1:2" x14ac:dyDescent="0.25">
      <c r="A96" s="161">
        <v>7</v>
      </c>
      <c r="B96" s="161">
        <v>11</v>
      </c>
    </row>
    <row r="97" spans="1:13" x14ac:dyDescent="0.25">
      <c r="A97" s="161">
        <v>7</v>
      </c>
      <c r="B97" s="161">
        <v>12</v>
      </c>
    </row>
    <row r="98" spans="1:13" x14ac:dyDescent="0.25">
      <c r="A98" s="161">
        <v>8</v>
      </c>
      <c r="B98" s="161">
        <v>1</v>
      </c>
    </row>
    <row r="99" spans="1:13" x14ac:dyDescent="0.25">
      <c r="A99" s="161">
        <v>8</v>
      </c>
      <c r="B99" s="161">
        <v>2</v>
      </c>
    </row>
    <row r="100" spans="1:13" x14ac:dyDescent="0.25">
      <c r="A100" s="161">
        <v>8</v>
      </c>
      <c r="B100" s="161">
        <v>3</v>
      </c>
    </row>
    <row r="101" spans="1:13" x14ac:dyDescent="0.25">
      <c r="A101" s="161">
        <v>8</v>
      </c>
      <c r="B101" s="161">
        <v>4</v>
      </c>
    </row>
    <row r="102" spans="1:13" x14ac:dyDescent="0.25">
      <c r="A102" s="161">
        <v>8</v>
      </c>
      <c r="B102" s="161">
        <v>5</v>
      </c>
      <c r="L102" t="s">
        <v>90</v>
      </c>
      <c r="M102" t="s">
        <v>90</v>
      </c>
    </row>
    <row r="103" spans="1:13" x14ac:dyDescent="0.25">
      <c r="A103" s="161">
        <v>8</v>
      </c>
      <c r="B103" s="161">
        <v>6</v>
      </c>
    </row>
    <row r="104" spans="1:13" x14ac:dyDescent="0.25">
      <c r="A104" s="161">
        <v>8</v>
      </c>
      <c r="B104" s="161">
        <v>7</v>
      </c>
    </row>
    <row r="105" spans="1:13" x14ac:dyDescent="0.25">
      <c r="A105" s="161">
        <v>8</v>
      </c>
      <c r="B105" s="161">
        <v>8</v>
      </c>
    </row>
    <row r="106" spans="1:13" x14ac:dyDescent="0.25">
      <c r="A106" s="161">
        <v>8</v>
      </c>
      <c r="B106" s="161">
        <v>9</v>
      </c>
    </row>
    <row r="107" spans="1:13" x14ac:dyDescent="0.25">
      <c r="A107" s="161">
        <v>8</v>
      </c>
      <c r="B107" s="161">
        <v>10</v>
      </c>
    </row>
    <row r="108" spans="1:13" x14ac:dyDescent="0.25">
      <c r="A108" s="161">
        <v>8</v>
      </c>
      <c r="B108" s="161">
        <v>11</v>
      </c>
    </row>
    <row r="109" spans="1:13" x14ac:dyDescent="0.25">
      <c r="A109" s="161">
        <v>8</v>
      </c>
      <c r="B109" s="161">
        <v>12</v>
      </c>
    </row>
    <row r="110" spans="1:13" x14ac:dyDescent="0.25">
      <c r="A110" s="161">
        <v>9</v>
      </c>
      <c r="B110" s="161">
        <v>1</v>
      </c>
    </row>
    <row r="111" spans="1:13" x14ac:dyDescent="0.25">
      <c r="A111" s="161">
        <v>9</v>
      </c>
      <c r="B111" s="161">
        <v>2</v>
      </c>
    </row>
    <row r="112" spans="1:13" x14ac:dyDescent="0.25">
      <c r="A112" s="161">
        <v>9</v>
      </c>
      <c r="B112" s="161">
        <v>3</v>
      </c>
    </row>
    <row r="113" spans="1:2" x14ac:dyDescent="0.25">
      <c r="A113" s="161">
        <v>9</v>
      </c>
      <c r="B113" s="161">
        <v>4</v>
      </c>
    </row>
    <row r="114" spans="1:2" x14ac:dyDescent="0.25">
      <c r="A114" s="161">
        <v>9</v>
      </c>
      <c r="B114" s="161">
        <v>5</v>
      </c>
    </row>
    <row r="115" spans="1:2" x14ac:dyDescent="0.25">
      <c r="A115" s="161">
        <v>9</v>
      </c>
      <c r="B115" s="161">
        <v>6</v>
      </c>
    </row>
    <row r="116" spans="1:2" x14ac:dyDescent="0.25">
      <c r="A116" s="161">
        <v>9</v>
      </c>
      <c r="B116" s="161">
        <v>7</v>
      </c>
    </row>
    <row r="117" spans="1:2" x14ac:dyDescent="0.25">
      <c r="A117" s="161">
        <v>9</v>
      </c>
      <c r="B117" s="161">
        <v>8</v>
      </c>
    </row>
    <row r="118" spans="1:2" x14ac:dyDescent="0.25">
      <c r="A118" s="161">
        <v>9</v>
      </c>
      <c r="B118" s="161">
        <v>9</v>
      </c>
    </row>
    <row r="119" spans="1:2" x14ac:dyDescent="0.25">
      <c r="A119" s="161">
        <v>9</v>
      </c>
      <c r="B119" s="161">
        <v>10</v>
      </c>
    </row>
    <row r="120" spans="1:2" x14ac:dyDescent="0.25">
      <c r="A120" s="161">
        <v>9</v>
      </c>
      <c r="B120" s="161">
        <v>11</v>
      </c>
    </row>
    <row r="121" spans="1:2" x14ac:dyDescent="0.25">
      <c r="A121" s="161">
        <v>9</v>
      </c>
      <c r="B121" s="161">
        <v>12</v>
      </c>
    </row>
    <row r="122" spans="1:2" x14ac:dyDescent="0.25">
      <c r="A122" s="161">
        <v>10</v>
      </c>
      <c r="B122" s="161">
        <v>1</v>
      </c>
    </row>
    <row r="123" spans="1:2" x14ac:dyDescent="0.25">
      <c r="A123" s="161">
        <v>10</v>
      </c>
      <c r="B123" s="161">
        <v>2</v>
      </c>
    </row>
    <row r="124" spans="1:2" x14ac:dyDescent="0.25">
      <c r="A124" s="161">
        <v>10</v>
      </c>
      <c r="B124" s="161">
        <v>3</v>
      </c>
    </row>
    <row r="125" spans="1:2" x14ac:dyDescent="0.25">
      <c r="A125" s="161">
        <v>10</v>
      </c>
      <c r="B125" s="161">
        <v>4</v>
      </c>
    </row>
    <row r="126" spans="1:2" x14ac:dyDescent="0.25">
      <c r="A126" s="161">
        <v>10</v>
      </c>
      <c r="B126" s="161">
        <v>5</v>
      </c>
    </row>
    <row r="127" spans="1:2" x14ac:dyDescent="0.25">
      <c r="A127" s="161">
        <v>10</v>
      </c>
      <c r="B127" s="161">
        <v>6</v>
      </c>
    </row>
    <row r="128" spans="1:2" x14ac:dyDescent="0.25">
      <c r="A128" s="161">
        <v>10</v>
      </c>
      <c r="B128" s="161">
        <v>7</v>
      </c>
    </row>
    <row r="129" spans="1:2" x14ac:dyDescent="0.25">
      <c r="A129" s="161">
        <v>10</v>
      </c>
      <c r="B129" s="161">
        <v>8</v>
      </c>
    </row>
    <row r="130" spans="1:2" x14ac:dyDescent="0.25">
      <c r="A130" s="161">
        <v>10</v>
      </c>
      <c r="B130" s="161">
        <v>9</v>
      </c>
    </row>
    <row r="131" spans="1:2" x14ac:dyDescent="0.25">
      <c r="A131" s="161">
        <v>10</v>
      </c>
      <c r="B131" s="161">
        <v>10</v>
      </c>
    </row>
    <row r="132" spans="1:2" x14ac:dyDescent="0.25">
      <c r="A132" s="161">
        <v>10</v>
      </c>
      <c r="B132" s="161">
        <v>11</v>
      </c>
    </row>
    <row r="133" spans="1:2" x14ac:dyDescent="0.25">
      <c r="A133" s="161">
        <v>10</v>
      </c>
      <c r="B133" s="161">
        <v>12</v>
      </c>
    </row>
    <row r="134" spans="1:2" x14ac:dyDescent="0.25">
      <c r="A134" s="161">
        <v>11</v>
      </c>
      <c r="B134" s="161">
        <v>1</v>
      </c>
    </row>
    <row r="135" spans="1:2" x14ac:dyDescent="0.25">
      <c r="A135" s="161">
        <v>11</v>
      </c>
      <c r="B135" s="161">
        <v>2</v>
      </c>
    </row>
    <row r="136" spans="1:2" x14ac:dyDescent="0.25">
      <c r="A136" s="161">
        <v>11</v>
      </c>
      <c r="B136" s="161">
        <v>3</v>
      </c>
    </row>
    <row r="137" spans="1:2" x14ac:dyDescent="0.25">
      <c r="A137" s="161">
        <v>11</v>
      </c>
      <c r="B137" s="161">
        <v>4</v>
      </c>
    </row>
    <row r="138" spans="1:2" x14ac:dyDescent="0.25">
      <c r="A138" s="161">
        <v>11</v>
      </c>
      <c r="B138" s="161">
        <v>5</v>
      </c>
    </row>
    <row r="139" spans="1:2" x14ac:dyDescent="0.25">
      <c r="A139" s="161">
        <v>11</v>
      </c>
      <c r="B139" s="161">
        <v>6</v>
      </c>
    </row>
    <row r="140" spans="1:2" x14ac:dyDescent="0.25">
      <c r="A140" s="161">
        <v>11</v>
      </c>
      <c r="B140" s="161">
        <v>7</v>
      </c>
    </row>
    <row r="141" spans="1:2" x14ac:dyDescent="0.25">
      <c r="A141" s="161">
        <v>11</v>
      </c>
      <c r="B141" s="161">
        <v>8</v>
      </c>
    </row>
    <row r="142" spans="1:2" x14ac:dyDescent="0.25">
      <c r="A142" s="161">
        <v>11</v>
      </c>
      <c r="B142" s="161">
        <v>9</v>
      </c>
    </row>
    <row r="143" spans="1:2" x14ac:dyDescent="0.25">
      <c r="A143" s="161">
        <v>11</v>
      </c>
      <c r="B143" s="161">
        <v>10</v>
      </c>
    </row>
    <row r="144" spans="1:2" x14ac:dyDescent="0.25">
      <c r="A144" s="161">
        <v>11</v>
      </c>
      <c r="B144" s="161">
        <v>11</v>
      </c>
    </row>
    <row r="145" spans="1:2" x14ac:dyDescent="0.25">
      <c r="A145" s="161">
        <v>11</v>
      </c>
      <c r="B145" s="161">
        <v>12</v>
      </c>
    </row>
    <row r="146" spans="1:2" x14ac:dyDescent="0.25">
      <c r="A146" s="161">
        <v>12</v>
      </c>
      <c r="B146" s="161">
        <v>1</v>
      </c>
    </row>
    <row r="147" spans="1:2" x14ac:dyDescent="0.25">
      <c r="A147" s="161">
        <v>12</v>
      </c>
      <c r="B147" s="161">
        <v>2</v>
      </c>
    </row>
    <row r="148" spans="1:2" x14ac:dyDescent="0.25">
      <c r="A148" s="161">
        <v>12</v>
      </c>
      <c r="B148" s="161">
        <v>3</v>
      </c>
    </row>
    <row r="149" spans="1:2" x14ac:dyDescent="0.25">
      <c r="A149" s="161">
        <v>12</v>
      </c>
      <c r="B149" s="161">
        <v>4</v>
      </c>
    </row>
    <row r="150" spans="1:2" x14ac:dyDescent="0.25">
      <c r="A150" s="161">
        <v>12</v>
      </c>
      <c r="B150" s="161">
        <v>5</v>
      </c>
    </row>
    <row r="151" spans="1:2" x14ac:dyDescent="0.25">
      <c r="A151" s="161">
        <v>12</v>
      </c>
      <c r="B151" s="161">
        <v>6</v>
      </c>
    </row>
    <row r="152" spans="1:2" x14ac:dyDescent="0.25">
      <c r="A152" s="161">
        <v>12</v>
      </c>
      <c r="B152" s="161">
        <v>7</v>
      </c>
    </row>
    <row r="153" spans="1:2" x14ac:dyDescent="0.25">
      <c r="A153" s="161">
        <v>12</v>
      </c>
      <c r="B153" s="161">
        <v>8</v>
      </c>
    </row>
    <row r="154" spans="1:2" x14ac:dyDescent="0.25">
      <c r="A154" s="161">
        <v>12</v>
      </c>
      <c r="B154" s="161">
        <v>9</v>
      </c>
    </row>
    <row r="155" spans="1:2" x14ac:dyDescent="0.25">
      <c r="A155" s="161">
        <v>12</v>
      </c>
      <c r="B155" s="161">
        <v>10</v>
      </c>
    </row>
    <row r="156" spans="1:2" x14ac:dyDescent="0.25">
      <c r="A156" s="161">
        <v>12</v>
      </c>
      <c r="B156" s="161">
        <v>11</v>
      </c>
    </row>
    <row r="157" spans="1:2" x14ac:dyDescent="0.25">
      <c r="A157" s="161">
        <v>12</v>
      </c>
      <c r="B157" s="161">
        <v>12</v>
      </c>
    </row>
    <row r="158" spans="1:2" x14ac:dyDescent="0.25">
      <c r="A158" s="161">
        <v>13</v>
      </c>
      <c r="B158" s="161">
        <v>1</v>
      </c>
    </row>
    <row r="159" spans="1:2" x14ac:dyDescent="0.25">
      <c r="A159" s="161">
        <v>13</v>
      </c>
      <c r="B159" s="161">
        <v>2</v>
      </c>
    </row>
    <row r="160" spans="1:2" x14ac:dyDescent="0.25">
      <c r="A160" s="161">
        <v>13</v>
      </c>
      <c r="B160" s="161">
        <v>3</v>
      </c>
    </row>
    <row r="161" spans="1:2" x14ac:dyDescent="0.25">
      <c r="A161" s="161">
        <v>13</v>
      </c>
      <c r="B161" s="161">
        <v>4</v>
      </c>
    </row>
    <row r="162" spans="1:2" x14ac:dyDescent="0.25">
      <c r="A162" s="161">
        <v>13</v>
      </c>
      <c r="B162" s="161">
        <v>5</v>
      </c>
    </row>
    <row r="163" spans="1:2" x14ac:dyDescent="0.25">
      <c r="A163" s="161">
        <v>13</v>
      </c>
      <c r="B163" s="161">
        <v>6</v>
      </c>
    </row>
    <row r="164" spans="1:2" x14ac:dyDescent="0.25">
      <c r="A164" s="161">
        <v>13</v>
      </c>
      <c r="B164" s="161">
        <v>7</v>
      </c>
    </row>
    <row r="165" spans="1:2" x14ac:dyDescent="0.25">
      <c r="A165" s="161">
        <v>13</v>
      </c>
      <c r="B165" s="161">
        <v>8</v>
      </c>
    </row>
    <row r="166" spans="1:2" x14ac:dyDescent="0.25">
      <c r="A166" s="161">
        <v>13</v>
      </c>
      <c r="B166" s="161">
        <v>9</v>
      </c>
    </row>
    <row r="167" spans="1:2" x14ac:dyDescent="0.25">
      <c r="A167" s="161">
        <v>13</v>
      </c>
      <c r="B167" s="161">
        <v>10</v>
      </c>
    </row>
    <row r="168" spans="1:2" x14ac:dyDescent="0.25">
      <c r="A168" s="161">
        <v>13</v>
      </c>
      <c r="B168" s="161">
        <v>11</v>
      </c>
    </row>
    <row r="169" spans="1:2" x14ac:dyDescent="0.25">
      <c r="A169" s="161">
        <v>13</v>
      </c>
      <c r="B169" s="161">
        <v>12</v>
      </c>
    </row>
    <row r="170" spans="1:2" x14ac:dyDescent="0.25">
      <c r="A170" s="161">
        <v>14</v>
      </c>
      <c r="B170" s="161">
        <v>1</v>
      </c>
    </row>
    <row r="171" spans="1:2" x14ac:dyDescent="0.25">
      <c r="A171" s="161">
        <v>14</v>
      </c>
      <c r="B171" s="161">
        <v>2</v>
      </c>
    </row>
    <row r="172" spans="1:2" x14ac:dyDescent="0.25">
      <c r="A172" s="161">
        <v>14</v>
      </c>
      <c r="B172" s="161">
        <v>3</v>
      </c>
    </row>
    <row r="173" spans="1:2" x14ac:dyDescent="0.25">
      <c r="A173" s="161">
        <v>14</v>
      </c>
      <c r="B173" s="161">
        <v>4</v>
      </c>
    </row>
    <row r="174" spans="1:2" x14ac:dyDescent="0.25">
      <c r="A174" s="161">
        <v>14</v>
      </c>
      <c r="B174" s="161">
        <v>5</v>
      </c>
    </row>
    <row r="175" spans="1:2" x14ac:dyDescent="0.25">
      <c r="A175" s="161">
        <v>14</v>
      </c>
      <c r="B175" s="161">
        <v>6</v>
      </c>
    </row>
    <row r="176" spans="1:2" x14ac:dyDescent="0.25">
      <c r="A176" s="161">
        <v>14</v>
      </c>
      <c r="B176" s="161">
        <v>7</v>
      </c>
    </row>
    <row r="177" spans="1:2" x14ac:dyDescent="0.25">
      <c r="A177" s="161">
        <v>14</v>
      </c>
      <c r="B177" s="161">
        <v>8</v>
      </c>
    </row>
    <row r="178" spans="1:2" x14ac:dyDescent="0.25">
      <c r="A178" s="161">
        <v>14</v>
      </c>
      <c r="B178" s="161">
        <v>9</v>
      </c>
    </row>
    <row r="179" spans="1:2" x14ac:dyDescent="0.25">
      <c r="A179" s="161">
        <v>14</v>
      </c>
      <c r="B179" s="161">
        <v>10</v>
      </c>
    </row>
    <row r="180" spans="1:2" x14ac:dyDescent="0.25">
      <c r="A180" s="161">
        <v>14</v>
      </c>
      <c r="B180" s="161">
        <v>11</v>
      </c>
    </row>
    <row r="181" spans="1:2" x14ac:dyDescent="0.25">
      <c r="A181" s="161">
        <v>14</v>
      </c>
      <c r="B181" s="161">
        <v>12</v>
      </c>
    </row>
    <row r="182" spans="1:2" x14ac:dyDescent="0.25">
      <c r="A182" s="161">
        <v>15</v>
      </c>
      <c r="B182" s="161">
        <v>1</v>
      </c>
    </row>
    <row r="183" spans="1:2" x14ac:dyDescent="0.25">
      <c r="A183" s="161">
        <v>15</v>
      </c>
      <c r="B183" s="161">
        <v>2</v>
      </c>
    </row>
    <row r="184" spans="1:2" x14ac:dyDescent="0.25">
      <c r="A184" s="161">
        <v>15</v>
      </c>
      <c r="B184" s="161">
        <v>3</v>
      </c>
    </row>
    <row r="185" spans="1:2" x14ac:dyDescent="0.25">
      <c r="A185" s="161">
        <v>15</v>
      </c>
      <c r="B185" s="161">
        <v>4</v>
      </c>
    </row>
    <row r="186" spans="1:2" x14ac:dyDescent="0.25">
      <c r="A186" s="161">
        <v>15</v>
      </c>
      <c r="B186" s="161">
        <v>5</v>
      </c>
    </row>
    <row r="187" spans="1:2" x14ac:dyDescent="0.25">
      <c r="A187" s="161">
        <v>15</v>
      </c>
      <c r="B187" s="161">
        <v>6</v>
      </c>
    </row>
    <row r="188" spans="1:2" x14ac:dyDescent="0.25">
      <c r="A188" s="161">
        <v>15</v>
      </c>
      <c r="B188" s="161">
        <v>7</v>
      </c>
    </row>
    <row r="189" spans="1:2" x14ac:dyDescent="0.25">
      <c r="A189" s="161">
        <v>15</v>
      </c>
      <c r="B189" s="161">
        <v>8</v>
      </c>
    </row>
    <row r="190" spans="1:2" x14ac:dyDescent="0.25">
      <c r="A190" s="161">
        <v>15</v>
      </c>
      <c r="B190" s="161">
        <v>9</v>
      </c>
    </row>
    <row r="191" spans="1:2" x14ac:dyDescent="0.25">
      <c r="A191" s="161">
        <v>15</v>
      </c>
      <c r="B191" s="161">
        <v>10</v>
      </c>
    </row>
    <row r="192" spans="1:2" x14ac:dyDescent="0.25">
      <c r="A192" s="161">
        <v>15</v>
      </c>
      <c r="B192" s="161">
        <v>11</v>
      </c>
    </row>
    <row r="193" spans="1:2" x14ac:dyDescent="0.25">
      <c r="A193" s="161">
        <v>15</v>
      </c>
      <c r="B193" s="161">
        <v>12</v>
      </c>
    </row>
    <row r="194" spans="1:2" x14ac:dyDescent="0.25">
      <c r="A194" s="161">
        <v>16</v>
      </c>
      <c r="B194" s="161">
        <v>1</v>
      </c>
    </row>
    <row r="195" spans="1:2" x14ac:dyDescent="0.25">
      <c r="A195" s="161">
        <v>16</v>
      </c>
      <c r="B195" s="161">
        <v>2</v>
      </c>
    </row>
    <row r="196" spans="1:2" x14ac:dyDescent="0.25">
      <c r="A196" s="161">
        <v>16</v>
      </c>
      <c r="B196" s="161">
        <v>3</v>
      </c>
    </row>
    <row r="197" spans="1:2" x14ac:dyDescent="0.25">
      <c r="A197" s="161">
        <v>16</v>
      </c>
      <c r="B197" s="161">
        <v>4</v>
      </c>
    </row>
    <row r="198" spans="1:2" x14ac:dyDescent="0.25">
      <c r="A198" s="161">
        <v>16</v>
      </c>
      <c r="B198" s="161">
        <v>5</v>
      </c>
    </row>
    <row r="199" spans="1:2" x14ac:dyDescent="0.25">
      <c r="A199" s="161">
        <v>16</v>
      </c>
      <c r="B199" s="161">
        <v>6</v>
      </c>
    </row>
    <row r="200" spans="1:2" x14ac:dyDescent="0.25">
      <c r="A200" s="161">
        <v>16</v>
      </c>
      <c r="B200" s="161">
        <v>7</v>
      </c>
    </row>
    <row r="201" spans="1:2" x14ac:dyDescent="0.25">
      <c r="A201" s="161">
        <v>16</v>
      </c>
      <c r="B201" s="161">
        <v>8</v>
      </c>
    </row>
    <row r="202" spans="1:2" x14ac:dyDescent="0.25">
      <c r="A202" s="161">
        <v>16</v>
      </c>
      <c r="B202" s="161">
        <v>9</v>
      </c>
    </row>
    <row r="203" spans="1:2" x14ac:dyDescent="0.25">
      <c r="A203" s="161">
        <v>16</v>
      </c>
      <c r="B203" s="161">
        <v>10</v>
      </c>
    </row>
    <row r="204" spans="1:2" x14ac:dyDescent="0.25">
      <c r="A204" s="161">
        <v>16</v>
      </c>
      <c r="B204" s="161">
        <v>11</v>
      </c>
    </row>
    <row r="205" spans="1:2" x14ac:dyDescent="0.25">
      <c r="A205" s="161">
        <v>16</v>
      </c>
      <c r="B205" s="161">
        <v>12</v>
      </c>
    </row>
    <row r="206" spans="1:2" x14ac:dyDescent="0.25">
      <c r="A206" s="161">
        <v>17</v>
      </c>
      <c r="B206" s="161">
        <v>1</v>
      </c>
    </row>
    <row r="207" spans="1:2" x14ac:dyDescent="0.25">
      <c r="A207" s="161">
        <v>17</v>
      </c>
      <c r="B207" s="161">
        <v>2</v>
      </c>
    </row>
    <row r="208" spans="1:2" x14ac:dyDescent="0.25">
      <c r="A208" s="161">
        <v>17</v>
      </c>
      <c r="B208" s="161">
        <v>3</v>
      </c>
    </row>
    <row r="209" spans="1:2" x14ac:dyDescent="0.25">
      <c r="A209" s="161">
        <v>17</v>
      </c>
      <c r="B209" s="161">
        <v>4</v>
      </c>
    </row>
    <row r="210" spans="1:2" x14ac:dyDescent="0.25">
      <c r="A210" s="161">
        <v>17</v>
      </c>
      <c r="B210" s="161">
        <v>5</v>
      </c>
    </row>
    <row r="211" spans="1:2" x14ac:dyDescent="0.25">
      <c r="A211" s="161">
        <v>17</v>
      </c>
      <c r="B211" s="161">
        <v>6</v>
      </c>
    </row>
    <row r="212" spans="1:2" x14ac:dyDescent="0.25">
      <c r="A212" s="161">
        <v>17</v>
      </c>
      <c r="B212" s="161">
        <v>7</v>
      </c>
    </row>
    <row r="213" spans="1:2" x14ac:dyDescent="0.25">
      <c r="A213" s="161">
        <v>17</v>
      </c>
      <c r="B213" s="161">
        <v>8</v>
      </c>
    </row>
    <row r="214" spans="1:2" x14ac:dyDescent="0.25">
      <c r="A214" s="161">
        <v>17</v>
      </c>
      <c r="B214" s="161">
        <v>9</v>
      </c>
    </row>
    <row r="215" spans="1:2" x14ac:dyDescent="0.25">
      <c r="A215" s="161">
        <v>17</v>
      </c>
      <c r="B215" s="161">
        <v>10</v>
      </c>
    </row>
    <row r="216" spans="1:2" x14ac:dyDescent="0.25">
      <c r="A216" s="161">
        <v>17</v>
      </c>
      <c r="B216" s="161">
        <v>11</v>
      </c>
    </row>
    <row r="217" spans="1:2" x14ac:dyDescent="0.25">
      <c r="A217" s="161">
        <v>17</v>
      </c>
      <c r="B217" s="161">
        <v>12</v>
      </c>
    </row>
    <row r="218" spans="1:2" x14ac:dyDescent="0.25">
      <c r="A218" s="161">
        <v>18</v>
      </c>
      <c r="B218" s="161">
        <v>1</v>
      </c>
    </row>
    <row r="219" spans="1:2" x14ac:dyDescent="0.25">
      <c r="A219" s="161">
        <v>18</v>
      </c>
      <c r="B219" s="161">
        <v>2</v>
      </c>
    </row>
    <row r="220" spans="1:2" x14ac:dyDescent="0.25">
      <c r="A220" s="161">
        <v>18</v>
      </c>
      <c r="B220" s="161">
        <v>3</v>
      </c>
    </row>
    <row r="221" spans="1:2" x14ac:dyDescent="0.25">
      <c r="A221" s="161">
        <v>18</v>
      </c>
      <c r="B221" s="161">
        <v>4</v>
      </c>
    </row>
    <row r="222" spans="1:2" x14ac:dyDescent="0.25">
      <c r="A222" s="161">
        <v>18</v>
      </c>
      <c r="B222" s="161">
        <v>5</v>
      </c>
    </row>
    <row r="223" spans="1:2" x14ac:dyDescent="0.25">
      <c r="A223" s="161">
        <v>18</v>
      </c>
      <c r="B223" s="161">
        <v>6</v>
      </c>
    </row>
    <row r="224" spans="1:2" x14ac:dyDescent="0.25">
      <c r="A224" s="161">
        <v>18</v>
      </c>
      <c r="B224" s="161">
        <v>7</v>
      </c>
    </row>
    <row r="225" spans="1:2" x14ac:dyDescent="0.25">
      <c r="A225" s="161">
        <v>18</v>
      </c>
      <c r="B225" s="161">
        <v>8</v>
      </c>
    </row>
    <row r="226" spans="1:2" x14ac:dyDescent="0.25">
      <c r="A226" s="161">
        <v>18</v>
      </c>
      <c r="B226" s="161">
        <v>9</v>
      </c>
    </row>
    <row r="227" spans="1:2" x14ac:dyDescent="0.25">
      <c r="A227" s="161">
        <v>18</v>
      </c>
      <c r="B227" s="161">
        <v>10</v>
      </c>
    </row>
    <row r="228" spans="1:2" x14ac:dyDescent="0.25">
      <c r="A228" s="161">
        <v>18</v>
      </c>
      <c r="B228" s="161">
        <v>11</v>
      </c>
    </row>
    <row r="229" spans="1:2" x14ac:dyDescent="0.25">
      <c r="A229" s="161">
        <v>18</v>
      </c>
      <c r="B229" s="161">
        <v>12</v>
      </c>
    </row>
    <row r="230" spans="1:2" x14ac:dyDescent="0.25">
      <c r="A230" s="161">
        <v>19</v>
      </c>
      <c r="B230" s="161">
        <v>1</v>
      </c>
    </row>
    <row r="231" spans="1:2" x14ac:dyDescent="0.25">
      <c r="A231" s="161">
        <v>19</v>
      </c>
      <c r="B231" s="161">
        <v>2</v>
      </c>
    </row>
    <row r="232" spans="1:2" x14ac:dyDescent="0.25">
      <c r="A232" s="161">
        <v>19</v>
      </c>
      <c r="B232" s="161">
        <v>3</v>
      </c>
    </row>
    <row r="233" spans="1:2" x14ac:dyDescent="0.25">
      <c r="A233" s="161">
        <v>19</v>
      </c>
      <c r="B233" s="161">
        <v>4</v>
      </c>
    </row>
    <row r="234" spans="1:2" x14ac:dyDescent="0.25">
      <c r="A234" s="161">
        <v>19</v>
      </c>
      <c r="B234" s="161">
        <v>5</v>
      </c>
    </row>
    <row r="235" spans="1:2" x14ac:dyDescent="0.25">
      <c r="A235" s="161">
        <v>19</v>
      </c>
      <c r="B235" s="161">
        <v>6</v>
      </c>
    </row>
    <row r="236" spans="1:2" x14ac:dyDescent="0.25">
      <c r="A236" s="161">
        <v>19</v>
      </c>
      <c r="B236" s="161">
        <v>7</v>
      </c>
    </row>
    <row r="237" spans="1:2" x14ac:dyDescent="0.25">
      <c r="A237" s="161">
        <v>19</v>
      </c>
      <c r="B237" s="161">
        <v>8</v>
      </c>
    </row>
    <row r="238" spans="1:2" x14ac:dyDescent="0.25">
      <c r="A238" s="161">
        <v>19</v>
      </c>
      <c r="B238" s="161">
        <v>9</v>
      </c>
    </row>
    <row r="239" spans="1:2" x14ac:dyDescent="0.25">
      <c r="A239" s="161">
        <v>19</v>
      </c>
      <c r="B239" s="161">
        <v>10</v>
      </c>
    </row>
    <row r="240" spans="1:2" x14ac:dyDescent="0.25">
      <c r="A240" s="161">
        <v>19</v>
      </c>
      <c r="B240" s="161">
        <v>11</v>
      </c>
    </row>
    <row r="241" spans="1:2" x14ac:dyDescent="0.25">
      <c r="A241" s="161">
        <v>19</v>
      </c>
      <c r="B241" s="161">
        <v>12</v>
      </c>
    </row>
    <row r="242" spans="1:2" x14ac:dyDescent="0.25">
      <c r="A242" s="161">
        <v>20</v>
      </c>
      <c r="B242" s="161">
        <v>1</v>
      </c>
    </row>
    <row r="243" spans="1:2" x14ac:dyDescent="0.25">
      <c r="A243" s="161">
        <v>20</v>
      </c>
      <c r="B243" s="161">
        <v>2</v>
      </c>
    </row>
    <row r="244" spans="1:2" x14ac:dyDescent="0.25">
      <c r="A244" s="161">
        <v>20</v>
      </c>
      <c r="B244" s="161">
        <v>3</v>
      </c>
    </row>
    <row r="245" spans="1:2" x14ac:dyDescent="0.25">
      <c r="A245" s="161">
        <v>20</v>
      </c>
      <c r="B245" s="161">
        <v>4</v>
      </c>
    </row>
    <row r="246" spans="1:2" x14ac:dyDescent="0.25">
      <c r="A246" s="161">
        <v>20</v>
      </c>
      <c r="B246" s="161">
        <v>5</v>
      </c>
    </row>
    <row r="247" spans="1:2" x14ac:dyDescent="0.25">
      <c r="A247" s="161">
        <v>20</v>
      </c>
      <c r="B247" s="161">
        <v>6</v>
      </c>
    </row>
    <row r="248" spans="1:2" x14ac:dyDescent="0.25">
      <c r="A248" s="161">
        <v>20</v>
      </c>
      <c r="B248" s="161">
        <v>7</v>
      </c>
    </row>
    <row r="249" spans="1:2" x14ac:dyDescent="0.25">
      <c r="A249" s="161">
        <v>20</v>
      </c>
      <c r="B249" s="161">
        <v>8</v>
      </c>
    </row>
    <row r="250" spans="1:2" x14ac:dyDescent="0.25">
      <c r="A250" s="161">
        <v>20</v>
      </c>
      <c r="B250" s="161">
        <v>9</v>
      </c>
    </row>
    <row r="251" spans="1:2" x14ac:dyDescent="0.25">
      <c r="A251" s="161">
        <v>20</v>
      </c>
      <c r="B251" s="161">
        <v>10</v>
      </c>
    </row>
    <row r="252" spans="1:2" x14ac:dyDescent="0.25">
      <c r="A252" s="161">
        <v>20</v>
      </c>
      <c r="B252" s="161">
        <v>11</v>
      </c>
    </row>
    <row r="253" spans="1:2" x14ac:dyDescent="0.25">
      <c r="A253" s="161">
        <v>20</v>
      </c>
      <c r="B253" s="161">
        <v>12</v>
      </c>
    </row>
    <row r="254" spans="1:2" x14ac:dyDescent="0.25">
      <c r="A254" s="161">
        <v>21</v>
      </c>
      <c r="B254" s="161">
        <v>1</v>
      </c>
    </row>
    <row r="255" spans="1:2" x14ac:dyDescent="0.25">
      <c r="A255" s="161">
        <v>21</v>
      </c>
      <c r="B255" s="161">
        <v>2</v>
      </c>
    </row>
    <row r="256" spans="1:2" x14ac:dyDescent="0.25">
      <c r="A256" s="161">
        <v>21</v>
      </c>
      <c r="B256" s="161">
        <v>3</v>
      </c>
    </row>
    <row r="257" spans="1:2" x14ac:dyDescent="0.25">
      <c r="A257" s="161">
        <v>21</v>
      </c>
      <c r="B257" s="161">
        <v>4</v>
      </c>
    </row>
    <row r="258" spans="1:2" x14ac:dyDescent="0.25">
      <c r="A258" s="161">
        <v>21</v>
      </c>
      <c r="B258" s="161">
        <v>5</v>
      </c>
    </row>
    <row r="259" spans="1:2" x14ac:dyDescent="0.25">
      <c r="A259" s="161">
        <v>21</v>
      </c>
      <c r="B259" s="161">
        <v>6</v>
      </c>
    </row>
    <row r="260" spans="1:2" x14ac:dyDescent="0.25">
      <c r="A260" s="161">
        <v>21</v>
      </c>
      <c r="B260" s="161">
        <v>7</v>
      </c>
    </row>
    <row r="261" spans="1:2" x14ac:dyDescent="0.25">
      <c r="A261" s="161">
        <v>21</v>
      </c>
      <c r="B261" s="161">
        <v>8</v>
      </c>
    </row>
    <row r="262" spans="1:2" x14ac:dyDescent="0.25">
      <c r="A262" s="161">
        <v>21</v>
      </c>
      <c r="B262" s="161">
        <v>9</v>
      </c>
    </row>
    <row r="263" spans="1:2" x14ac:dyDescent="0.25">
      <c r="A263" s="161">
        <v>21</v>
      </c>
      <c r="B263" s="161">
        <v>10</v>
      </c>
    </row>
    <row r="264" spans="1:2" x14ac:dyDescent="0.25">
      <c r="A264" s="161">
        <v>21</v>
      </c>
      <c r="B264" s="161">
        <v>11</v>
      </c>
    </row>
    <row r="265" spans="1:2" x14ac:dyDescent="0.25">
      <c r="A265" s="161">
        <v>21</v>
      </c>
      <c r="B265" s="161">
        <v>12</v>
      </c>
    </row>
    <row r="266" spans="1:2" x14ac:dyDescent="0.25">
      <c r="A266" s="161">
        <v>22</v>
      </c>
      <c r="B266" s="161">
        <v>1</v>
      </c>
    </row>
    <row r="267" spans="1:2" x14ac:dyDescent="0.25">
      <c r="A267" s="161">
        <v>22</v>
      </c>
      <c r="B267" s="161">
        <v>2</v>
      </c>
    </row>
    <row r="268" spans="1:2" x14ac:dyDescent="0.25">
      <c r="A268" s="161">
        <v>22</v>
      </c>
      <c r="B268" s="161">
        <v>3</v>
      </c>
    </row>
    <row r="269" spans="1:2" x14ac:dyDescent="0.25">
      <c r="A269" s="161">
        <v>22</v>
      </c>
      <c r="B269" s="161">
        <v>4</v>
      </c>
    </row>
    <row r="270" spans="1:2" x14ac:dyDescent="0.25">
      <c r="A270" s="161">
        <v>22</v>
      </c>
      <c r="B270" s="161">
        <v>5</v>
      </c>
    </row>
    <row r="271" spans="1:2" x14ac:dyDescent="0.25">
      <c r="A271" s="161">
        <v>22</v>
      </c>
      <c r="B271" s="161">
        <v>6</v>
      </c>
    </row>
    <row r="272" spans="1:2" x14ac:dyDescent="0.25">
      <c r="A272" s="161">
        <v>22</v>
      </c>
      <c r="B272" s="161">
        <v>7</v>
      </c>
    </row>
    <row r="273" spans="1:2" x14ac:dyDescent="0.25">
      <c r="A273" s="161">
        <v>22</v>
      </c>
      <c r="B273" s="161">
        <v>8</v>
      </c>
    </row>
    <row r="274" spans="1:2" x14ac:dyDescent="0.25">
      <c r="A274" s="161">
        <v>22</v>
      </c>
      <c r="B274" s="161">
        <v>9</v>
      </c>
    </row>
    <row r="275" spans="1:2" x14ac:dyDescent="0.25">
      <c r="A275" s="161">
        <v>22</v>
      </c>
      <c r="B275" s="161">
        <v>10</v>
      </c>
    </row>
    <row r="276" spans="1:2" x14ac:dyDescent="0.25">
      <c r="A276" s="161">
        <v>22</v>
      </c>
      <c r="B276" s="161">
        <v>11</v>
      </c>
    </row>
    <row r="277" spans="1:2" x14ac:dyDescent="0.25">
      <c r="A277" s="161">
        <v>22</v>
      </c>
      <c r="B277" s="161">
        <v>12</v>
      </c>
    </row>
    <row r="278" spans="1:2" x14ac:dyDescent="0.25">
      <c r="A278" s="161">
        <v>23</v>
      </c>
      <c r="B278" s="161">
        <v>1</v>
      </c>
    </row>
    <row r="279" spans="1:2" x14ac:dyDescent="0.25">
      <c r="A279" s="161">
        <v>23</v>
      </c>
      <c r="B279" s="161">
        <v>2</v>
      </c>
    </row>
    <row r="280" spans="1:2" x14ac:dyDescent="0.25">
      <c r="A280" s="161">
        <v>23</v>
      </c>
      <c r="B280" s="161">
        <v>3</v>
      </c>
    </row>
    <row r="281" spans="1:2" x14ac:dyDescent="0.25">
      <c r="A281" s="161">
        <v>23</v>
      </c>
      <c r="B281" s="161">
        <v>4</v>
      </c>
    </row>
    <row r="282" spans="1:2" x14ac:dyDescent="0.25">
      <c r="A282" s="161">
        <v>23</v>
      </c>
      <c r="B282" s="161">
        <v>5</v>
      </c>
    </row>
    <row r="283" spans="1:2" x14ac:dyDescent="0.25">
      <c r="A283" s="161">
        <v>23</v>
      </c>
      <c r="B283" s="161">
        <v>6</v>
      </c>
    </row>
    <row r="284" spans="1:2" x14ac:dyDescent="0.25">
      <c r="A284" s="161">
        <v>23</v>
      </c>
      <c r="B284" s="161">
        <v>7</v>
      </c>
    </row>
    <row r="285" spans="1:2" x14ac:dyDescent="0.25">
      <c r="A285" s="161">
        <v>23</v>
      </c>
      <c r="B285" s="161">
        <v>8</v>
      </c>
    </row>
    <row r="286" spans="1:2" x14ac:dyDescent="0.25">
      <c r="A286" s="161">
        <v>23</v>
      </c>
      <c r="B286" s="161">
        <v>9</v>
      </c>
    </row>
    <row r="287" spans="1:2" x14ac:dyDescent="0.25">
      <c r="A287" s="161">
        <v>23</v>
      </c>
      <c r="B287" s="161">
        <v>10</v>
      </c>
    </row>
    <row r="288" spans="1:2" x14ac:dyDescent="0.25">
      <c r="A288" s="161">
        <v>23</v>
      </c>
      <c r="B288" s="161">
        <v>11</v>
      </c>
    </row>
    <row r="289" spans="1:2" x14ac:dyDescent="0.25">
      <c r="A289" s="161">
        <v>23</v>
      </c>
      <c r="B289" s="161">
        <v>12</v>
      </c>
    </row>
    <row r="290" spans="1:2" x14ac:dyDescent="0.25">
      <c r="A290" s="161">
        <v>24</v>
      </c>
      <c r="B290" s="161">
        <v>1</v>
      </c>
    </row>
    <row r="291" spans="1:2" x14ac:dyDescent="0.25">
      <c r="A291" s="161">
        <v>24</v>
      </c>
      <c r="B291" s="161">
        <v>2</v>
      </c>
    </row>
    <row r="292" spans="1:2" x14ac:dyDescent="0.25">
      <c r="A292" s="161">
        <v>24</v>
      </c>
      <c r="B292" s="161">
        <v>3</v>
      </c>
    </row>
    <row r="293" spans="1:2" x14ac:dyDescent="0.25">
      <c r="A293" s="161">
        <v>24</v>
      </c>
      <c r="B293" s="161">
        <v>4</v>
      </c>
    </row>
    <row r="294" spans="1:2" x14ac:dyDescent="0.25">
      <c r="A294" s="161">
        <v>24</v>
      </c>
      <c r="B294" s="161">
        <v>5</v>
      </c>
    </row>
    <row r="295" spans="1:2" x14ac:dyDescent="0.25">
      <c r="A295" s="161">
        <v>24</v>
      </c>
      <c r="B295" s="161">
        <v>6</v>
      </c>
    </row>
    <row r="296" spans="1:2" x14ac:dyDescent="0.25">
      <c r="A296" s="161">
        <v>24</v>
      </c>
      <c r="B296" s="161">
        <v>7</v>
      </c>
    </row>
    <row r="297" spans="1:2" x14ac:dyDescent="0.25">
      <c r="A297" s="161">
        <v>24</v>
      </c>
      <c r="B297" s="161">
        <v>8</v>
      </c>
    </row>
    <row r="298" spans="1:2" x14ac:dyDescent="0.25">
      <c r="A298" s="161">
        <v>24</v>
      </c>
      <c r="B298" s="161">
        <v>9</v>
      </c>
    </row>
    <row r="299" spans="1:2" x14ac:dyDescent="0.25">
      <c r="A299" s="161">
        <v>24</v>
      </c>
      <c r="B299" s="161">
        <v>10</v>
      </c>
    </row>
    <row r="300" spans="1:2" x14ac:dyDescent="0.25">
      <c r="A300" s="161">
        <v>24</v>
      </c>
      <c r="B300" s="161">
        <v>11</v>
      </c>
    </row>
    <row r="301" spans="1:2" x14ac:dyDescent="0.25">
      <c r="A301" s="161">
        <v>24</v>
      </c>
      <c r="B301" s="161">
        <v>12</v>
      </c>
    </row>
    <row r="302" spans="1:2" x14ac:dyDescent="0.25">
      <c r="A302" s="161">
        <v>25</v>
      </c>
      <c r="B302" s="161">
        <v>1</v>
      </c>
    </row>
    <row r="303" spans="1:2" x14ac:dyDescent="0.25">
      <c r="A303" s="161">
        <v>25</v>
      </c>
      <c r="B303" s="161">
        <v>2</v>
      </c>
    </row>
    <row r="304" spans="1:2" x14ac:dyDescent="0.25">
      <c r="A304" s="161">
        <v>25</v>
      </c>
      <c r="B304" s="161">
        <v>3</v>
      </c>
    </row>
    <row r="305" spans="1:2" x14ac:dyDescent="0.25">
      <c r="A305" s="161">
        <v>25</v>
      </c>
      <c r="B305" s="161">
        <v>4</v>
      </c>
    </row>
    <row r="306" spans="1:2" x14ac:dyDescent="0.25">
      <c r="A306" s="161">
        <v>25</v>
      </c>
      <c r="B306" s="161">
        <v>5</v>
      </c>
    </row>
    <row r="307" spans="1:2" x14ac:dyDescent="0.25">
      <c r="A307" s="161">
        <v>25</v>
      </c>
      <c r="B307" s="161">
        <v>6</v>
      </c>
    </row>
    <row r="308" spans="1:2" x14ac:dyDescent="0.25">
      <c r="A308" s="161">
        <v>25</v>
      </c>
      <c r="B308" s="161">
        <v>7</v>
      </c>
    </row>
    <row r="309" spans="1:2" x14ac:dyDescent="0.25">
      <c r="A309" s="161">
        <v>25</v>
      </c>
      <c r="B309" s="161">
        <v>8</v>
      </c>
    </row>
    <row r="310" spans="1:2" x14ac:dyDescent="0.25">
      <c r="A310" s="161">
        <v>25</v>
      </c>
      <c r="B310" s="161">
        <v>9</v>
      </c>
    </row>
    <row r="311" spans="1:2" x14ac:dyDescent="0.25">
      <c r="A311" s="161">
        <v>25</v>
      </c>
      <c r="B311" s="161">
        <v>10</v>
      </c>
    </row>
    <row r="312" spans="1:2" x14ac:dyDescent="0.25">
      <c r="A312" s="161">
        <v>25</v>
      </c>
      <c r="B312" s="161">
        <v>11</v>
      </c>
    </row>
    <row r="313" spans="1:2" x14ac:dyDescent="0.25">
      <c r="A313" s="161">
        <v>25</v>
      </c>
      <c r="B313" s="161">
        <v>12</v>
      </c>
    </row>
    <row r="314" spans="1:2" x14ac:dyDescent="0.25">
      <c r="A314" s="161">
        <v>26</v>
      </c>
      <c r="B314" s="161">
        <v>1</v>
      </c>
    </row>
    <row r="315" spans="1:2" x14ac:dyDescent="0.25">
      <c r="A315" s="161">
        <v>26</v>
      </c>
      <c r="B315" s="161">
        <v>2</v>
      </c>
    </row>
    <row r="316" spans="1:2" x14ac:dyDescent="0.25">
      <c r="A316" s="161">
        <v>26</v>
      </c>
      <c r="B316" s="161">
        <v>3</v>
      </c>
    </row>
    <row r="317" spans="1:2" x14ac:dyDescent="0.25">
      <c r="A317" s="161">
        <v>26</v>
      </c>
      <c r="B317" s="161">
        <v>4</v>
      </c>
    </row>
    <row r="318" spans="1:2" x14ac:dyDescent="0.25">
      <c r="A318" s="161">
        <v>26</v>
      </c>
      <c r="B318" s="161">
        <v>5</v>
      </c>
    </row>
    <row r="319" spans="1:2" x14ac:dyDescent="0.25">
      <c r="A319" s="161">
        <v>26</v>
      </c>
      <c r="B319" s="161">
        <v>6</v>
      </c>
    </row>
    <row r="320" spans="1:2" x14ac:dyDescent="0.25">
      <c r="A320" s="161">
        <v>26</v>
      </c>
      <c r="B320" s="161">
        <v>7</v>
      </c>
    </row>
    <row r="321" spans="1:2" x14ac:dyDescent="0.25">
      <c r="A321" s="161">
        <v>26</v>
      </c>
      <c r="B321" s="161">
        <v>8</v>
      </c>
    </row>
    <row r="322" spans="1:2" x14ac:dyDescent="0.25">
      <c r="A322" s="161">
        <v>26</v>
      </c>
      <c r="B322" s="161">
        <v>9</v>
      </c>
    </row>
    <row r="323" spans="1:2" x14ac:dyDescent="0.25">
      <c r="A323" s="161">
        <v>26</v>
      </c>
      <c r="B323" s="161">
        <v>10</v>
      </c>
    </row>
    <row r="324" spans="1:2" x14ac:dyDescent="0.25">
      <c r="A324" s="161">
        <v>26</v>
      </c>
      <c r="B324" s="161">
        <v>11</v>
      </c>
    </row>
    <row r="325" spans="1:2" x14ac:dyDescent="0.25">
      <c r="A325" s="161">
        <v>26</v>
      </c>
      <c r="B325" s="161">
        <v>12</v>
      </c>
    </row>
    <row r="326" spans="1:2" x14ac:dyDescent="0.25">
      <c r="A326" s="161">
        <v>27</v>
      </c>
      <c r="B326" s="161">
        <v>1</v>
      </c>
    </row>
    <row r="327" spans="1:2" x14ac:dyDescent="0.25">
      <c r="A327" s="161">
        <v>27</v>
      </c>
      <c r="B327" s="161">
        <v>2</v>
      </c>
    </row>
    <row r="328" spans="1:2" x14ac:dyDescent="0.25">
      <c r="A328" s="161">
        <v>27</v>
      </c>
      <c r="B328" s="161">
        <v>3</v>
      </c>
    </row>
    <row r="329" spans="1:2" x14ac:dyDescent="0.25">
      <c r="A329" s="161">
        <v>27</v>
      </c>
      <c r="B329" s="161">
        <v>4</v>
      </c>
    </row>
    <row r="330" spans="1:2" x14ac:dyDescent="0.25">
      <c r="A330" s="161">
        <v>27</v>
      </c>
      <c r="B330" s="161">
        <v>5</v>
      </c>
    </row>
    <row r="331" spans="1:2" x14ac:dyDescent="0.25">
      <c r="A331" s="161">
        <v>27</v>
      </c>
      <c r="B331" s="161">
        <v>6</v>
      </c>
    </row>
    <row r="332" spans="1:2" x14ac:dyDescent="0.25">
      <c r="A332" s="161">
        <v>27</v>
      </c>
      <c r="B332" s="161">
        <v>7</v>
      </c>
    </row>
    <row r="333" spans="1:2" x14ac:dyDescent="0.25">
      <c r="A333" s="161">
        <v>27</v>
      </c>
      <c r="B333" s="161">
        <v>8</v>
      </c>
    </row>
    <row r="334" spans="1:2" x14ac:dyDescent="0.25">
      <c r="A334" s="161">
        <v>27</v>
      </c>
      <c r="B334" s="161">
        <v>9</v>
      </c>
    </row>
    <row r="335" spans="1:2" x14ac:dyDescent="0.25">
      <c r="A335" s="161">
        <v>27</v>
      </c>
      <c r="B335" s="161">
        <v>10</v>
      </c>
    </row>
    <row r="336" spans="1:2" x14ac:dyDescent="0.25">
      <c r="A336" s="161">
        <v>27</v>
      </c>
      <c r="B336" s="161">
        <v>11</v>
      </c>
    </row>
    <row r="337" spans="1:2" x14ac:dyDescent="0.25">
      <c r="A337" s="161">
        <v>27</v>
      </c>
      <c r="B337" s="161">
        <v>12</v>
      </c>
    </row>
    <row r="338" spans="1:2" x14ac:dyDescent="0.25">
      <c r="A338" s="161">
        <v>28</v>
      </c>
      <c r="B338" s="161">
        <v>1</v>
      </c>
    </row>
    <row r="339" spans="1:2" x14ac:dyDescent="0.25">
      <c r="A339" s="161">
        <v>28</v>
      </c>
      <c r="B339" s="161">
        <v>2</v>
      </c>
    </row>
    <row r="340" spans="1:2" x14ac:dyDescent="0.25">
      <c r="A340" s="161">
        <v>28</v>
      </c>
      <c r="B340" s="161">
        <v>3</v>
      </c>
    </row>
    <row r="341" spans="1:2" x14ac:dyDescent="0.25">
      <c r="A341" s="161">
        <v>28</v>
      </c>
      <c r="B341" s="161">
        <v>4</v>
      </c>
    </row>
    <row r="342" spans="1:2" x14ac:dyDescent="0.25">
      <c r="A342" s="161">
        <v>28</v>
      </c>
      <c r="B342" s="161">
        <v>5</v>
      </c>
    </row>
    <row r="343" spans="1:2" x14ac:dyDescent="0.25">
      <c r="A343" s="161">
        <v>28</v>
      </c>
      <c r="B343" s="161">
        <v>6</v>
      </c>
    </row>
    <row r="344" spans="1:2" x14ac:dyDescent="0.25">
      <c r="A344" s="161">
        <v>28</v>
      </c>
      <c r="B344" s="161">
        <v>7</v>
      </c>
    </row>
    <row r="345" spans="1:2" x14ac:dyDescent="0.25">
      <c r="A345" s="161">
        <v>28</v>
      </c>
      <c r="B345" s="161">
        <v>8</v>
      </c>
    </row>
    <row r="346" spans="1:2" x14ac:dyDescent="0.25">
      <c r="A346" s="161">
        <v>28</v>
      </c>
      <c r="B346" s="161">
        <v>9</v>
      </c>
    </row>
    <row r="347" spans="1:2" x14ac:dyDescent="0.25">
      <c r="A347" s="161">
        <v>28</v>
      </c>
      <c r="B347" s="161">
        <v>10</v>
      </c>
    </row>
    <row r="348" spans="1:2" x14ac:dyDescent="0.25">
      <c r="A348" s="161">
        <v>28</v>
      </c>
      <c r="B348" s="161">
        <v>11</v>
      </c>
    </row>
    <row r="349" spans="1:2" x14ac:dyDescent="0.25">
      <c r="A349" s="161">
        <v>28</v>
      </c>
      <c r="B349" s="161">
        <v>12</v>
      </c>
    </row>
    <row r="350" spans="1:2" x14ac:dyDescent="0.25">
      <c r="A350" s="161">
        <v>29</v>
      </c>
      <c r="B350" s="161">
        <v>1</v>
      </c>
    </row>
    <row r="351" spans="1:2" x14ac:dyDescent="0.25">
      <c r="A351" s="161">
        <v>29</v>
      </c>
      <c r="B351" s="161">
        <v>2</v>
      </c>
    </row>
    <row r="352" spans="1:2" x14ac:dyDescent="0.25">
      <c r="A352" s="161">
        <v>29</v>
      </c>
      <c r="B352" s="161">
        <v>3</v>
      </c>
    </row>
    <row r="353" spans="1:2" x14ac:dyDescent="0.25">
      <c r="A353" s="161">
        <v>29</v>
      </c>
      <c r="B353" s="161">
        <v>4</v>
      </c>
    </row>
    <row r="354" spans="1:2" x14ac:dyDescent="0.25">
      <c r="A354" s="161">
        <v>29</v>
      </c>
      <c r="B354" s="161">
        <v>5</v>
      </c>
    </row>
    <row r="355" spans="1:2" x14ac:dyDescent="0.25">
      <c r="A355" s="161">
        <v>29</v>
      </c>
      <c r="B355" s="161">
        <v>6</v>
      </c>
    </row>
    <row r="356" spans="1:2" x14ac:dyDescent="0.25">
      <c r="A356" s="161">
        <v>29</v>
      </c>
      <c r="B356" s="161">
        <v>7</v>
      </c>
    </row>
    <row r="357" spans="1:2" x14ac:dyDescent="0.25">
      <c r="A357" s="161">
        <v>29</v>
      </c>
      <c r="B357" s="161">
        <v>8</v>
      </c>
    </row>
    <row r="358" spans="1:2" x14ac:dyDescent="0.25">
      <c r="A358" s="161">
        <v>29</v>
      </c>
      <c r="B358" s="161">
        <v>9</v>
      </c>
    </row>
    <row r="359" spans="1:2" x14ac:dyDescent="0.25">
      <c r="A359" s="161">
        <v>29</v>
      </c>
      <c r="B359" s="161">
        <v>10</v>
      </c>
    </row>
    <row r="360" spans="1:2" x14ac:dyDescent="0.25">
      <c r="A360" s="161">
        <v>29</v>
      </c>
      <c r="B360" s="161">
        <v>11</v>
      </c>
    </row>
    <row r="361" spans="1:2" x14ac:dyDescent="0.25">
      <c r="A361" s="161">
        <v>29</v>
      </c>
      <c r="B361" s="161">
        <v>12</v>
      </c>
    </row>
    <row r="362" spans="1:2" x14ac:dyDescent="0.25">
      <c r="A362" s="161">
        <v>30</v>
      </c>
      <c r="B362" s="161">
        <v>1</v>
      </c>
    </row>
    <row r="363" spans="1:2" x14ac:dyDescent="0.25">
      <c r="A363" s="161">
        <v>30</v>
      </c>
      <c r="B363" s="161">
        <v>2</v>
      </c>
    </row>
    <row r="364" spans="1:2" x14ac:dyDescent="0.25">
      <c r="A364" s="161">
        <v>30</v>
      </c>
      <c r="B364" s="161">
        <v>3</v>
      </c>
    </row>
    <row r="365" spans="1:2" x14ac:dyDescent="0.25">
      <c r="A365" s="161">
        <v>30</v>
      </c>
      <c r="B365" s="161">
        <v>4</v>
      </c>
    </row>
    <row r="366" spans="1:2" x14ac:dyDescent="0.25">
      <c r="A366" s="161">
        <v>30</v>
      </c>
      <c r="B366" s="161">
        <v>5</v>
      </c>
    </row>
    <row r="367" spans="1:2" x14ac:dyDescent="0.25">
      <c r="A367" s="161">
        <v>30</v>
      </c>
      <c r="B367" s="161">
        <v>6</v>
      </c>
    </row>
    <row r="368" spans="1:2" x14ac:dyDescent="0.25">
      <c r="A368" s="161">
        <v>30</v>
      </c>
      <c r="B368" s="161">
        <v>7</v>
      </c>
    </row>
    <row r="369" spans="1:2" x14ac:dyDescent="0.25">
      <c r="A369" s="161">
        <v>30</v>
      </c>
      <c r="B369" s="161">
        <v>8</v>
      </c>
    </row>
    <row r="370" spans="1:2" x14ac:dyDescent="0.25">
      <c r="A370" s="161">
        <v>30</v>
      </c>
      <c r="B370" s="161">
        <v>9</v>
      </c>
    </row>
    <row r="371" spans="1:2" x14ac:dyDescent="0.25">
      <c r="A371" s="161">
        <v>30</v>
      </c>
      <c r="B371" s="161">
        <v>10</v>
      </c>
    </row>
    <row r="372" spans="1:2" x14ac:dyDescent="0.25">
      <c r="A372" s="161">
        <v>30</v>
      </c>
      <c r="B372" s="161">
        <v>11</v>
      </c>
    </row>
    <row r="373" spans="1:2" x14ac:dyDescent="0.25">
      <c r="A373" s="161">
        <v>30</v>
      </c>
      <c r="B373" s="161">
        <v>12</v>
      </c>
    </row>
    <row r="374" spans="1:2" x14ac:dyDescent="0.25">
      <c r="A374" s="161">
        <v>31</v>
      </c>
      <c r="B374" s="161">
        <v>1</v>
      </c>
    </row>
    <row r="375" spans="1:2" x14ac:dyDescent="0.25">
      <c r="A375" s="161">
        <v>31</v>
      </c>
      <c r="B375" s="161">
        <v>2</v>
      </c>
    </row>
    <row r="376" spans="1:2" x14ac:dyDescent="0.25">
      <c r="A376" s="161">
        <v>31</v>
      </c>
      <c r="B376" s="161">
        <v>3</v>
      </c>
    </row>
    <row r="377" spans="1:2" x14ac:dyDescent="0.25">
      <c r="A377" s="161">
        <v>31</v>
      </c>
      <c r="B377" s="161">
        <v>4</v>
      </c>
    </row>
    <row r="378" spans="1:2" x14ac:dyDescent="0.25">
      <c r="A378" s="161">
        <v>31</v>
      </c>
      <c r="B378" s="161">
        <v>5</v>
      </c>
    </row>
    <row r="379" spans="1:2" x14ac:dyDescent="0.25">
      <c r="A379" s="161">
        <v>31</v>
      </c>
      <c r="B379" s="161">
        <v>6</v>
      </c>
    </row>
    <row r="380" spans="1:2" x14ac:dyDescent="0.25">
      <c r="A380" s="161">
        <v>31</v>
      </c>
      <c r="B380" s="161">
        <v>7</v>
      </c>
    </row>
    <row r="381" spans="1:2" x14ac:dyDescent="0.25">
      <c r="A381" s="161">
        <v>31</v>
      </c>
      <c r="B381" s="161">
        <v>8</v>
      </c>
    </row>
    <row r="382" spans="1:2" x14ac:dyDescent="0.25">
      <c r="A382" s="161">
        <v>31</v>
      </c>
      <c r="B382" s="161">
        <v>9</v>
      </c>
    </row>
    <row r="383" spans="1:2" x14ac:dyDescent="0.25">
      <c r="A383" s="161">
        <v>31</v>
      </c>
      <c r="B383" s="161">
        <v>10</v>
      </c>
    </row>
    <row r="384" spans="1:2" x14ac:dyDescent="0.25">
      <c r="A384" s="161">
        <v>31</v>
      </c>
      <c r="B384" s="161">
        <v>11</v>
      </c>
    </row>
    <row r="385" spans="1:2" x14ac:dyDescent="0.25">
      <c r="A385" s="161">
        <v>31</v>
      </c>
      <c r="B385" s="161">
        <v>12</v>
      </c>
    </row>
    <row r="386" spans="1:2" x14ac:dyDescent="0.25">
      <c r="A386" s="161">
        <v>32</v>
      </c>
      <c r="B386" s="161">
        <v>1</v>
      </c>
    </row>
    <row r="387" spans="1:2" x14ac:dyDescent="0.25">
      <c r="A387" s="161">
        <v>32</v>
      </c>
      <c r="B387" s="161">
        <v>2</v>
      </c>
    </row>
    <row r="388" spans="1:2" x14ac:dyDescent="0.25">
      <c r="A388" s="161">
        <v>32</v>
      </c>
      <c r="B388" s="161">
        <v>3</v>
      </c>
    </row>
    <row r="389" spans="1:2" x14ac:dyDescent="0.25">
      <c r="A389" s="161">
        <v>32</v>
      </c>
      <c r="B389" s="161">
        <v>4</v>
      </c>
    </row>
    <row r="390" spans="1:2" x14ac:dyDescent="0.25">
      <c r="A390" s="161">
        <v>32</v>
      </c>
      <c r="B390" s="161">
        <v>5</v>
      </c>
    </row>
    <row r="391" spans="1:2" x14ac:dyDescent="0.25">
      <c r="A391" s="161">
        <v>32</v>
      </c>
      <c r="B391" s="161">
        <v>6</v>
      </c>
    </row>
    <row r="392" spans="1:2" x14ac:dyDescent="0.25">
      <c r="A392" s="161">
        <v>32</v>
      </c>
      <c r="B392" s="161">
        <v>7</v>
      </c>
    </row>
    <row r="393" spans="1:2" x14ac:dyDescent="0.25">
      <c r="A393" s="161">
        <v>32</v>
      </c>
      <c r="B393" s="161">
        <v>8</v>
      </c>
    </row>
    <row r="394" spans="1:2" x14ac:dyDescent="0.25">
      <c r="A394" s="161">
        <v>32</v>
      </c>
      <c r="B394" s="161">
        <v>9</v>
      </c>
    </row>
    <row r="395" spans="1:2" x14ac:dyDescent="0.25">
      <c r="A395" s="161">
        <v>32</v>
      </c>
      <c r="B395" s="161">
        <v>10</v>
      </c>
    </row>
    <row r="396" spans="1:2" x14ac:dyDescent="0.25">
      <c r="A396" s="161">
        <v>32</v>
      </c>
      <c r="B396" s="161">
        <v>11</v>
      </c>
    </row>
    <row r="397" spans="1:2" x14ac:dyDescent="0.25">
      <c r="A397" s="161">
        <v>32</v>
      </c>
      <c r="B397" s="161">
        <v>12</v>
      </c>
    </row>
    <row r="398" spans="1:2" x14ac:dyDescent="0.25">
      <c r="A398" s="161">
        <v>33</v>
      </c>
      <c r="B398" s="161">
        <v>1</v>
      </c>
    </row>
    <row r="399" spans="1:2" x14ac:dyDescent="0.25">
      <c r="A399" s="161">
        <v>33</v>
      </c>
      <c r="B399" s="161">
        <v>2</v>
      </c>
    </row>
    <row r="400" spans="1:2" x14ac:dyDescent="0.25">
      <c r="A400" s="161">
        <v>33</v>
      </c>
      <c r="B400" s="161">
        <v>3</v>
      </c>
    </row>
    <row r="401" spans="1:2" x14ac:dyDescent="0.25">
      <c r="A401" s="161">
        <v>33</v>
      </c>
      <c r="B401" s="161">
        <v>4</v>
      </c>
    </row>
    <row r="402" spans="1:2" x14ac:dyDescent="0.25">
      <c r="A402" s="161">
        <v>33</v>
      </c>
      <c r="B402" s="161">
        <v>5</v>
      </c>
    </row>
    <row r="403" spans="1:2" x14ac:dyDescent="0.25">
      <c r="A403" s="161">
        <v>33</v>
      </c>
      <c r="B403" s="161">
        <v>6</v>
      </c>
    </row>
    <row r="404" spans="1:2" x14ac:dyDescent="0.25">
      <c r="A404" s="161">
        <v>33</v>
      </c>
      <c r="B404" s="161">
        <v>7</v>
      </c>
    </row>
    <row r="405" spans="1:2" x14ac:dyDescent="0.25">
      <c r="A405" s="161">
        <v>33</v>
      </c>
      <c r="B405" s="161">
        <v>8</v>
      </c>
    </row>
    <row r="406" spans="1:2" x14ac:dyDescent="0.25">
      <c r="A406" s="161">
        <v>33</v>
      </c>
      <c r="B406" s="161">
        <v>9</v>
      </c>
    </row>
    <row r="407" spans="1:2" x14ac:dyDescent="0.25">
      <c r="A407" s="161">
        <v>33</v>
      </c>
      <c r="B407" s="161">
        <v>10</v>
      </c>
    </row>
    <row r="408" spans="1:2" x14ac:dyDescent="0.25">
      <c r="A408" s="161">
        <v>33</v>
      </c>
      <c r="B408" s="161">
        <v>11</v>
      </c>
    </row>
    <row r="409" spans="1:2" x14ac:dyDescent="0.25">
      <c r="A409" s="161">
        <v>33</v>
      </c>
      <c r="B409" s="161">
        <v>12</v>
      </c>
    </row>
    <row r="410" spans="1:2" x14ac:dyDescent="0.25">
      <c r="A410" s="161">
        <v>34</v>
      </c>
      <c r="B410" s="161">
        <v>1</v>
      </c>
    </row>
    <row r="411" spans="1:2" x14ac:dyDescent="0.25">
      <c r="A411" s="161">
        <v>34</v>
      </c>
      <c r="B411" s="161">
        <v>2</v>
      </c>
    </row>
    <row r="412" spans="1:2" x14ac:dyDescent="0.25">
      <c r="A412" s="161">
        <v>34</v>
      </c>
      <c r="B412" s="161">
        <v>3</v>
      </c>
    </row>
    <row r="413" spans="1:2" x14ac:dyDescent="0.25">
      <c r="A413" s="161">
        <v>34</v>
      </c>
      <c r="B413" s="161">
        <v>4</v>
      </c>
    </row>
    <row r="414" spans="1:2" x14ac:dyDescent="0.25">
      <c r="A414" s="161">
        <v>34</v>
      </c>
      <c r="B414" s="161">
        <v>5</v>
      </c>
    </row>
    <row r="415" spans="1:2" x14ac:dyDescent="0.25">
      <c r="A415" s="161">
        <v>34</v>
      </c>
      <c r="B415" s="161">
        <v>6</v>
      </c>
    </row>
    <row r="416" spans="1:2" x14ac:dyDescent="0.25">
      <c r="A416" s="161">
        <v>34</v>
      </c>
      <c r="B416" s="161">
        <v>7</v>
      </c>
    </row>
    <row r="417" spans="1:2" x14ac:dyDescent="0.25">
      <c r="A417" s="161">
        <v>34</v>
      </c>
      <c r="B417" s="161">
        <v>8</v>
      </c>
    </row>
    <row r="418" spans="1:2" x14ac:dyDescent="0.25">
      <c r="A418" s="161">
        <v>34</v>
      </c>
      <c r="B418" s="161">
        <v>9</v>
      </c>
    </row>
    <row r="419" spans="1:2" x14ac:dyDescent="0.25">
      <c r="A419" s="161">
        <v>34</v>
      </c>
      <c r="B419" s="161">
        <v>10</v>
      </c>
    </row>
    <row r="420" spans="1:2" x14ac:dyDescent="0.25">
      <c r="A420" s="161">
        <v>34</v>
      </c>
      <c r="B420" s="161">
        <v>11</v>
      </c>
    </row>
    <row r="421" spans="1:2" x14ac:dyDescent="0.25">
      <c r="A421" s="161">
        <v>34</v>
      </c>
      <c r="B421" s="161">
        <v>12</v>
      </c>
    </row>
    <row r="422" spans="1:2" x14ac:dyDescent="0.25">
      <c r="A422" s="161">
        <v>35</v>
      </c>
      <c r="B422" s="161">
        <v>1</v>
      </c>
    </row>
    <row r="423" spans="1:2" x14ac:dyDescent="0.25">
      <c r="A423" s="161">
        <v>35</v>
      </c>
      <c r="B423" s="161">
        <v>2</v>
      </c>
    </row>
    <row r="424" spans="1:2" x14ac:dyDescent="0.25">
      <c r="A424" s="161">
        <v>35</v>
      </c>
      <c r="B424" s="161">
        <v>3</v>
      </c>
    </row>
    <row r="425" spans="1:2" x14ac:dyDescent="0.25">
      <c r="A425" s="161">
        <v>35</v>
      </c>
      <c r="B425" s="161">
        <v>4</v>
      </c>
    </row>
    <row r="426" spans="1:2" x14ac:dyDescent="0.25">
      <c r="A426" s="161">
        <v>35</v>
      </c>
      <c r="B426" s="161">
        <v>5</v>
      </c>
    </row>
    <row r="427" spans="1:2" x14ac:dyDescent="0.25">
      <c r="A427" s="161">
        <v>35</v>
      </c>
      <c r="B427" s="161">
        <v>6</v>
      </c>
    </row>
    <row r="428" spans="1:2" x14ac:dyDescent="0.25">
      <c r="A428" s="161">
        <v>35</v>
      </c>
      <c r="B428" s="161">
        <v>7</v>
      </c>
    </row>
    <row r="429" spans="1:2" x14ac:dyDescent="0.25">
      <c r="A429" s="161">
        <v>35</v>
      </c>
      <c r="B429" s="161">
        <v>8</v>
      </c>
    </row>
    <row r="430" spans="1:2" x14ac:dyDescent="0.25">
      <c r="A430" s="161">
        <v>35</v>
      </c>
      <c r="B430" s="161">
        <v>9</v>
      </c>
    </row>
    <row r="431" spans="1:2" x14ac:dyDescent="0.25">
      <c r="A431" s="161">
        <v>35</v>
      </c>
      <c r="B431" s="161">
        <v>10</v>
      </c>
    </row>
    <row r="432" spans="1:2" x14ac:dyDescent="0.25">
      <c r="A432" s="161">
        <v>35</v>
      </c>
      <c r="B432" s="161">
        <v>11</v>
      </c>
    </row>
    <row r="433" spans="1:2" x14ac:dyDescent="0.25">
      <c r="A433" s="161">
        <v>35</v>
      </c>
      <c r="B433" s="161">
        <v>12</v>
      </c>
    </row>
    <row r="434" spans="1:2" x14ac:dyDescent="0.25">
      <c r="A434" s="161">
        <v>36</v>
      </c>
      <c r="B434" s="161">
        <v>1</v>
      </c>
    </row>
    <row r="435" spans="1:2" x14ac:dyDescent="0.25">
      <c r="A435" s="161">
        <v>36</v>
      </c>
      <c r="B435" s="161">
        <v>2</v>
      </c>
    </row>
    <row r="436" spans="1:2" x14ac:dyDescent="0.25">
      <c r="A436" s="161">
        <v>36</v>
      </c>
      <c r="B436" s="161">
        <v>3</v>
      </c>
    </row>
    <row r="437" spans="1:2" x14ac:dyDescent="0.25">
      <c r="A437" s="161">
        <v>36</v>
      </c>
      <c r="B437" s="161">
        <v>4</v>
      </c>
    </row>
    <row r="438" spans="1:2" x14ac:dyDescent="0.25">
      <c r="A438" s="161">
        <v>36</v>
      </c>
      <c r="B438" s="161">
        <v>5</v>
      </c>
    </row>
    <row r="439" spans="1:2" x14ac:dyDescent="0.25">
      <c r="A439" s="161">
        <v>36</v>
      </c>
      <c r="B439" s="161">
        <v>6</v>
      </c>
    </row>
    <row r="440" spans="1:2" x14ac:dyDescent="0.25">
      <c r="A440" s="161">
        <v>36</v>
      </c>
      <c r="B440" s="161">
        <v>7</v>
      </c>
    </row>
    <row r="441" spans="1:2" x14ac:dyDescent="0.25">
      <c r="A441" s="161">
        <v>36</v>
      </c>
      <c r="B441" s="161">
        <v>8</v>
      </c>
    </row>
    <row r="442" spans="1:2" x14ac:dyDescent="0.25">
      <c r="A442" s="161">
        <v>36</v>
      </c>
      <c r="B442" s="161">
        <v>9</v>
      </c>
    </row>
    <row r="443" spans="1:2" x14ac:dyDescent="0.25">
      <c r="A443" s="161">
        <v>36</v>
      </c>
      <c r="B443" s="161">
        <v>10</v>
      </c>
    </row>
    <row r="444" spans="1:2" x14ac:dyDescent="0.25">
      <c r="A444" s="161">
        <v>36</v>
      </c>
      <c r="B444" s="161">
        <v>11</v>
      </c>
    </row>
    <row r="445" spans="1:2" x14ac:dyDescent="0.25">
      <c r="A445" s="161">
        <v>36</v>
      </c>
      <c r="B445" s="161">
        <v>12</v>
      </c>
    </row>
    <row r="446" spans="1:2" x14ac:dyDescent="0.25">
      <c r="A446" s="161">
        <v>37</v>
      </c>
      <c r="B446" s="161">
        <v>1</v>
      </c>
    </row>
    <row r="447" spans="1:2" x14ac:dyDescent="0.25">
      <c r="A447" s="161">
        <v>37</v>
      </c>
      <c r="B447" s="161">
        <v>2</v>
      </c>
    </row>
    <row r="448" spans="1:2" x14ac:dyDescent="0.25">
      <c r="A448" s="161">
        <v>37</v>
      </c>
      <c r="B448" s="161">
        <v>3</v>
      </c>
    </row>
    <row r="449" spans="1:2" x14ac:dyDescent="0.25">
      <c r="A449" s="161">
        <v>37</v>
      </c>
      <c r="B449" s="161">
        <v>4</v>
      </c>
    </row>
    <row r="450" spans="1:2" x14ac:dyDescent="0.25">
      <c r="A450" s="161">
        <v>37</v>
      </c>
      <c r="B450" s="161">
        <v>5</v>
      </c>
    </row>
    <row r="451" spans="1:2" x14ac:dyDescent="0.25">
      <c r="A451" s="161">
        <v>37</v>
      </c>
      <c r="B451" s="161">
        <v>6</v>
      </c>
    </row>
    <row r="452" spans="1:2" x14ac:dyDescent="0.25">
      <c r="A452" s="161">
        <v>37</v>
      </c>
      <c r="B452" s="161">
        <v>7</v>
      </c>
    </row>
    <row r="453" spans="1:2" x14ac:dyDescent="0.25">
      <c r="A453" s="161">
        <v>37</v>
      </c>
      <c r="B453" s="161">
        <v>8</v>
      </c>
    </row>
    <row r="454" spans="1:2" x14ac:dyDescent="0.25">
      <c r="A454" s="161">
        <v>37</v>
      </c>
      <c r="B454" s="161">
        <v>9</v>
      </c>
    </row>
    <row r="455" spans="1:2" x14ac:dyDescent="0.25">
      <c r="A455" s="161">
        <v>37</v>
      </c>
      <c r="B455" s="161">
        <v>10</v>
      </c>
    </row>
    <row r="456" spans="1:2" x14ac:dyDescent="0.25">
      <c r="A456" s="161">
        <v>37</v>
      </c>
      <c r="B456" s="161">
        <v>11</v>
      </c>
    </row>
    <row r="457" spans="1:2" x14ac:dyDescent="0.25">
      <c r="A457" s="161">
        <v>37</v>
      </c>
      <c r="B457" s="161">
        <v>12</v>
      </c>
    </row>
    <row r="458" spans="1:2" x14ac:dyDescent="0.25">
      <c r="A458" s="161">
        <v>38</v>
      </c>
      <c r="B458" s="161">
        <v>1</v>
      </c>
    </row>
    <row r="459" spans="1:2" x14ac:dyDescent="0.25">
      <c r="A459" s="161">
        <v>38</v>
      </c>
      <c r="B459" s="161">
        <v>2</v>
      </c>
    </row>
    <row r="460" spans="1:2" x14ac:dyDescent="0.25">
      <c r="A460" s="161">
        <v>38</v>
      </c>
      <c r="B460" s="161">
        <v>3</v>
      </c>
    </row>
    <row r="461" spans="1:2" x14ac:dyDescent="0.25">
      <c r="A461" s="161">
        <v>38</v>
      </c>
      <c r="B461" s="161">
        <v>4</v>
      </c>
    </row>
    <row r="462" spans="1:2" x14ac:dyDescent="0.25">
      <c r="A462" s="161">
        <v>38</v>
      </c>
      <c r="B462" s="161">
        <v>5</v>
      </c>
    </row>
    <row r="463" spans="1:2" x14ac:dyDescent="0.25">
      <c r="A463" s="161">
        <v>38</v>
      </c>
      <c r="B463" s="161">
        <v>6</v>
      </c>
    </row>
    <row r="464" spans="1:2" x14ac:dyDescent="0.25">
      <c r="A464" s="161">
        <v>38</v>
      </c>
      <c r="B464" s="161">
        <v>7</v>
      </c>
    </row>
    <row r="465" spans="1:2" x14ac:dyDescent="0.25">
      <c r="A465" s="161">
        <v>38</v>
      </c>
      <c r="B465" s="161">
        <v>8</v>
      </c>
    </row>
    <row r="466" spans="1:2" x14ac:dyDescent="0.25">
      <c r="A466" s="161">
        <v>38</v>
      </c>
      <c r="B466" s="161">
        <v>9</v>
      </c>
    </row>
    <row r="467" spans="1:2" x14ac:dyDescent="0.25">
      <c r="A467" s="161">
        <v>38</v>
      </c>
      <c r="B467" s="161">
        <v>10</v>
      </c>
    </row>
    <row r="468" spans="1:2" x14ac:dyDescent="0.25">
      <c r="A468" s="161">
        <v>38</v>
      </c>
      <c r="B468" s="161">
        <v>11</v>
      </c>
    </row>
    <row r="469" spans="1:2" x14ac:dyDescent="0.25">
      <c r="A469" s="161">
        <v>38</v>
      </c>
      <c r="B469" s="161">
        <v>12</v>
      </c>
    </row>
    <row r="470" spans="1:2" x14ac:dyDescent="0.25">
      <c r="A470" s="161">
        <v>39</v>
      </c>
      <c r="B470" s="161">
        <v>1</v>
      </c>
    </row>
    <row r="471" spans="1:2" x14ac:dyDescent="0.25">
      <c r="A471" s="161">
        <v>39</v>
      </c>
      <c r="B471" s="161">
        <v>2</v>
      </c>
    </row>
    <row r="472" spans="1:2" x14ac:dyDescent="0.25">
      <c r="A472" s="161">
        <v>39</v>
      </c>
      <c r="B472" s="161">
        <v>3</v>
      </c>
    </row>
    <row r="473" spans="1:2" x14ac:dyDescent="0.25">
      <c r="A473" s="161">
        <v>39</v>
      </c>
      <c r="B473" s="161">
        <v>4</v>
      </c>
    </row>
    <row r="474" spans="1:2" x14ac:dyDescent="0.25">
      <c r="A474" s="161">
        <v>39</v>
      </c>
      <c r="B474" s="161">
        <v>5</v>
      </c>
    </row>
    <row r="475" spans="1:2" x14ac:dyDescent="0.25">
      <c r="A475" s="161">
        <v>39</v>
      </c>
      <c r="B475" s="161">
        <v>6</v>
      </c>
    </row>
    <row r="476" spans="1:2" x14ac:dyDescent="0.25">
      <c r="A476" s="161">
        <v>39</v>
      </c>
      <c r="B476" s="161">
        <v>7</v>
      </c>
    </row>
    <row r="477" spans="1:2" x14ac:dyDescent="0.25">
      <c r="A477" s="161">
        <v>39</v>
      </c>
      <c r="B477" s="161">
        <v>8</v>
      </c>
    </row>
    <row r="478" spans="1:2" x14ac:dyDescent="0.25">
      <c r="A478" s="161">
        <v>39</v>
      </c>
      <c r="B478" s="161">
        <v>9</v>
      </c>
    </row>
    <row r="479" spans="1:2" x14ac:dyDescent="0.25">
      <c r="A479" s="161">
        <v>39</v>
      </c>
      <c r="B479" s="161">
        <v>10</v>
      </c>
    </row>
    <row r="480" spans="1:2" x14ac:dyDescent="0.25">
      <c r="A480" s="161">
        <v>39</v>
      </c>
      <c r="B480" s="161">
        <v>11</v>
      </c>
    </row>
    <row r="481" spans="1:2" x14ac:dyDescent="0.25">
      <c r="A481" s="161">
        <v>39</v>
      </c>
      <c r="B481" s="161">
        <v>12</v>
      </c>
    </row>
    <row r="482" spans="1:2" x14ac:dyDescent="0.25">
      <c r="A482" s="161">
        <v>40</v>
      </c>
      <c r="B482" s="161">
        <v>1</v>
      </c>
    </row>
    <row r="483" spans="1:2" x14ac:dyDescent="0.25">
      <c r="A483" s="161">
        <v>40</v>
      </c>
      <c r="B483" s="161">
        <v>2</v>
      </c>
    </row>
    <row r="484" spans="1:2" x14ac:dyDescent="0.25">
      <c r="A484" s="161">
        <v>40</v>
      </c>
      <c r="B484" s="161">
        <v>3</v>
      </c>
    </row>
    <row r="485" spans="1:2" x14ac:dyDescent="0.25">
      <c r="A485" s="161">
        <v>40</v>
      </c>
      <c r="B485" s="161">
        <v>4</v>
      </c>
    </row>
    <row r="486" spans="1:2" x14ac:dyDescent="0.25">
      <c r="A486" s="161">
        <v>40</v>
      </c>
      <c r="B486" s="161">
        <v>5</v>
      </c>
    </row>
    <row r="487" spans="1:2" x14ac:dyDescent="0.25">
      <c r="A487" s="161">
        <v>40</v>
      </c>
      <c r="B487" s="161">
        <v>6</v>
      </c>
    </row>
    <row r="488" spans="1:2" x14ac:dyDescent="0.25">
      <c r="A488" s="161">
        <v>40</v>
      </c>
      <c r="B488" s="161">
        <v>7</v>
      </c>
    </row>
    <row r="489" spans="1:2" x14ac:dyDescent="0.25">
      <c r="A489" s="161">
        <v>40</v>
      </c>
      <c r="B489" s="161">
        <v>8</v>
      </c>
    </row>
    <row r="490" spans="1:2" x14ac:dyDescent="0.25">
      <c r="A490" s="161">
        <v>40</v>
      </c>
      <c r="B490" s="161">
        <v>9</v>
      </c>
    </row>
    <row r="491" spans="1:2" x14ac:dyDescent="0.25">
      <c r="A491" s="161">
        <v>40</v>
      </c>
      <c r="B491" s="161">
        <v>10</v>
      </c>
    </row>
    <row r="492" spans="1:2" x14ac:dyDescent="0.25">
      <c r="A492" s="161">
        <v>40</v>
      </c>
      <c r="B492" s="161">
        <v>11</v>
      </c>
    </row>
    <row r="493" spans="1:2" x14ac:dyDescent="0.25">
      <c r="A493" s="161">
        <v>40</v>
      </c>
      <c r="B493" s="161">
        <v>12</v>
      </c>
    </row>
    <row r="494" spans="1:2" x14ac:dyDescent="0.25">
      <c r="A494" s="161">
        <v>41</v>
      </c>
      <c r="B494" s="161">
        <v>1</v>
      </c>
    </row>
    <row r="495" spans="1:2" x14ac:dyDescent="0.25">
      <c r="A495" s="161">
        <v>41</v>
      </c>
      <c r="B495" s="161">
        <v>2</v>
      </c>
    </row>
    <row r="496" spans="1:2" x14ac:dyDescent="0.25">
      <c r="A496" s="161">
        <v>41</v>
      </c>
      <c r="B496" s="161">
        <v>3</v>
      </c>
    </row>
    <row r="497" spans="1:2" x14ac:dyDescent="0.25">
      <c r="A497" s="161">
        <v>41</v>
      </c>
      <c r="B497" s="161">
        <v>4</v>
      </c>
    </row>
    <row r="498" spans="1:2" x14ac:dyDescent="0.25">
      <c r="A498" s="161">
        <v>41</v>
      </c>
      <c r="B498" s="161">
        <v>5</v>
      </c>
    </row>
    <row r="499" spans="1:2" x14ac:dyDescent="0.25">
      <c r="A499" s="161">
        <v>41</v>
      </c>
      <c r="B499" s="161">
        <v>6</v>
      </c>
    </row>
    <row r="500" spans="1:2" x14ac:dyDescent="0.25">
      <c r="A500" s="161">
        <v>41</v>
      </c>
      <c r="B500" s="161">
        <v>7</v>
      </c>
    </row>
    <row r="501" spans="1:2" x14ac:dyDescent="0.25">
      <c r="A501" s="161">
        <v>41</v>
      </c>
      <c r="B501" s="161">
        <v>8</v>
      </c>
    </row>
    <row r="502" spans="1:2" x14ac:dyDescent="0.25">
      <c r="A502" s="161">
        <v>41</v>
      </c>
      <c r="B502" s="161">
        <v>9</v>
      </c>
    </row>
    <row r="503" spans="1:2" x14ac:dyDescent="0.25">
      <c r="A503" s="161">
        <v>41</v>
      </c>
      <c r="B503" s="161">
        <v>10</v>
      </c>
    </row>
    <row r="504" spans="1:2" x14ac:dyDescent="0.25">
      <c r="A504" s="161">
        <v>41</v>
      </c>
      <c r="B504" s="161">
        <v>11</v>
      </c>
    </row>
    <row r="505" spans="1:2" x14ac:dyDescent="0.25">
      <c r="A505" s="161">
        <v>41</v>
      </c>
      <c r="B505" s="161">
        <v>12</v>
      </c>
    </row>
    <row r="506" spans="1:2" x14ac:dyDescent="0.25">
      <c r="A506" s="161">
        <v>42</v>
      </c>
      <c r="B506" s="161">
        <v>1</v>
      </c>
    </row>
    <row r="507" spans="1:2" x14ac:dyDescent="0.25">
      <c r="A507" s="161">
        <v>42</v>
      </c>
      <c r="B507" s="161">
        <v>2</v>
      </c>
    </row>
    <row r="508" spans="1:2" x14ac:dyDescent="0.25">
      <c r="A508" s="161">
        <v>42</v>
      </c>
      <c r="B508" s="161">
        <v>3</v>
      </c>
    </row>
    <row r="509" spans="1:2" x14ac:dyDescent="0.25">
      <c r="A509" s="161">
        <v>42</v>
      </c>
      <c r="B509" s="161">
        <v>4</v>
      </c>
    </row>
    <row r="510" spans="1:2" x14ac:dyDescent="0.25">
      <c r="A510" s="161">
        <v>42</v>
      </c>
      <c r="B510" s="161">
        <v>5</v>
      </c>
    </row>
    <row r="511" spans="1:2" x14ac:dyDescent="0.25">
      <c r="A511" s="161">
        <v>42</v>
      </c>
      <c r="B511" s="161">
        <v>6</v>
      </c>
    </row>
    <row r="512" spans="1:2" x14ac:dyDescent="0.25">
      <c r="A512" s="161">
        <v>42</v>
      </c>
      <c r="B512" s="161">
        <v>7</v>
      </c>
    </row>
    <row r="513" spans="1:2" x14ac:dyDescent="0.25">
      <c r="A513" s="161">
        <v>42</v>
      </c>
      <c r="B513" s="161">
        <v>8</v>
      </c>
    </row>
    <row r="514" spans="1:2" x14ac:dyDescent="0.25">
      <c r="A514" s="161">
        <v>42</v>
      </c>
      <c r="B514" s="161">
        <v>9</v>
      </c>
    </row>
    <row r="515" spans="1:2" x14ac:dyDescent="0.25">
      <c r="A515" s="161">
        <v>42</v>
      </c>
      <c r="B515" s="161">
        <v>10</v>
      </c>
    </row>
    <row r="516" spans="1:2" x14ac:dyDescent="0.25">
      <c r="A516" s="161">
        <v>42</v>
      </c>
      <c r="B516" s="161">
        <v>11</v>
      </c>
    </row>
    <row r="517" spans="1:2" x14ac:dyDescent="0.25">
      <c r="A517" s="161">
        <v>42</v>
      </c>
      <c r="B517" s="161">
        <v>12</v>
      </c>
    </row>
    <row r="518" spans="1:2" x14ac:dyDescent="0.25">
      <c r="A518" s="161">
        <v>43</v>
      </c>
      <c r="B518" s="161">
        <v>1</v>
      </c>
    </row>
    <row r="519" spans="1:2" x14ac:dyDescent="0.25">
      <c r="A519" s="161">
        <v>43</v>
      </c>
      <c r="B519" s="161">
        <v>2</v>
      </c>
    </row>
    <row r="520" spans="1:2" x14ac:dyDescent="0.25">
      <c r="A520" s="161">
        <v>43</v>
      </c>
      <c r="B520" s="161">
        <v>3</v>
      </c>
    </row>
    <row r="521" spans="1:2" x14ac:dyDescent="0.25">
      <c r="A521" s="161">
        <v>43</v>
      </c>
      <c r="B521" s="161">
        <v>4</v>
      </c>
    </row>
    <row r="522" spans="1:2" x14ac:dyDescent="0.25">
      <c r="A522" s="161">
        <v>43</v>
      </c>
      <c r="B522" s="161">
        <v>5</v>
      </c>
    </row>
    <row r="523" spans="1:2" x14ac:dyDescent="0.25">
      <c r="A523" s="161">
        <v>43</v>
      </c>
      <c r="B523" s="161">
        <v>6</v>
      </c>
    </row>
    <row r="524" spans="1:2" x14ac:dyDescent="0.25">
      <c r="A524" s="161">
        <v>43</v>
      </c>
      <c r="B524" s="161">
        <v>7</v>
      </c>
    </row>
    <row r="525" spans="1:2" x14ac:dyDescent="0.25">
      <c r="A525" s="161">
        <v>43</v>
      </c>
      <c r="B525" s="161">
        <v>8</v>
      </c>
    </row>
    <row r="526" spans="1:2" x14ac:dyDescent="0.25">
      <c r="A526" s="161">
        <v>43</v>
      </c>
      <c r="B526" s="161">
        <v>9</v>
      </c>
    </row>
    <row r="527" spans="1:2" x14ac:dyDescent="0.25">
      <c r="A527" s="161">
        <v>43</v>
      </c>
      <c r="B527" s="161">
        <v>10</v>
      </c>
    </row>
    <row r="528" spans="1:2" x14ac:dyDescent="0.25">
      <c r="A528" s="161">
        <v>43</v>
      </c>
      <c r="B528" s="161">
        <v>11</v>
      </c>
    </row>
    <row r="529" spans="1:2" x14ac:dyDescent="0.25">
      <c r="A529" s="161">
        <v>43</v>
      </c>
      <c r="B529" s="161">
        <v>12</v>
      </c>
    </row>
    <row r="530" spans="1:2" x14ac:dyDescent="0.25">
      <c r="A530" s="161">
        <v>44</v>
      </c>
      <c r="B530" s="161">
        <v>1</v>
      </c>
    </row>
    <row r="531" spans="1:2" x14ac:dyDescent="0.25">
      <c r="A531" s="161">
        <v>44</v>
      </c>
      <c r="B531" s="161">
        <v>2</v>
      </c>
    </row>
    <row r="532" spans="1:2" x14ac:dyDescent="0.25">
      <c r="A532" s="161">
        <v>44</v>
      </c>
      <c r="B532" s="161">
        <v>3</v>
      </c>
    </row>
    <row r="533" spans="1:2" x14ac:dyDescent="0.25">
      <c r="A533" s="161">
        <v>44</v>
      </c>
      <c r="B533" s="161">
        <v>4</v>
      </c>
    </row>
    <row r="534" spans="1:2" x14ac:dyDescent="0.25">
      <c r="A534" s="161">
        <v>44</v>
      </c>
      <c r="B534" s="161">
        <v>5</v>
      </c>
    </row>
    <row r="535" spans="1:2" x14ac:dyDescent="0.25">
      <c r="A535" s="161">
        <v>44</v>
      </c>
      <c r="B535" s="161">
        <v>6</v>
      </c>
    </row>
    <row r="536" spans="1:2" x14ac:dyDescent="0.25">
      <c r="A536" s="161">
        <v>44</v>
      </c>
      <c r="B536" s="161">
        <v>7</v>
      </c>
    </row>
    <row r="537" spans="1:2" x14ac:dyDescent="0.25">
      <c r="A537" s="161">
        <v>44</v>
      </c>
      <c r="B537" s="161">
        <v>8</v>
      </c>
    </row>
    <row r="538" spans="1:2" x14ac:dyDescent="0.25">
      <c r="A538" s="161">
        <v>44</v>
      </c>
      <c r="B538" s="161">
        <v>9</v>
      </c>
    </row>
    <row r="539" spans="1:2" x14ac:dyDescent="0.25">
      <c r="A539" s="161">
        <v>44</v>
      </c>
      <c r="B539" s="161">
        <v>10</v>
      </c>
    </row>
    <row r="540" spans="1:2" x14ac:dyDescent="0.25">
      <c r="A540" s="161">
        <v>44</v>
      </c>
      <c r="B540" s="161">
        <v>11</v>
      </c>
    </row>
    <row r="541" spans="1:2" x14ac:dyDescent="0.25">
      <c r="A541" s="161">
        <v>44</v>
      </c>
      <c r="B541" s="161">
        <v>12</v>
      </c>
    </row>
    <row r="542" spans="1:2" x14ac:dyDescent="0.25">
      <c r="A542" s="161">
        <v>45</v>
      </c>
      <c r="B542" s="161">
        <v>1</v>
      </c>
    </row>
    <row r="543" spans="1:2" x14ac:dyDescent="0.25">
      <c r="A543" s="161">
        <v>45</v>
      </c>
      <c r="B543" s="161">
        <v>2</v>
      </c>
    </row>
    <row r="544" spans="1:2" x14ac:dyDescent="0.25">
      <c r="A544" s="161">
        <v>45</v>
      </c>
      <c r="B544" s="161">
        <v>3</v>
      </c>
    </row>
    <row r="545" spans="1:2" x14ac:dyDescent="0.25">
      <c r="A545" s="161">
        <v>45</v>
      </c>
      <c r="B545" s="161">
        <v>4</v>
      </c>
    </row>
    <row r="546" spans="1:2" x14ac:dyDescent="0.25">
      <c r="A546" s="161">
        <v>45</v>
      </c>
      <c r="B546" s="161">
        <v>5</v>
      </c>
    </row>
    <row r="547" spans="1:2" x14ac:dyDescent="0.25">
      <c r="A547" s="161">
        <v>45</v>
      </c>
      <c r="B547" s="161">
        <v>6</v>
      </c>
    </row>
    <row r="548" spans="1:2" x14ac:dyDescent="0.25">
      <c r="A548" s="161">
        <v>45</v>
      </c>
      <c r="B548" s="161">
        <v>7</v>
      </c>
    </row>
    <row r="549" spans="1:2" x14ac:dyDescent="0.25">
      <c r="A549" s="161">
        <v>45</v>
      </c>
      <c r="B549" s="161">
        <v>8</v>
      </c>
    </row>
    <row r="550" spans="1:2" x14ac:dyDescent="0.25">
      <c r="A550" s="161">
        <v>45</v>
      </c>
      <c r="B550" s="161">
        <v>9</v>
      </c>
    </row>
    <row r="551" spans="1:2" x14ac:dyDescent="0.25">
      <c r="A551" s="161">
        <v>45</v>
      </c>
      <c r="B551" s="161">
        <v>10</v>
      </c>
    </row>
    <row r="552" spans="1:2" x14ac:dyDescent="0.25">
      <c r="A552" s="161">
        <v>45</v>
      </c>
      <c r="B552" s="161">
        <v>11</v>
      </c>
    </row>
    <row r="553" spans="1:2" x14ac:dyDescent="0.25">
      <c r="A553" s="161">
        <v>45</v>
      </c>
      <c r="B553" s="161">
        <v>12</v>
      </c>
    </row>
    <row r="554" spans="1:2" x14ac:dyDescent="0.25">
      <c r="A554" s="161">
        <v>46</v>
      </c>
      <c r="B554" s="161">
        <v>1</v>
      </c>
    </row>
    <row r="555" spans="1:2" x14ac:dyDescent="0.25">
      <c r="A555" s="161">
        <v>46</v>
      </c>
      <c r="B555" s="161">
        <v>2</v>
      </c>
    </row>
    <row r="556" spans="1:2" x14ac:dyDescent="0.25">
      <c r="A556" s="161">
        <v>46</v>
      </c>
      <c r="B556" s="161">
        <v>3</v>
      </c>
    </row>
    <row r="557" spans="1:2" x14ac:dyDescent="0.25">
      <c r="A557" s="161">
        <v>46</v>
      </c>
      <c r="B557" s="161">
        <v>4</v>
      </c>
    </row>
    <row r="558" spans="1:2" x14ac:dyDescent="0.25">
      <c r="A558" s="161">
        <v>46</v>
      </c>
      <c r="B558" s="161">
        <v>5</v>
      </c>
    </row>
    <row r="559" spans="1:2" x14ac:dyDescent="0.25">
      <c r="A559" s="161">
        <v>46</v>
      </c>
      <c r="B559" s="161">
        <v>6</v>
      </c>
    </row>
    <row r="560" spans="1:2" x14ac:dyDescent="0.25">
      <c r="A560" s="161">
        <v>46</v>
      </c>
      <c r="B560" s="161">
        <v>7</v>
      </c>
    </row>
    <row r="561" spans="1:2" x14ac:dyDescent="0.25">
      <c r="A561" s="161">
        <v>46</v>
      </c>
      <c r="B561" s="161">
        <v>8</v>
      </c>
    </row>
    <row r="562" spans="1:2" x14ac:dyDescent="0.25">
      <c r="A562" s="161">
        <v>46</v>
      </c>
      <c r="B562" s="161">
        <v>9</v>
      </c>
    </row>
    <row r="563" spans="1:2" x14ac:dyDescent="0.25">
      <c r="A563" s="161">
        <v>46</v>
      </c>
      <c r="B563" s="161">
        <v>10</v>
      </c>
    </row>
    <row r="564" spans="1:2" x14ac:dyDescent="0.25">
      <c r="A564" s="161">
        <v>46</v>
      </c>
      <c r="B564" s="161">
        <v>11</v>
      </c>
    </row>
    <row r="565" spans="1:2" x14ac:dyDescent="0.25">
      <c r="A565" s="161">
        <v>46</v>
      </c>
      <c r="B565" s="161">
        <v>12</v>
      </c>
    </row>
    <row r="566" spans="1:2" x14ac:dyDescent="0.25">
      <c r="A566" s="161">
        <v>47</v>
      </c>
      <c r="B566" s="161">
        <v>1</v>
      </c>
    </row>
    <row r="567" spans="1:2" x14ac:dyDescent="0.25">
      <c r="A567" s="161">
        <v>47</v>
      </c>
      <c r="B567" s="161">
        <v>2</v>
      </c>
    </row>
    <row r="568" spans="1:2" x14ac:dyDescent="0.25">
      <c r="A568" s="161">
        <v>47</v>
      </c>
      <c r="B568" s="161">
        <v>3</v>
      </c>
    </row>
    <row r="569" spans="1:2" x14ac:dyDescent="0.25">
      <c r="A569" s="161">
        <v>47</v>
      </c>
      <c r="B569" s="161">
        <v>4</v>
      </c>
    </row>
    <row r="570" spans="1:2" x14ac:dyDescent="0.25">
      <c r="A570" s="161">
        <v>47</v>
      </c>
      <c r="B570" s="161">
        <v>5</v>
      </c>
    </row>
    <row r="571" spans="1:2" x14ac:dyDescent="0.25">
      <c r="A571" s="161">
        <v>47</v>
      </c>
      <c r="B571" s="161">
        <v>6</v>
      </c>
    </row>
    <row r="572" spans="1:2" x14ac:dyDescent="0.25">
      <c r="A572" s="161">
        <v>47</v>
      </c>
      <c r="B572" s="161">
        <v>7</v>
      </c>
    </row>
    <row r="573" spans="1:2" x14ac:dyDescent="0.25">
      <c r="A573" s="161">
        <v>47</v>
      </c>
      <c r="B573" s="161">
        <v>8</v>
      </c>
    </row>
    <row r="574" spans="1:2" x14ac:dyDescent="0.25">
      <c r="A574" s="161">
        <v>47</v>
      </c>
      <c r="B574" s="161">
        <v>9</v>
      </c>
    </row>
    <row r="575" spans="1:2" x14ac:dyDescent="0.25">
      <c r="A575" s="161">
        <v>47</v>
      </c>
      <c r="B575" s="161">
        <v>10</v>
      </c>
    </row>
    <row r="576" spans="1:2" x14ac:dyDescent="0.25">
      <c r="A576" s="161">
        <v>47</v>
      </c>
      <c r="B576" s="161">
        <v>11</v>
      </c>
    </row>
    <row r="577" spans="1:2" x14ac:dyDescent="0.25">
      <c r="A577" s="161">
        <v>47</v>
      </c>
      <c r="B577" s="161">
        <v>12</v>
      </c>
    </row>
    <row r="578" spans="1:2" x14ac:dyDescent="0.25">
      <c r="A578" s="161">
        <v>48</v>
      </c>
      <c r="B578" s="161">
        <v>1</v>
      </c>
    </row>
    <row r="579" spans="1:2" x14ac:dyDescent="0.25">
      <c r="A579" s="161">
        <v>48</v>
      </c>
      <c r="B579" s="161">
        <v>2</v>
      </c>
    </row>
    <row r="580" spans="1:2" x14ac:dyDescent="0.25">
      <c r="A580" s="161">
        <v>48</v>
      </c>
      <c r="B580" s="161">
        <v>3</v>
      </c>
    </row>
    <row r="581" spans="1:2" x14ac:dyDescent="0.25">
      <c r="A581" s="161">
        <v>48</v>
      </c>
      <c r="B581" s="161">
        <v>4</v>
      </c>
    </row>
    <row r="582" spans="1:2" x14ac:dyDescent="0.25">
      <c r="A582" s="161">
        <v>48</v>
      </c>
      <c r="B582" s="161">
        <v>5</v>
      </c>
    </row>
    <row r="583" spans="1:2" x14ac:dyDescent="0.25">
      <c r="A583" s="161">
        <v>48</v>
      </c>
      <c r="B583" s="161">
        <v>6</v>
      </c>
    </row>
    <row r="584" spans="1:2" x14ac:dyDescent="0.25">
      <c r="A584" s="161">
        <v>48</v>
      </c>
      <c r="B584" s="161">
        <v>7</v>
      </c>
    </row>
    <row r="585" spans="1:2" x14ac:dyDescent="0.25">
      <c r="A585" s="161">
        <v>48</v>
      </c>
      <c r="B585" s="161">
        <v>8</v>
      </c>
    </row>
    <row r="586" spans="1:2" x14ac:dyDescent="0.25">
      <c r="A586" s="161">
        <v>48</v>
      </c>
      <c r="B586" s="161">
        <v>9</v>
      </c>
    </row>
    <row r="587" spans="1:2" x14ac:dyDescent="0.25">
      <c r="A587" s="161">
        <v>48</v>
      </c>
      <c r="B587" s="161">
        <v>10</v>
      </c>
    </row>
    <row r="588" spans="1:2" x14ac:dyDescent="0.25">
      <c r="A588" s="161">
        <v>48</v>
      </c>
      <c r="B588" s="161">
        <v>11</v>
      </c>
    </row>
    <row r="589" spans="1:2" x14ac:dyDescent="0.25">
      <c r="A589" s="161">
        <v>48</v>
      </c>
      <c r="B589" s="161">
        <v>12</v>
      </c>
    </row>
    <row r="590" spans="1:2" x14ac:dyDescent="0.25">
      <c r="A590" s="161">
        <v>49</v>
      </c>
      <c r="B590" s="161">
        <v>1</v>
      </c>
    </row>
    <row r="591" spans="1:2" x14ac:dyDescent="0.25">
      <c r="A591" s="161">
        <v>49</v>
      </c>
      <c r="B591" s="161">
        <v>2</v>
      </c>
    </row>
    <row r="592" spans="1:2" x14ac:dyDescent="0.25">
      <c r="A592" s="161">
        <v>49</v>
      </c>
      <c r="B592" s="161">
        <v>3</v>
      </c>
    </row>
    <row r="593" spans="1:2" x14ac:dyDescent="0.25">
      <c r="A593" s="161">
        <v>49</v>
      </c>
      <c r="B593" s="161">
        <v>4</v>
      </c>
    </row>
    <row r="594" spans="1:2" x14ac:dyDescent="0.25">
      <c r="A594" s="161">
        <v>49</v>
      </c>
      <c r="B594" s="161">
        <v>5</v>
      </c>
    </row>
    <row r="595" spans="1:2" x14ac:dyDescent="0.25">
      <c r="A595" s="161">
        <v>49</v>
      </c>
      <c r="B595" s="161">
        <v>6</v>
      </c>
    </row>
    <row r="596" spans="1:2" x14ac:dyDescent="0.25">
      <c r="A596" s="161">
        <v>49</v>
      </c>
      <c r="B596" s="161">
        <v>7</v>
      </c>
    </row>
    <row r="597" spans="1:2" x14ac:dyDescent="0.25">
      <c r="A597" s="161">
        <v>49</v>
      </c>
      <c r="B597" s="161">
        <v>8</v>
      </c>
    </row>
    <row r="598" spans="1:2" x14ac:dyDescent="0.25">
      <c r="A598" s="161">
        <v>49</v>
      </c>
      <c r="B598" s="161">
        <v>9</v>
      </c>
    </row>
    <row r="599" spans="1:2" x14ac:dyDescent="0.25">
      <c r="A599" s="161">
        <v>49</v>
      </c>
      <c r="B599" s="161">
        <v>10</v>
      </c>
    </row>
    <row r="600" spans="1:2" x14ac:dyDescent="0.25">
      <c r="A600" s="161">
        <v>49</v>
      </c>
      <c r="B600" s="161">
        <v>11</v>
      </c>
    </row>
    <row r="601" spans="1:2" x14ac:dyDescent="0.25">
      <c r="A601" s="161">
        <v>49</v>
      </c>
      <c r="B601" s="161">
        <v>12</v>
      </c>
    </row>
    <row r="602" spans="1:2" x14ac:dyDescent="0.25">
      <c r="A602" s="161">
        <v>50</v>
      </c>
      <c r="B602" s="161">
        <v>1</v>
      </c>
    </row>
    <row r="603" spans="1:2" x14ac:dyDescent="0.25">
      <c r="A603" s="161">
        <v>50</v>
      </c>
      <c r="B603" s="161">
        <v>2</v>
      </c>
    </row>
    <row r="604" spans="1:2" x14ac:dyDescent="0.25">
      <c r="A604" s="161">
        <v>50</v>
      </c>
      <c r="B604" s="161">
        <v>3</v>
      </c>
    </row>
    <row r="605" spans="1:2" x14ac:dyDescent="0.25">
      <c r="A605" s="161">
        <v>50</v>
      </c>
      <c r="B605" s="161">
        <v>4</v>
      </c>
    </row>
    <row r="606" spans="1:2" x14ac:dyDescent="0.25">
      <c r="A606" s="161">
        <v>50</v>
      </c>
      <c r="B606" s="161">
        <v>5</v>
      </c>
    </row>
    <row r="607" spans="1:2" x14ac:dyDescent="0.25">
      <c r="A607" s="161">
        <v>50</v>
      </c>
      <c r="B607" s="161">
        <v>6</v>
      </c>
    </row>
    <row r="608" spans="1:2" x14ac:dyDescent="0.25">
      <c r="A608" s="161">
        <v>50</v>
      </c>
      <c r="B608" s="161">
        <v>7</v>
      </c>
    </row>
    <row r="609" spans="1:2" x14ac:dyDescent="0.25">
      <c r="A609" s="161">
        <v>50</v>
      </c>
      <c r="B609" s="161">
        <v>8</v>
      </c>
    </row>
    <row r="610" spans="1:2" x14ac:dyDescent="0.25">
      <c r="A610" s="161">
        <v>50</v>
      </c>
      <c r="B610" s="161">
        <v>9</v>
      </c>
    </row>
    <row r="611" spans="1:2" x14ac:dyDescent="0.25">
      <c r="A611" s="161">
        <v>50</v>
      </c>
      <c r="B611" s="161">
        <v>10</v>
      </c>
    </row>
    <row r="612" spans="1:2" x14ac:dyDescent="0.25">
      <c r="A612" s="161">
        <v>50</v>
      </c>
      <c r="B612" s="161">
        <v>11</v>
      </c>
    </row>
    <row r="613" spans="1:2" x14ac:dyDescent="0.25">
      <c r="A613" s="161">
        <v>50</v>
      </c>
      <c r="B613" s="161">
        <v>12</v>
      </c>
    </row>
    <row r="614" spans="1:2" x14ac:dyDescent="0.25">
      <c r="A614" s="161">
        <v>51</v>
      </c>
      <c r="B614" s="161">
        <v>1</v>
      </c>
    </row>
    <row r="615" spans="1:2" x14ac:dyDescent="0.25">
      <c r="A615" s="161">
        <v>51</v>
      </c>
      <c r="B615" s="161">
        <v>2</v>
      </c>
    </row>
    <row r="616" spans="1:2" x14ac:dyDescent="0.25">
      <c r="A616" s="161">
        <v>51</v>
      </c>
      <c r="B616" s="161">
        <v>3</v>
      </c>
    </row>
    <row r="617" spans="1:2" x14ac:dyDescent="0.25">
      <c r="A617" s="161">
        <v>51</v>
      </c>
      <c r="B617" s="161">
        <v>4</v>
      </c>
    </row>
    <row r="618" spans="1:2" x14ac:dyDescent="0.25">
      <c r="A618" s="161">
        <v>51</v>
      </c>
      <c r="B618" s="161">
        <v>5</v>
      </c>
    </row>
    <row r="619" spans="1:2" x14ac:dyDescent="0.25">
      <c r="A619" s="161">
        <v>51</v>
      </c>
      <c r="B619" s="161">
        <v>6</v>
      </c>
    </row>
    <row r="620" spans="1:2" x14ac:dyDescent="0.25">
      <c r="A620" s="161">
        <v>51</v>
      </c>
      <c r="B620" s="161">
        <v>7</v>
      </c>
    </row>
    <row r="621" spans="1:2" x14ac:dyDescent="0.25">
      <c r="A621" s="161">
        <v>51</v>
      </c>
      <c r="B621" s="161">
        <v>8</v>
      </c>
    </row>
    <row r="622" spans="1:2" x14ac:dyDescent="0.25">
      <c r="A622" s="161">
        <v>51</v>
      </c>
      <c r="B622" s="161">
        <v>9</v>
      </c>
    </row>
    <row r="623" spans="1:2" x14ac:dyDescent="0.25">
      <c r="A623" s="161">
        <v>51</v>
      </c>
      <c r="B623" s="161">
        <v>10</v>
      </c>
    </row>
    <row r="624" spans="1:2" x14ac:dyDescent="0.25">
      <c r="A624" s="161">
        <v>51</v>
      </c>
      <c r="B624" s="161">
        <v>11</v>
      </c>
    </row>
    <row r="625" spans="1:2" x14ac:dyDescent="0.25">
      <c r="A625" s="161">
        <v>51</v>
      </c>
      <c r="B625" s="161">
        <v>12</v>
      </c>
    </row>
    <row r="626" spans="1:2" x14ac:dyDescent="0.25">
      <c r="A626" s="161">
        <v>52</v>
      </c>
      <c r="B626" s="161">
        <v>1</v>
      </c>
    </row>
    <row r="627" spans="1:2" x14ac:dyDescent="0.25">
      <c r="A627" s="161">
        <v>52</v>
      </c>
      <c r="B627" s="161">
        <v>2</v>
      </c>
    </row>
    <row r="628" spans="1:2" x14ac:dyDescent="0.25">
      <c r="A628" s="161">
        <v>52</v>
      </c>
      <c r="B628" s="161">
        <v>3</v>
      </c>
    </row>
    <row r="629" spans="1:2" x14ac:dyDescent="0.25">
      <c r="A629" s="161">
        <v>52</v>
      </c>
      <c r="B629" s="161">
        <v>4</v>
      </c>
    </row>
    <row r="630" spans="1:2" x14ac:dyDescent="0.25">
      <c r="A630" s="161">
        <v>52</v>
      </c>
      <c r="B630" s="161">
        <v>5</v>
      </c>
    </row>
    <row r="631" spans="1:2" x14ac:dyDescent="0.25">
      <c r="A631" s="161">
        <v>52</v>
      </c>
      <c r="B631" s="161">
        <v>6</v>
      </c>
    </row>
    <row r="632" spans="1:2" x14ac:dyDescent="0.25">
      <c r="A632" s="161">
        <v>52</v>
      </c>
      <c r="B632" s="161">
        <v>7</v>
      </c>
    </row>
    <row r="633" spans="1:2" x14ac:dyDescent="0.25">
      <c r="A633" s="161">
        <v>52</v>
      </c>
      <c r="B633" s="161">
        <v>8</v>
      </c>
    </row>
    <row r="634" spans="1:2" x14ac:dyDescent="0.25">
      <c r="A634" s="161">
        <v>52</v>
      </c>
      <c r="B634" s="161">
        <v>9</v>
      </c>
    </row>
    <row r="635" spans="1:2" x14ac:dyDescent="0.25">
      <c r="A635" s="161">
        <v>52</v>
      </c>
      <c r="B635" s="161">
        <v>10</v>
      </c>
    </row>
    <row r="636" spans="1:2" x14ac:dyDescent="0.25">
      <c r="A636" s="161">
        <v>52</v>
      </c>
      <c r="B636" s="161">
        <v>11</v>
      </c>
    </row>
    <row r="637" spans="1:2" x14ac:dyDescent="0.25">
      <c r="A637" s="161">
        <v>52</v>
      </c>
      <c r="B637" s="161">
        <v>12</v>
      </c>
    </row>
    <row r="638" spans="1:2" x14ac:dyDescent="0.25">
      <c r="A638" s="161">
        <v>53</v>
      </c>
      <c r="B638" s="161">
        <v>1</v>
      </c>
    </row>
    <row r="639" spans="1:2" x14ac:dyDescent="0.25">
      <c r="A639" s="161">
        <v>53</v>
      </c>
      <c r="B639" s="161">
        <v>2</v>
      </c>
    </row>
    <row r="640" spans="1:2" x14ac:dyDescent="0.25">
      <c r="A640" s="161">
        <v>53</v>
      </c>
      <c r="B640" s="161">
        <v>3</v>
      </c>
    </row>
    <row r="641" spans="1:2" x14ac:dyDescent="0.25">
      <c r="A641" s="161">
        <v>53</v>
      </c>
      <c r="B641" s="161">
        <v>4</v>
      </c>
    </row>
    <row r="642" spans="1:2" x14ac:dyDescent="0.25">
      <c r="A642" s="161">
        <v>53</v>
      </c>
      <c r="B642" s="161">
        <v>5</v>
      </c>
    </row>
    <row r="643" spans="1:2" x14ac:dyDescent="0.25">
      <c r="A643" s="161">
        <v>53</v>
      </c>
      <c r="B643" s="161">
        <v>6</v>
      </c>
    </row>
    <row r="644" spans="1:2" x14ac:dyDescent="0.25">
      <c r="A644" s="161">
        <v>53</v>
      </c>
      <c r="B644" s="161">
        <v>7</v>
      </c>
    </row>
    <row r="645" spans="1:2" x14ac:dyDescent="0.25">
      <c r="A645" s="161">
        <v>53</v>
      </c>
      <c r="B645" s="161">
        <v>8</v>
      </c>
    </row>
    <row r="646" spans="1:2" x14ac:dyDescent="0.25">
      <c r="A646" s="161">
        <v>53</v>
      </c>
      <c r="B646" s="161">
        <v>9</v>
      </c>
    </row>
    <row r="647" spans="1:2" x14ac:dyDescent="0.25">
      <c r="A647" s="161">
        <v>53</v>
      </c>
      <c r="B647" s="161">
        <v>10</v>
      </c>
    </row>
    <row r="648" spans="1:2" x14ac:dyDescent="0.25">
      <c r="A648" s="161">
        <v>53</v>
      </c>
      <c r="B648" s="161">
        <v>11</v>
      </c>
    </row>
    <row r="649" spans="1:2" x14ac:dyDescent="0.25">
      <c r="A649" s="161">
        <v>53</v>
      </c>
      <c r="B649" s="161">
        <v>12</v>
      </c>
    </row>
    <row r="650" spans="1:2" x14ac:dyDescent="0.25">
      <c r="A650" s="161">
        <v>54</v>
      </c>
      <c r="B650" s="161">
        <v>1</v>
      </c>
    </row>
    <row r="651" spans="1:2" x14ac:dyDescent="0.25">
      <c r="A651" s="161">
        <v>54</v>
      </c>
      <c r="B651" s="161">
        <v>2</v>
      </c>
    </row>
    <row r="652" spans="1:2" x14ac:dyDescent="0.25">
      <c r="A652" s="161">
        <v>54</v>
      </c>
      <c r="B652" s="161">
        <v>3</v>
      </c>
    </row>
    <row r="653" spans="1:2" x14ac:dyDescent="0.25">
      <c r="A653" s="161">
        <v>54</v>
      </c>
      <c r="B653" s="161">
        <v>4</v>
      </c>
    </row>
    <row r="654" spans="1:2" x14ac:dyDescent="0.25">
      <c r="A654" s="161">
        <v>54</v>
      </c>
      <c r="B654" s="161">
        <v>5</v>
      </c>
    </row>
    <row r="655" spans="1:2" x14ac:dyDescent="0.25">
      <c r="A655" s="161">
        <v>54</v>
      </c>
      <c r="B655" s="161">
        <v>6</v>
      </c>
    </row>
    <row r="656" spans="1:2" x14ac:dyDescent="0.25">
      <c r="A656" s="161">
        <v>54</v>
      </c>
      <c r="B656" s="161">
        <v>7</v>
      </c>
    </row>
    <row r="657" spans="1:2" x14ac:dyDescent="0.25">
      <c r="A657" s="161">
        <v>54</v>
      </c>
      <c r="B657" s="161">
        <v>8</v>
      </c>
    </row>
    <row r="658" spans="1:2" x14ac:dyDescent="0.25">
      <c r="A658" s="161">
        <v>54</v>
      </c>
      <c r="B658" s="161">
        <v>9</v>
      </c>
    </row>
    <row r="659" spans="1:2" x14ac:dyDescent="0.25">
      <c r="A659" s="161">
        <v>54</v>
      </c>
      <c r="B659" s="161">
        <v>10</v>
      </c>
    </row>
    <row r="660" spans="1:2" x14ac:dyDescent="0.25">
      <c r="A660" s="161">
        <v>54</v>
      </c>
      <c r="B660" s="161">
        <v>11</v>
      </c>
    </row>
    <row r="661" spans="1:2" x14ac:dyDescent="0.25">
      <c r="A661" s="161">
        <v>54</v>
      </c>
      <c r="B661" s="161">
        <v>12</v>
      </c>
    </row>
    <row r="662" spans="1:2" x14ac:dyDescent="0.25">
      <c r="A662" s="161">
        <v>55</v>
      </c>
      <c r="B662" s="161">
        <v>1</v>
      </c>
    </row>
    <row r="663" spans="1:2" x14ac:dyDescent="0.25">
      <c r="A663" s="161">
        <v>55</v>
      </c>
      <c r="B663" s="161">
        <v>2</v>
      </c>
    </row>
    <row r="664" spans="1:2" x14ac:dyDescent="0.25">
      <c r="A664" s="161">
        <v>55</v>
      </c>
      <c r="B664" s="161">
        <v>3</v>
      </c>
    </row>
    <row r="665" spans="1:2" x14ac:dyDescent="0.25">
      <c r="A665" s="161">
        <v>55</v>
      </c>
      <c r="B665" s="161">
        <v>4</v>
      </c>
    </row>
    <row r="666" spans="1:2" x14ac:dyDescent="0.25">
      <c r="A666" s="161">
        <v>55</v>
      </c>
      <c r="B666" s="161">
        <v>5</v>
      </c>
    </row>
    <row r="667" spans="1:2" x14ac:dyDescent="0.25">
      <c r="A667" s="161">
        <v>55</v>
      </c>
      <c r="B667" s="161">
        <v>6</v>
      </c>
    </row>
    <row r="668" spans="1:2" x14ac:dyDescent="0.25">
      <c r="A668" s="161">
        <v>55</v>
      </c>
      <c r="B668" s="161">
        <v>7</v>
      </c>
    </row>
    <row r="669" spans="1:2" x14ac:dyDescent="0.25">
      <c r="A669" s="161">
        <v>55</v>
      </c>
      <c r="B669" s="161">
        <v>8</v>
      </c>
    </row>
    <row r="670" spans="1:2" x14ac:dyDescent="0.25">
      <c r="A670" s="161">
        <v>55</v>
      </c>
      <c r="B670" s="161">
        <v>9</v>
      </c>
    </row>
    <row r="671" spans="1:2" x14ac:dyDescent="0.25">
      <c r="A671" s="161">
        <v>55</v>
      </c>
      <c r="B671" s="161">
        <v>10</v>
      </c>
    </row>
    <row r="672" spans="1:2" x14ac:dyDescent="0.25">
      <c r="A672" s="161">
        <v>55</v>
      </c>
      <c r="B672" s="161">
        <v>11</v>
      </c>
    </row>
    <row r="673" spans="1:2" x14ac:dyDescent="0.25">
      <c r="A673" s="161">
        <v>55</v>
      </c>
      <c r="B673" s="161">
        <v>12</v>
      </c>
    </row>
    <row r="674" spans="1:2" x14ac:dyDescent="0.25">
      <c r="A674" s="161">
        <v>56</v>
      </c>
      <c r="B674" s="161">
        <v>1</v>
      </c>
    </row>
    <row r="675" spans="1:2" x14ac:dyDescent="0.25">
      <c r="A675" s="161">
        <v>56</v>
      </c>
      <c r="B675" s="161">
        <v>2</v>
      </c>
    </row>
    <row r="676" spans="1:2" x14ac:dyDescent="0.25">
      <c r="A676" s="161">
        <v>56</v>
      </c>
      <c r="B676" s="161">
        <v>3</v>
      </c>
    </row>
    <row r="677" spans="1:2" x14ac:dyDescent="0.25">
      <c r="A677" s="161">
        <v>56</v>
      </c>
      <c r="B677" s="161">
        <v>4</v>
      </c>
    </row>
    <row r="678" spans="1:2" x14ac:dyDescent="0.25">
      <c r="A678" s="161">
        <v>56</v>
      </c>
      <c r="B678" s="161">
        <v>5</v>
      </c>
    </row>
    <row r="679" spans="1:2" x14ac:dyDescent="0.25">
      <c r="A679" s="161">
        <v>56</v>
      </c>
      <c r="B679" s="161">
        <v>6</v>
      </c>
    </row>
    <row r="680" spans="1:2" x14ac:dyDescent="0.25">
      <c r="A680" s="161">
        <v>56</v>
      </c>
      <c r="B680" s="161">
        <v>7</v>
      </c>
    </row>
    <row r="681" spans="1:2" x14ac:dyDescent="0.25">
      <c r="A681" s="161">
        <v>56</v>
      </c>
      <c r="B681" s="161">
        <v>8</v>
      </c>
    </row>
    <row r="682" spans="1:2" x14ac:dyDescent="0.25">
      <c r="A682" s="161">
        <v>56</v>
      </c>
      <c r="B682" s="161">
        <v>9</v>
      </c>
    </row>
    <row r="683" spans="1:2" x14ac:dyDescent="0.25">
      <c r="A683" s="161">
        <v>56</v>
      </c>
      <c r="B683" s="161">
        <v>10</v>
      </c>
    </row>
    <row r="684" spans="1:2" x14ac:dyDescent="0.25">
      <c r="A684" s="161">
        <v>56</v>
      </c>
      <c r="B684" s="161">
        <v>11</v>
      </c>
    </row>
    <row r="685" spans="1:2" x14ac:dyDescent="0.25">
      <c r="A685" s="161">
        <v>56</v>
      </c>
      <c r="B685" s="161">
        <v>12</v>
      </c>
    </row>
    <row r="686" spans="1:2" x14ac:dyDescent="0.25">
      <c r="A686" s="161">
        <v>57</v>
      </c>
      <c r="B686" s="161">
        <v>1</v>
      </c>
    </row>
    <row r="687" spans="1:2" x14ac:dyDescent="0.25">
      <c r="A687" s="161">
        <v>57</v>
      </c>
      <c r="B687" s="161">
        <v>2</v>
      </c>
    </row>
    <row r="688" spans="1:2" x14ac:dyDescent="0.25">
      <c r="A688" s="161">
        <v>57</v>
      </c>
      <c r="B688" s="161">
        <v>3</v>
      </c>
    </row>
    <row r="689" spans="1:2" x14ac:dyDescent="0.25">
      <c r="A689" s="161">
        <v>57</v>
      </c>
      <c r="B689" s="161">
        <v>4</v>
      </c>
    </row>
    <row r="690" spans="1:2" x14ac:dyDescent="0.25">
      <c r="A690" s="161">
        <v>57</v>
      </c>
      <c r="B690" s="161">
        <v>5</v>
      </c>
    </row>
    <row r="691" spans="1:2" x14ac:dyDescent="0.25">
      <c r="A691" s="161">
        <v>57</v>
      </c>
      <c r="B691" s="161">
        <v>6</v>
      </c>
    </row>
    <row r="692" spans="1:2" x14ac:dyDescent="0.25">
      <c r="A692" s="161">
        <v>57</v>
      </c>
      <c r="B692" s="161">
        <v>7</v>
      </c>
    </row>
    <row r="693" spans="1:2" x14ac:dyDescent="0.25">
      <c r="A693" s="161">
        <v>57</v>
      </c>
      <c r="B693" s="161">
        <v>8</v>
      </c>
    </row>
    <row r="694" spans="1:2" x14ac:dyDescent="0.25">
      <c r="A694" s="161">
        <v>57</v>
      </c>
      <c r="B694" s="161">
        <v>9</v>
      </c>
    </row>
    <row r="695" spans="1:2" x14ac:dyDescent="0.25">
      <c r="A695" s="161">
        <v>57</v>
      </c>
      <c r="B695" s="161">
        <v>10</v>
      </c>
    </row>
    <row r="696" spans="1:2" x14ac:dyDescent="0.25">
      <c r="A696" s="161">
        <v>57</v>
      </c>
      <c r="B696" s="161">
        <v>11</v>
      </c>
    </row>
    <row r="697" spans="1:2" x14ac:dyDescent="0.25">
      <c r="A697" s="161">
        <v>57</v>
      </c>
      <c r="B697" s="161">
        <v>12</v>
      </c>
    </row>
    <row r="698" spans="1:2" x14ac:dyDescent="0.25">
      <c r="A698" s="161">
        <v>58</v>
      </c>
      <c r="B698" s="161">
        <v>1</v>
      </c>
    </row>
    <row r="699" spans="1:2" x14ac:dyDescent="0.25">
      <c r="A699" s="161">
        <v>58</v>
      </c>
      <c r="B699" s="161">
        <v>2</v>
      </c>
    </row>
    <row r="700" spans="1:2" x14ac:dyDescent="0.25">
      <c r="A700" s="161">
        <v>58</v>
      </c>
      <c r="B700" s="161">
        <v>3</v>
      </c>
    </row>
    <row r="701" spans="1:2" x14ac:dyDescent="0.25">
      <c r="A701" s="161">
        <v>58</v>
      </c>
      <c r="B701" s="161">
        <v>4</v>
      </c>
    </row>
    <row r="702" spans="1:2" x14ac:dyDescent="0.25">
      <c r="A702" s="161">
        <v>58</v>
      </c>
      <c r="B702" s="161">
        <v>5</v>
      </c>
    </row>
    <row r="703" spans="1:2" x14ac:dyDescent="0.25">
      <c r="A703" s="161">
        <v>58</v>
      </c>
      <c r="B703" s="161">
        <v>6</v>
      </c>
    </row>
    <row r="704" spans="1:2" x14ac:dyDescent="0.25">
      <c r="A704" s="161">
        <v>58</v>
      </c>
      <c r="B704" s="161">
        <v>7</v>
      </c>
    </row>
    <row r="705" spans="1:2" x14ac:dyDescent="0.25">
      <c r="A705" s="161">
        <v>58</v>
      </c>
      <c r="B705" s="161">
        <v>8</v>
      </c>
    </row>
    <row r="706" spans="1:2" x14ac:dyDescent="0.25">
      <c r="A706" s="161">
        <v>58</v>
      </c>
      <c r="B706" s="161">
        <v>9</v>
      </c>
    </row>
    <row r="707" spans="1:2" x14ac:dyDescent="0.25">
      <c r="A707" s="161">
        <v>58</v>
      </c>
      <c r="B707" s="161">
        <v>10</v>
      </c>
    </row>
    <row r="708" spans="1:2" x14ac:dyDescent="0.25">
      <c r="A708" s="161">
        <v>58</v>
      </c>
      <c r="B708" s="161">
        <v>11</v>
      </c>
    </row>
    <row r="709" spans="1:2" x14ac:dyDescent="0.25">
      <c r="A709" s="161">
        <v>58</v>
      </c>
      <c r="B709" s="161">
        <v>12</v>
      </c>
    </row>
    <row r="710" spans="1:2" x14ac:dyDescent="0.25">
      <c r="A710" s="161">
        <v>59</v>
      </c>
      <c r="B710" s="161">
        <v>1</v>
      </c>
    </row>
    <row r="711" spans="1:2" x14ac:dyDescent="0.25">
      <c r="A711" s="161">
        <v>59</v>
      </c>
      <c r="B711" s="161">
        <v>2</v>
      </c>
    </row>
    <row r="712" spans="1:2" x14ac:dyDescent="0.25">
      <c r="A712" s="161">
        <v>59</v>
      </c>
      <c r="B712" s="161">
        <v>3</v>
      </c>
    </row>
    <row r="713" spans="1:2" x14ac:dyDescent="0.25">
      <c r="A713" s="161">
        <v>59</v>
      </c>
      <c r="B713" s="161">
        <v>4</v>
      </c>
    </row>
    <row r="714" spans="1:2" x14ac:dyDescent="0.25">
      <c r="A714" s="161">
        <v>59</v>
      </c>
      <c r="B714" s="161">
        <v>5</v>
      </c>
    </row>
    <row r="715" spans="1:2" x14ac:dyDescent="0.25">
      <c r="A715" s="161">
        <v>59</v>
      </c>
      <c r="B715" s="161">
        <v>6</v>
      </c>
    </row>
    <row r="716" spans="1:2" x14ac:dyDescent="0.25">
      <c r="A716" s="161">
        <v>59</v>
      </c>
      <c r="B716" s="161">
        <v>7</v>
      </c>
    </row>
    <row r="717" spans="1:2" x14ac:dyDescent="0.25">
      <c r="A717" s="161">
        <v>59</v>
      </c>
      <c r="B717" s="161">
        <v>8</v>
      </c>
    </row>
    <row r="718" spans="1:2" x14ac:dyDescent="0.25">
      <c r="A718" s="161">
        <v>59</v>
      </c>
      <c r="B718" s="161">
        <v>9</v>
      </c>
    </row>
    <row r="719" spans="1:2" x14ac:dyDescent="0.25">
      <c r="A719" s="161">
        <v>59</v>
      </c>
      <c r="B719" s="161">
        <v>10</v>
      </c>
    </row>
    <row r="720" spans="1:2" x14ac:dyDescent="0.25">
      <c r="A720" s="161">
        <v>59</v>
      </c>
      <c r="B720" s="161">
        <v>11</v>
      </c>
    </row>
    <row r="721" spans="1:2" x14ac:dyDescent="0.25">
      <c r="A721" s="161">
        <v>59</v>
      </c>
      <c r="B721" s="161">
        <v>12</v>
      </c>
    </row>
    <row r="722" spans="1:2" x14ac:dyDescent="0.25">
      <c r="A722" s="161">
        <v>60</v>
      </c>
      <c r="B722" s="161">
        <v>1</v>
      </c>
    </row>
    <row r="723" spans="1:2" x14ac:dyDescent="0.25">
      <c r="A723" s="161">
        <v>60</v>
      </c>
      <c r="B723" s="161">
        <v>2</v>
      </c>
    </row>
    <row r="724" spans="1:2" x14ac:dyDescent="0.25">
      <c r="A724" s="161">
        <v>60</v>
      </c>
      <c r="B724" s="161">
        <v>3</v>
      </c>
    </row>
    <row r="725" spans="1:2" x14ac:dyDescent="0.25">
      <c r="A725" s="161">
        <v>60</v>
      </c>
      <c r="B725" s="161">
        <v>4</v>
      </c>
    </row>
    <row r="726" spans="1:2" x14ac:dyDescent="0.25">
      <c r="A726" s="161">
        <v>60</v>
      </c>
      <c r="B726" s="161">
        <v>5</v>
      </c>
    </row>
    <row r="727" spans="1:2" x14ac:dyDescent="0.25">
      <c r="A727" s="161">
        <v>60</v>
      </c>
      <c r="B727" s="161">
        <v>6</v>
      </c>
    </row>
    <row r="728" spans="1:2" x14ac:dyDescent="0.25">
      <c r="A728" s="161">
        <v>60</v>
      </c>
      <c r="B728" s="161">
        <v>7</v>
      </c>
    </row>
    <row r="729" spans="1:2" x14ac:dyDescent="0.25">
      <c r="A729" s="161">
        <v>60</v>
      </c>
      <c r="B729" s="161">
        <v>8</v>
      </c>
    </row>
    <row r="730" spans="1:2" x14ac:dyDescent="0.25">
      <c r="A730" s="161">
        <v>60</v>
      </c>
      <c r="B730" s="161">
        <v>9</v>
      </c>
    </row>
    <row r="731" spans="1:2" x14ac:dyDescent="0.25">
      <c r="A731" s="161">
        <v>60</v>
      </c>
      <c r="B731" s="161">
        <v>10</v>
      </c>
    </row>
    <row r="732" spans="1:2" x14ac:dyDescent="0.25">
      <c r="A732" s="161">
        <v>60</v>
      </c>
      <c r="B732" s="161">
        <v>11</v>
      </c>
    </row>
    <row r="733" spans="1:2" x14ac:dyDescent="0.25">
      <c r="A733" s="161">
        <v>60</v>
      </c>
      <c r="B733" s="161">
        <v>12</v>
      </c>
    </row>
    <row r="734" spans="1:2" x14ac:dyDescent="0.25">
      <c r="A734" s="161">
        <v>61</v>
      </c>
      <c r="B734" s="161">
        <v>1</v>
      </c>
    </row>
    <row r="735" spans="1:2" x14ac:dyDescent="0.25">
      <c r="A735" s="161">
        <v>61</v>
      </c>
      <c r="B735" s="161">
        <v>2</v>
      </c>
    </row>
    <row r="736" spans="1:2" x14ac:dyDescent="0.25">
      <c r="A736" s="161">
        <v>61</v>
      </c>
      <c r="B736" s="161">
        <v>3</v>
      </c>
    </row>
    <row r="737" spans="1:2" x14ac:dyDescent="0.25">
      <c r="A737" s="161">
        <v>61</v>
      </c>
      <c r="B737" s="161">
        <v>4</v>
      </c>
    </row>
    <row r="738" spans="1:2" x14ac:dyDescent="0.25">
      <c r="A738" s="161">
        <v>61</v>
      </c>
      <c r="B738" s="161">
        <v>5</v>
      </c>
    </row>
    <row r="739" spans="1:2" x14ac:dyDescent="0.25">
      <c r="A739" s="161">
        <v>61</v>
      </c>
      <c r="B739" s="161">
        <v>6</v>
      </c>
    </row>
    <row r="740" spans="1:2" x14ac:dyDescent="0.25">
      <c r="A740" s="161">
        <v>61</v>
      </c>
      <c r="B740" s="161">
        <v>7</v>
      </c>
    </row>
    <row r="741" spans="1:2" x14ac:dyDescent="0.25">
      <c r="A741" s="161">
        <v>61</v>
      </c>
      <c r="B741" s="161">
        <v>8</v>
      </c>
    </row>
    <row r="742" spans="1:2" x14ac:dyDescent="0.25">
      <c r="A742" s="161">
        <v>61</v>
      </c>
      <c r="B742" s="161">
        <v>9</v>
      </c>
    </row>
    <row r="743" spans="1:2" x14ac:dyDescent="0.25">
      <c r="A743" s="161">
        <v>61</v>
      </c>
      <c r="B743" s="161">
        <v>10</v>
      </c>
    </row>
    <row r="744" spans="1:2" x14ac:dyDescent="0.25">
      <c r="A744" s="161">
        <v>61</v>
      </c>
      <c r="B744" s="161">
        <v>11</v>
      </c>
    </row>
    <row r="745" spans="1:2" x14ac:dyDescent="0.25">
      <c r="A745" s="161">
        <v>61</v>
      </c>
      <c r="B745" s="161">
        <v>12</v>
      </c>
    </row>
    <row r="746" spans="1:2" x14ac:dyDescent="0.25">
      <c r="A746" s="161">
        <v>62</v>
      </c>
      <c r="B746" s="161">
        <v>1</v>
      </c>
    </row>
    <row r="747" spans="1:2" x14ac:dyDescent="0.25">
      <c r="A747" s="161">
        <v>62</v>
      </c>
      <c r="B747" s="161">
        <v>2</v>
      </c>
    </row>
    <row r="748" spans="1:2" x14ac:dyDescent="0.25">
      <c r="A748" s="161">
        <v>62</v>
      </c>
      <c r="B748" s="161">
        <v>3</v>
      </c>
    </row>
    <row r="749" spans="1:2" x14ac:dyDescent="0.25">
      <c r="A749" s="161">
        <v>62</v>
      </c>
      <c r="B749" s="161">
        <v>4</v>
      </c>
    </row>
    <row r="750" spans="1:2" x14ac:dyDescent="0.25">
      <c r="A750" s="161">
        <v>62</v>
      </c>
      <c r="B750" s="161">
        <v>5</v>
      </c>
    </row>
    <row r="751" spans="1:2" x14ac:dyDescent="0.25">
      <c r="A751" s="161">
        <v>62</v>
      </c>
      <c r="B751" s="161">
        <v>6</v>
      </c>
    </row>
    <row r="752" spans="1:2" x14ac:dyDescent="0.25">
      <c r="A752" s="161">
        <v>62</v>
      </c>
      <c r="B752" s="161">
        <v>7</v>
      </c>
    </row>
    <row r="753" spans="1:2" x14ac:dyDescent="0.25">
      <c r="A753" s="161">
        <v>62</v>
      </c>
      <c r="B753" s="161">
        <v>8</v>
      </c>
    </row>
    <row r="754" spans="1:2" x14ac:dyDescent="0.25">
      <c r="A754" s="161">
        <v>62</v>
      </c>
      <c r="B754" s="161">
        <v>9</v>
      </c>
    </row>
    <row r="755" spans="1:2" x14ac:dyDescent="0.25">
      <c r="A755" s="161">
        <v>62</v>
      </c>
      <c r="B755" s="161">
        <v>10</v>
      </c>
    </row>
    <row r="756" spans="1:2" x14ac:dyDescent="0.25">
      <c r="A756" s="161">
        <v>62</v>
      </c>
      <c r="B756" s="161">
        <v>11</v>
      </c>
    </row>
    <row r="757" spans="1:2" x14ac:dyDescent="0.25">
      <c r="A757" s="161">
        <v>62</v>
      </c>
      <c r="B757" s="161">
        <v>12</v>
      </c>
    </row>
    <row r="758" spans="1:2" x14ac:dyDescent="0.25">
      <c r="A758" s="161">
        <v>63</v>
      </c>
      <c r="B758" s="161">
        <v>1</v>
      </c>
    </row>
    <row r="759" spans="1:2" x14ac:dyDescent="0.25">
      <c r="A759" s="161">
        <v>63</v>
      </c>
      <c r="B759" s="161">
        <v>2</v>
      </c>
    </row>
    <row r="760" spans="1:2" x14ac:dyDescent="0.25">
      <c r="A760" s="161">
        <v>63</v>
      </c>
      <c r="B760" s="161">
        <v>3</v>
      </c>
    </row>
    <row r="761" spans="1:2" x14ac:dyDescent="0.25">
      <c r="A761" s="161">
        <v>63</v>
      </c>
      <c r="B761" s="161">
        <v>4</v>
      </c>
    </row>
    <row r="762" spans="1:2" x14ac:dyDescent="0.25">
      <c r="A762" s="161">
        <v>63</v>
      </c>
      <c r="B762" s="161">
        <v>5</v>
      </c>
    </row>
    <row r="763" spans="1:2" x14ac:dyDescent="0.25">
      <c r="A763" s="161">
        <v>63</v>
      </c>
      <c r="B763" s="161">
        <v>6</v>
      </c>
    </row>
    <row r="764" spans="1:2" x14ac:dyDescent="0.25">
      <c r="A764" s="161">
        <v>63</v>
      </c>
      <c r="B764" s="161">
        <v>7</v>
      </c>
    </row>
    <row r="765" spans="1:2" x14ac:dyDescent="0.25">
      <c r="A765" s="161">
        <v>63</v>
      </c>
      <c r="B765" s="161">
        <v>8</v>
      </c>
    </row>
    <row r="766" spans="1:2" x14ac:dyDescent="0.25">
      <c r="A766" s="161">
        <v>63</v>
      </c>
      <c r="B766" s="161">
        <v>9</v>
      </c>
    </row>
    <row r="767" spans="1:2" x14ac:dyDescent="0.25">
      <c r="A767" s="161">
        <v>63</v>
      </c>
      <c r="B767" s="161">
        <v>10</v>
      </c>
    </row>
    <row r="768" spans="1:2" x14ac:dyDescent="0.25">
      <c r="A768" s="161">
        <v>63</v>
      </c>
      <c r="B768" s="161">
        <v>11</v>
      </c>
    </row>
    <row r="769" spans="1:2" x14ac:dyDescent="0.25">
      <c r="A769" s="161">
        <v>63</v>
      </c>
      <c r="B769" s="161">
        <v>12</v>
      </c>
    </row>
    <row r="770" spans="1:2" x14ac:dyDescent="0.25">
      <c r="A770" s="161">
        <v>64</v>
      </c>
      <c r="B770" s="161">
        <v>1</v>
      </c>
    </row>
    <row r="771" spans="1:2" x14ac:dyDescent="0.25">
      <c r="A771" s="161">
        <v>64</v>
      </c>
      <c r="B771" s="161">
        <v>2</v>
      </c>
    </row>
    <row r="772" spans="1:2" x14ac:dyDescent="0.25">
      <c r="A772" s="161">
        <v>64</v>
      </c>
      <c r="B772" s="161">
        <v>3</v>
      </c>
    </row>
    <row r="773" spans="1:2" x14ac:dyDescent="0.25">
      <c r="A773" s="161">
        <v>64</v>
      </c>
      <c r="B773" s="161">
        <v>4</v>
      </c>
    </row>
    <row r="774" spans="1:2" x14ac:dyDescent="0.25">
      <c r="A774" s="161">
        <v>64</v>
      </c>
      <c r="B774" s="161">
        <v>5</v>
      </c>
    </row>
    <row r="775" spans="1:2" x14ac:dyDescent="0.25">
      <c r="A775" s="161">
        <v>64</v>
      </c>
      <c r="B775" s="161">
        <v>6</v>
      </c>
    </row>
    <row r="776" spans="1:2" x14ac:dyDescent="0.25">
      <c r="A776" s="161">
        <v>64</v>
      </c>
      <c r="B776" s="161">
        <v>7</v>
      </c>
    </row>
    <row r="777" spans="1:2" x14ac:dyDescent="0.25">
      <c r="A777" s="161">
        <v>64</v>
      </c>
      <c r="B777" s="161">
        <v>8</v>
      </c>
    </row>
    <row r="778" spans="1:2" x14ac:dyDescent="0.25">
      <c r="A778" s="161">
        <v>64</v>
      </c>
      <c r="B778" s="161">
        <v>9</v>
      </c>
    </row>
    <row r="779" spans="1:2" x14ac:dyDescent="0.25">
      <c r="A779" s="161">
        <v>64</v>
      </c>
      <c r="B779" s="161">
        <v>10</v>
      </c>
    </row>
    <row r="780" spans="1:2" x14ac:dyDescent="0.25">
      <c r="A780" s="161">
        <v>64</v>
      </c>
      <c r="B780" s="161">
        <v>11</v>
      </c>
    </row>
    <row r="781" spans="1:2" x14ac:dyDescent="0.25">
      <c r="A781" s="161">
        <v>64</v>
      </c>
      <c r="B781" s="161">
        <v>12</v>
      </c>
    </row>
    <row r="782" spans="1:2" x14ac:dyDescent="0.25">
      <c r="A782" s="161">
        <v>65</v>
      </c>
      <c r="B782" s="161">
        <v>1</v>
      </c>
    </row>
    <row r="783" spans="1:2" x14ac:dyDescent="0.25">
      <c r="A783" s="161">
        <v>65</v>
      </c>
      <c r="B783" s="161">
        <v>2</v>
      </c>
    </row>
    <row r="784" spans="1:2" x14ac:dyDescent="0.25">
      <c r="A784" s="161">
        <v>65</v>
      </c>
      <c r="B784" s="161">
        <v>3</v>
      </c>
    </row>
    <row r="785" spans="1:2" x14ac:dyDescent="0.25">
      <c r="A785" s="161">
        <v>65</v>
      </c>
      <c r="B785" s="161">
        <v>4</v>
      </c>
    </row>
    <row r="786" spans="1:2" x14ac:dyDescent="0.25">
      <c r="A786" s="161">
        <v>65</v>
      </c>
      <c r="B786" s="161">
        <v>5</v>
      </c>
    </row>
    <row r="787" spans="1:2" x14ac:dyDescent="0.25">
      <c r="A787" s="161">
        <v>65</v>
      </c>
      <c r="B787" s="161">
        <v>6</v>
      </c>
    </row>
    <row r="788" spans="1:2" x14ac:dyDescent="0.25">
      <c r="A788" s="161">
        <v>65</v>
      </c>
      <c r="B788" s="161">
        <v>7</v>
      </c>
    </row>
    <row r="789" spans="1:2" x14ac:dyDescent="0.25">
      <c r="A789" s="161">
        <v>65</v>
      </c>
      <c r="B789" s="161">
        <v>8</v>
      </c>
    </row>
    <row r="790" spans="1:2" x14ac:dyDescent="0.25">
      <c r="A790" s="161">
        <v>65</v>
      </c>
      <c r="B790" s="161">
        <v>9</v>
      </c>
    </row>
    <row r="791" spans="1:2" x14ac:dyDescent="0.25">
      <c r="A791" s="161">
        <v>65</v>
      </c>
      <c r="B791" s="161">
        <v>10</v>
      </c>
    </row>
    <row r="792" spans="1:2" x14ac:dyDescent="0.25">
      <c r="A792" s="161">
        <v>65</v>
      </c>
      <c r="B792" s="161">
        <v>11</v>
      </c>
    </row>
    <row r="793" spans="1:2" x14ac:dyDescent="0.25">
      <c r="A793" s="161">
        <v>65</v>
      </c>
      <c r="B793" s="161">
        <v>12</v>
      </c>
    </row>
    <row r="794" spans="1:2" x14ac:dyDescent="0.25">
      <c r="A794" s="161">
        <v>66</v>
      </c>
      <c r="B794" s="161">
        <v>1</v>
      </c>
    </row>
    <row r="795" spans="1:2" x14ac:dyDescent="0.25">
      <c r="A795" s="161">
        <v>66</v>
      </c>
      <c r="B795" s="161">
        <v>2</v>
      </c>
    </row>
    <row r="796" spans="1:2" x14ac:dyDescent="0.25">
      <c r="A796" s="161">
        <v>66</v>
      </c>
      <c r="B796" s="161">
        <v>3</v>
      </c>
    </row>
    <row r="797" spans="1:2" x14ac:dyDescent="0.25">
      <c r="A797" s="161">
        <v>66</v>
      </c>
      <c r="B797" s="161">
        <v>4</v>
      </c>
    </row>
    <row r="798" spans="1:2" x14ac:dyDescent="0.25">
      <c r="A798" s="161">
        <v>66</v>
      </c>
      <c r="B798" s="161">
        <v>5</v>
      </c>
    </row>
    <row r="799" spans="1:2" x14ac:dyDescent="0.25">
      <c r="A799" s="161">
        <v>66</v>
      </c>
      <c r="B799" s="161">
        <v>6</v>
      </c>
    </row>
    <row r="800" spans="1:2" x14ac:dyDescent="0.25">
      <c r="A800" s="161">
        <v>66</v>
      </c>
      <c r="B800" s="161">
        <v>7</v>
      </c>
    </row>
    <row r="801" spans="1:2" x14ac:dyDescent="0.25">
      <c r="A801" s="161">
        <v>66</v>
      </c>
      <c r="B801" s="161">
        <v>8</v>
      </c>
    </row>
    <row r="802" spans="1:2" x14ac:dyDescent="0.25">
      <c r="A802" s="161">
        <v>66</v>
      </c>
      <c r="B802" s="161">
        <v>9</v>
      </c>
    </row>
    <row r="803" spans="1:2" x14ac:dyDescent="0.25">
      <c r="A803" s="161">
        <v>66</v>
      </c>
      <c r="B803" s="161">
        <v>10</v>
      </c>
    </row>
    <row r="804" spans="1:2" x14ac:dyDescent="0.25">
      <c r="A804" s="161">
        <v>66</v>
      </c>
      <c r="B804" s="161">
        <v>11</v>
      </c>
    </row>
    <row r="805" spans="1:2" x14ac:dyDescent="0.25">
      <c r="A805" s="161">
        <v>66</v>
      </c>
      <c r="B805" s="161">
        <v>12</v>
      </c>
    </row>
    <row r="806" spans="1:2" x14ac:dyDescent="0.25">
      <c r="A806" s="161">
        <v>67</v>
      </c>
      <c r="B806" s="161">
        <v>1</v>
      </c>
    </row>
    <row r="807" spans="1:2" x14ac:dyDescent="0.25">
      <c r="A807" s="161">
        <v>67</v>
      </c>
      <c r="B807" s="161">
        <v>2</v>
      </c>
    </row>
    <row r="808" spans="1:2" x14ac:dyDescent="0.25">
      <c r="A808" s="161">
        <v>67</v>
      </c>
      <c r="B808" s="161">
        <v>3</v>
      </c>
    </row>
    <row r="809" spans="1:2" x14ac:dyDescent="0.25">
      <c r="A809" s="161">
        <v>67</v>
      </c>
      <c r="B809" s="161">
        <v>4</v>
      </c>
    </row>
    <row r="810" spans="1:2" x14ac:dyDescent="0.25">
      <c r="A810" s="161">
        <v>67</v>
      </c>
      <c r="B810" s="161">
        <v>5</v>
      </c>
    </row>
    <row r="811" spans="1:2" x14ac:dyDescent="0.25">
      <c r="A811" s="161">
        <v>67</v>
      </c>
      <c r="B811" s="161">
        <v>6</v>
      </c>
    </row>
    <row r="812" spans="1:2" x14ac:dyDescent="0.25">
      <c r="A812" s="161">
        <v>67</v>
      </c>
      <c r="B812" s="161">
        <v>7</v>
      </c>
    </row>
    <row r="813" spans="1:2" x14ac:dyDescent="0.25">
      <c r="A813" s="161">
        <v>67</v>
      </c>
      <c r="B813" s="161">
        <v>8</v>
      </c>
    </row>
    <row r="814" spans="1:2" x14ac:dyDescent="0.25">
      <c r="A814" s="161">
        <v>67</v>
      </c>
      <c r="B814" s="161">
        <v>9</v>
      </c>
    </row>
    <row r="815" spans="1:2" x14ac:dyDescent="0.25">
      <c r="A815" s="161">
        <v>67</v>
      </c>
      <c r="B815" s="161">
        <v>10</v>
      </c>
    </row>
    <row r="816" spans="1:2" x14ac:dyDescent="0.25">
      <c r="A816" s="161">
        <v>67</v>
      </c>
      <c r="B816" s="161">
        <v>11</v>
      </c>
    </row>
    <row r="817" spans="1:2" x14ac:dyDescent="0.25">
      <c r="A817" s="161">
        <v>67</v>
      </c>
      <c r="B817" s="161">
        <v>12</v>
      </c>
    </row>
    <row r="818" spans="1:2" x14ac:dyDescent="0.25">
      <c r="A818" s="161">
        <v>68</v>
      </c>
      <c r="B818" s="161">
        <v>1</v>
      </c>
    </row>
    <row r="819" spans="1:2" x14ac:dyDescent="0.25">
      <c r="A819" s="161">
        <v>68</v>
      </c>
      <c r="B819" s="161">
        <v>2</v>
      </c>
    </row>
    <row r="820" spans="1:2" x14ac:dyDescent="0.25">
      <c r="A820" s="161">
        <v>68</v>
      </c>
      <c r="B820" s="161">
        <v>3</v>
      </c>
    </row>
    <row r="821" spans="1:2" x14ac:dyDescent="0.25">
      <c r="A821" s="161">
        <v>68</v>
      </c>
      <c r="B821" s="161">
        <v>4</v>
      </c>
    </row>
    <row r="822" spans="1:2" x14ac:dyDescent="0.25">
      <c r="A822" s="161">
        <v>68</v>
      </c>
      <c r="B822" s="161">
        <v>5</v>
      </c>
    </row>
    <row r="823" spans="1:2" x14ac:dyDescent="0.25">
      <c r="A823" s="161">
        <v>68</v>
      </c>
      <c r="B823" s="161">
        <v>6</v>
      </c>
    </row>
    <row r="824" spans="1:2" x14ac:dyDescent="0.25">
      <c r="A824" s="161">
        <v>68</v>
      </c>
      <c r="B824" s="161">
        <v>7</v>
      </c>
    </row>
    <row r="825" spans="1:2" x14ac:dyDescent="0.25">
      <c r="A825" s="161">
        <v>68</v>
      </c>
      <c r="B825" s="161">
        <v>8</v>
      </c>
    </row>
    <row r="826" spans="1:2" x14ac:dyDescent="0.25">
      <c r="A826" s="161">
        <v>68</v>
      </c>
      <c r="B826" s="161">
        <v>9</v>
      </c>
    </row>
    <row r="827" spans="1:2" x14ac:dyDescent="0.25">
      <c r="A827" s="161">
        <v>68</v>
      </c>
      <c r="B827" s="161">
        <v>10</v>
      </c>
    </row>
    <row r="828" spans="1:2" x14ac:dyDescent="0.25">
      <c r="A828" s="161">
        <v>68</v>
      </c>
      <c r="B828" s="161">
        <v>11</v>
      </c>
    </row>
    <row r="829" spans="1:2" x14ac:dyDescent="0.25">
      <c r="A829" s="161">
        <v>68</v>
      </c>
      <c r="B829" s="161">
        <v>12</v>
      </c>
    </row>
    <row r="830" spans="1:2" x14ac:dyDescent="0.25">
      <c r="A830" s="161">
        <v>69</v>
      </c>
      <c r="B830" s="161">
        <v>1</v>
      </c>
    </row>
    <row r="831" spans="1:2" x14ac:dyDescent="0.25">
      <c r="A831" s="161">
        <v>69</v>
      </c>
      <c r="B831" s="161">
        <v>2</v>
      </c>
    </row>
    <row r="832" spans="1:2" x14ac:dyDescent="0.25">
      <c r="A832" s="161">
        <v>69</v>
      </c>
      <c r="B832" s="161">
        <v>3</v>
      </c>
    </row>
    <row r="833" spans="1:2" x14ac:dyDescent="0.25">
      <c r="A833" s="161">
        <v>69</v>
      </c>
      <c r="B833" s="161">
        <v>4</v>
      </c>
    </row>
    <row r="834" spans="1:2" x14ac:dyDescent="0.25">
      <c r="A834" s="161">
        <v>69</v>
      </c>
      <c r="B834" s="161">
        <v>5</v>
      </c>
    </row>
    <row r="835" spans="1:2" x14ac:dyDescent="0.25">
      <c r="A835" s="161">
        <v>69</v>
      </c>
      <c r="B835" s="161">
        <v>6</v>
      </c>
    </row>
    <row r="836" spans="1:2" x14ac:dyDescent="0.25">
      <c r="A836" s="161">
        <v>69</v>
      </c>
      <c r="B836" s="161">
        <v>7</v>
      </c>
    </row>
    <row r="837" spans="1:2" x14ac:dyDescent="0.25">
      <c r="A837" s="161">
        <v>69</v>
      </c>
      <c r="B837" s="161">
        <v>8</v>
      </c>
    </row>
    <row r="838" spans="1:2" x14ac:dyDescent="0.25">
      <c r="A838" s="161">
        <v>69</v>
      </c>
      <c r="B838" s="161">
        <v>9</v>
      </c>
    </row>
    <row r="839" spans="1:2" x14ac:dyDescent="0.25">
      <c r="A839" s="161">
        <v>69</v>
      </c>
      <c r="B839" s="161">
        <v>10</v>
      </c>
    </row>
    <row r="840" spans="1:2" x14ac:dyDescent="0.25">
      <c r="A840" s="161">
        <v>69</v>
      </c>
      <c r="B840" s="161">
        <v>11</v>
      </c>
    </row>
    <row r="841" spans="1:2" x14ac:dyDescent="0.25">
      <c r="A841" s="161">
        <v>69</v>
      </c>
      <c r="B841" s="161">
        <v>12</v>
      </c>
    </row>
    <row r="842" spans="1:2" x14ac:dyDescent="0.25">
      <c r="A842" s="161">
        <v>70</v>
      </c>
      <c r="B842" s="161">
        <v>1</v>
      </c>
    </row>
    <row r="843" spans="1:2" x14ac:dyDescent="0.25">
      <c r="A843" s="161">
        <v>70</v>
      </c>
      <c r="B843" s="161">
        <v>2</v>
      </c>
    </row>
    <row r="844" spans="1:2" x14ac:dyDescent="0.25">
      <c r="A844" s="161">
        <v>70</v>
      </c>
      <c r="B844" s="161">
        <v>3</v>
      </c>
    </row>
    <row r="845" spans="1:2" x14ac:dyDescent="0.25">
      <c r="A845" s="161">
        <v>70</v>
      </c>
      <c r="B845" s="161">
        <v>4</v>
      </c>
    </row>
    <row r="846" spans="1:2" x14ac:dyDescent="0.25">
      <c r="A846" s="161">
        <v>70</v>
      </c>
      <c r="B846" s="161">
        <v>5</v>
      </c>
    </row>
    <row r="847" spans="1:2" x14ac:dyDescent="0.25">
      <c r="A847" s="161">
        <v>70</v>
      </c>
      <c r="B847" s="161">
        <v>6</v>
      </c>
    </row>
    <row r="848" spans="1:2" x14ac:dyDescent="0.25">
      <c r="A848" s="161">
        <v>70</v>
      </c>
      <c r="B848" s="161">
        <v>7</v>
      </c>
    </row>
    <row r="849" spans="1:2" x14ac:dyDescent="0.25">
      <c r="A849" s="161">
        <v>70</v>
      </c>
      <c r="B849" s="161">
        <v>8</v>
      </c>
    </row>
    <row r="850" spans="1:2" x14ac:dyDescent="0.25">
      <c r="A850" s="161">
        <v>70</v>
      </c>
      <c r="B850" s="161">
        <v>9</v>
      </c>
    </row>
    <row r="851" spans="1:2" x14ac:dyDescent="0.25">
      <c r="A851" s="161">
        <v>70</v>
      </c>
      <c r="B851" s="161">
        <v>10</v>
      </c>
    </row>
    <row r="852" spans="1:2" x14ac:dyDescent="0.25">
      <c r="A852" s="161">
        <v>70</v>
      </c>
      <c r="B852" s="161">
        <v>11</v>
      </c>
    </row>
    <row r="853" spans="1:2" x14ac:dyDescent="0.25">
      <c r="A853" s="161">
        <v>70</v>
      </c>
      <c r="B853" s="161">
        <v>12</v>
      </c>
    </row>
    <row r="854" spans="1:2" x14ac:dyDescent="0.25">
      <c r="A854" s="161">
        <v>71</v>
      </c>
      <c r="B854" s="161">
        <v>1</v>
      </c>
    </row>
    <row r="855" spans="1:2" x14ac:dyDescent="0.25">
      <c r="A855" s="161">
        <v>71</v>
      </c>
      <c r="B855" s="161">
        <v>2</v>
      </c>
    </row>
    <row r="856" spans="1:2" x14ac:dyDescent="0.25">
      <c r="A856" s="161">
        <v>71</v>
      </c>
      <c r="B856" s="161">
        <v>3</v>
      </c>
    </row>
    <row r="857" spans="1:2" x14ac:dyDescent="0.25">
      <c r="A857" s="161">
        <v>71</v>
      </c>
      <c r="B857" s="161">
        <v>4</v>
      </c>
    </row>
    <row r="858" spans="1:2" x14ac:dyDescent="0.25">
      <c r="A858" s="161">
        <v>71</v>
      </c>
      <c r="B858" s="161">
        <v>5</v>
      </c>
    </row>
    <row r="859" spans="1:2" x14ac:dyDescent="0.25">
      <c r="A859" s="161">
        <v>71</v>
      </c>
      <c r="B859" s="161">
        <v>6</v>
      </c>
    </row>
    <row r="860" spans="1:2" x14ac:dyDescent="0.25">
      <c r="A860" s="161">
        <v>71</v>
      </c>
      <c r="B860" s="161">
        <v>7</v>
      </c>
    </row>
    <row r="861" spans="1:2" x14ac:dyDescent="0.25">
      <c r="A861" s="161">
        <v>71</v>
      </c>
      <c r="B861" s="161">
        <v>8</v>
      </c>
    </row>
    <row r="862" spans="1:2" x14ac:dyDescent="0.25">
      <c r="A862" s="161">
        <v>71</v>
      </c>
      <c r="B862" s="161">
        <v>9</v>
      </c>
    </row>
    <row r="863" spans="1:2" x14ac:dyDescent="0.25">
      <c r="A863" s="161">
        <v>71</v>
      </c>
      <c r="B863" s="161">
        <v>10</v>
      </c>
    </row>
    <row r="864" spans="1:2" x14ac:dyDescent="0.25">
      <c r="A864" s="161">
        <v>71</v>
      </c>
      <c r="B864" s="161">
        <v>11</v>
      </c>
    </row>
    <row r="865" spans="1:2" x14ac:dyDescent="0.25">
      <c r="A865" s="161">
        <v>71</v>
      </c>
      <c r="B865" s="161">
        <v>12</v>
      </c>
    </row>
    <row r="866" spans="1:2" x14ac:dyDescent="0.25">
      <c r="A866" s="161">
        <v>72</v>
      </c>
      <c r="B866" s="161">
        <v>1</v>
      </c>
    </row>
    <row r="867" spans="1:2" x14ac:dyDescent="0.25">
      <c r="A867" s="161">
        <v>72</v>
      </c>
      <c r="B867" s="161">
        <v>2</v>
      </c>
    </row>
    <row r="868" spans="1:2" x14ac:dyDescent="0.25">
      <c r="A868" s="161">
        <v>72</v>
      </c>
      <c r="B868" s="161">
        <v>3</v>
      </c>
    </row>
    <row r="869" spans="1:2" x14ac:dyDescent="0.25">
      <c r="A869" s="161">
        <v>72</v>
      </c>
      <c r="B869" s="161">
        <v>4</v>
      </c>
    </row>
    <row r="870" spans="1:2" x14ac:dyDescent="0.25">
      <c r="A870" s="161">
        <v>72</v>
      </c>
      <c r="B870" s="161">
        <v>5</v>
      </c>
    </row>
    <row r="871" spans="1:2" x14ac:dyDescent="0.25">
      <c r="A871" s="161">
        <v>72</v>
      </c>
      <c r="B871" s="161">
        <v>6</v>
      </c>
    </row>
    <row r="872" spans="1:2" x14ac:dyDescent="0.25">
      <c r="A872" s="161">
        <v>72</v>
      </c>
      <c r="B872" s="161">
        <v>7</v>
      </c>
    </row>
    <row r="873" spans="1:2" x14ac:dyDescent="0.25">
      <c r="A873" s="161">
        <v>72</v>
      </c>
      <c r="B873" s="161">
        <v>8</v>
      </c>
    </row>
    <row r="874" spans="1:2" x14ac:dyDescent="0.25">
      <c r="A874" s="161">
        <v>72</v>
      </c>
      <c r="B874" s="161">
        <v>9</v>
      </c>
    </row>
    <row r="875" spans="1:2" x14ac:dyDescent="0.25">
      <c r="A875" s="161">
        <v>72</v>
      </c>
      <c r="B875" s="161">
        <v>10</v>
      </c>
    </row>
    <row r="876" spans="1:2" x14ac:dyDescent="0.25">
      <c r="A876" s="161">
        <v>72</v>
      </c>
      <c r="B876" s="161">
        <v>11</v>
      </c>
    </row>
    <row r="877" spans="1:2" x14ac:dyDescent="0.25">
      <c r="A877" s="161">
        <v>72</v>
      </c>
      <c r="B877" s="161">
        <v>12</v>
      </c>
    </row>
    <row r="878" spans="1:2" x14ac:dyDescent="0.25">
      <c r="A878" s="161">
        <v>73</v>
      </c>
      <c r="B878" s="161">
        <v>1</v>
      </c>
    </row>
    <row r="879" spans="1:2" x14ac:dyDescent="0.25">
      <c r="A879" s="161">
        <v>73</v>
      </c>
      <c r="B879" s="161">
        <v>2</v>
      </c>
    </row>
    <row r="880" spans="1:2" x14ac:dyDescent="0.25">
      <c r="A880" s="161">
        <v>73</v>
      </c>
      <c r="B880" s="161">
        <v>3</v>
      </c>
    </row>
    <row r="881" spans="1:2" x14ac:dyDescent="0.25">
      <c r="A881" s="161">
        <v>73</v>
      </c>
      <c r="B881" s="161">
        <v>4</v>
      </c>
    </row>
    <row r="882" spans="1:2" x14ac:dyDescent="0.25">
      <c r="A882" s="161">
        <v>73</v>
      </c>
      <c r="B882" s="161">
        <v>5</v>
      </c>
    </row>
    <row r="883" spans="1:2" x14ac:dyDescent="0.25">
      <c r="A883" s="161">
        <v>73</v>
      </c>
      <c r="B883" s="161">
        <v>6</v>
      </c>
    </row>
    <row r="884" spans="1:2" x14ac:dyDescent="0.25">
      <c r="A884" s="161">
        <v>73</v>
      </c>
      <c r="B884" s="161">
        <v>7</v>
      </c>
    </row>
    <row r="885" spans="1:2" x14ac:dyDescent="0.25">
      <c r="A885" s="161">
        <v>73</v>
      </c>
      <c r="B885" s="161">
        <v>8</v>
      </c>
    </row>
    <row r="886" spans="1:2" x14ac:dyDescent="0.25">
      <c r="A886" s="161">
        <v>73</v>
      </c>
      <c r="B886" s="161">
        <v>9</v>
      </c>
    </row>
    <row r="887" spans="1:2" x14ac:dyDescent="0.25">
      <c r="A887" s="161">
        <v>73</v>
      </c>
      <c r="B887" s="161">
        <v>10</v>
      </c>
    </row>
    <row r="888" spans="1:2" x14ac:dyDescent="0.25">
      <c r="A888" s="161">
        <v>73</v>
      </c>
      <c r="B888" s="161">
        <v>11</v>
      </c>
    </row>
    <row r="889" spans="1:2" x14ac:dyDescent="0.25">
      <c r="A889" s="161">
        <v>73</v>
      </c>
      <c r="B889" s="161">
        <v>12</v>
      </c>
    </row>
    <row r="890" spans="1:2" x14ac:dyDescent="0.25">
      <c r="A890" s="161">
        <v>74</v>
      </c>
      <c r="B890" s="161">
        <v>1</v>
      </c>
    </row>
    <row r="891" spans="1:2" x14ac:dyDescent="0.25">
      <c r="A891" s="161">
        <v>74</v>
      </c>
      <c r="B891" s="161">
        <v>2</v>
      </c>
    </row>
    <row r="892" spans="1:2" x14ac:dyDescent="0.25">
      <c r="A892" s="161">
        <v>74</v>
      </c>
      <c r="B892" s="161">
        <v>3</v>
      </c>
    </row>
    <row r="893" spans="1:2" x14ac:dyDescent="0.25">
      <c r="A893" s="161">
        <v>74</v>
      </c>
      <c r="B893" s="161">
        <v>4</v>
      </c>
    </row>
    <row r="894" spans="1:2" x14ac:dyDescent="0.25">
      <c r="A894" s="161">
        <v>74</v>
      </c>
      <c r="B894" s="161">
        <v>5</v>
      </c>
    </row>
    <row r="895" spans="1:2" x14ac:dyDescent="0.25">
      <c r="A895" s="161">
        <v>74</v>
      </c>
      <c r="B895" s="161">
        <v>6</v>
      </c>
    </row>
    <row r="896" spans="1:2" x14ac:dyDescent="0.25">
      <c r="A896" s="161">
        <v>74</v>
      </c>
      <c r="B896" s="161">
        <v>7</v>
      </c>
    </row>
    <row r="897" spans="1:2" x14ac:dyDescent="0.25">
      <c r="A897" s="161">
        <v>74</v>
      </c>
      <c r="B897" s="161">
        <v>8</v>
      </c>
    </row>
    <row r="898" spans="1:2" x14ac:dyDescent="0.25">
      <c r="A898" s="161">
        <v>74</v>
      </c>
      <c r="B898" s="161">
        <v>9</v>
      </c>
    </row>
    <row r="899" spans="1:2" x14ac:dyDescent="0.25">
      <c r="A899" s="161">
        <v>74</v>
      </c>
      <c r="B899" s="161">
        <v>10</v>
      </c>
    </row>
    <row r="900" spans="1:2" x14ac:dyDescent="0.25">
      <c r="A900" s="161">
        <v>74</v>
      </c>
      <c r="B900" s="161">
        <v>11</v>
      </c>
    </row>
    <row r="901" spans="1:2" x14ac:dyDescent="0.25">
      <c r="A901" s="161">
        <v>74</v>
      </c>
      <c r="B901" s="161">
        <v>12</v>
      </c>
    </row>
    <row r="902" spans="1:2" x14ac:dyDescent="0.25">
      <c r="A902" s="161">
        <v>75</v>
      </c>
      <c r="B902" s="161">
        <v>1</v>
      </c>
    </row>
    <row r="903" spans="1:2" x14ac:dyDescent="0.25">
      <c r="A903" s="161">
        <v>75</v>
      </c>
      <c r="B903" s="161">
        <v>2</v>
      </c>
    </row>
    <row r="904" spans="1:2" x14ac:dyDescent="0.25">
      <c r="A904" s="161">
        <v>75</v>
      </c>
      <c r="B904" s="161">
        <v>3</v>
      </c>
    </row>
    <row r="905" spans="1:2" x14ac:dyDescent="0.25">
      <c r="A905" s="161">
        <v>75</v>
      </c>
      <c r="B905" s="161">
        <v>4</v>
      </c>
    </row>
    <row r="906" spans="1:2" x14ac:dyDescent="0.25">
      <c r="A906" s="161">
        <v>75</v>
      </c>
      <c r="B906" s="161">
        <v>5</v>
      </c>
    </row>
    <row r="907" spans="1:2" x14ac:dyDescent="0.25">
      <c r="A907" s="161">
        <v>75</v>
      </c>
      <c r="B907" s="161">
        <v>6</v>
      </c>
    </row>
    <row r="908" spans="1:2" x14ac:dyDescent="0.25">
      <c r="A908" s="161">
        <v>75</v>
      </c>
      <c r="B908" s="161">
        <v>7</v>
      </c>
    </row>
    <row r="909" spans="1:2" x14ac:dyDescent="0.25">
      <c r="A909" s="161">
        <v>75</v>
      </c>
      <c r="B909" s="161">
        <v>8</v>
      </c>
    </row>
    <row r="910" spans="1:2" x14ac:dyDescent="0.25">
      <c r="A910" s="161">
        <v>75</v>
      </c>
      <c r="B910" s="161">
        <v>9</v>
      </c>
    </row>
    <row r="911" spans="1:2" x14ac:dyDescent="0.25">
      <c r="A911" s="161">
        <v>75</v>
      </c>
      <c r="B911" s="161">
        <v>10</v>
      </c>
    </row>
    <row r="912" spans="1:2" x14ac:dyDescent="0.25">
      <c r="A912" s="161">
        <v>75</v>
      </c>
      <c r="B912" s="161">
        <v>11</v>
      </c>
    </row>
    <row r="913" spans="1:2" x14ac:dyDescent="0.25">
      <c r="A913" s="161">
        <v>75</v>
      </c>
      <c r="B913" s="161">
        <v>12</v>
      </c>
    </row>
    <row r="914" spans="1:2" x14ac:dyDescent="0.25">
      <c r="A914" s="161">
        <v>76</v>
      </c>
      <c r="B914" s="161">
        <v>1</v>
      </c>
    </row>
    <row r="915" spans="1:2" x14ac:dyDescent="0.25">
      <c r="A915" s="161">
        <v>76</v>
      </c>
      <c r="B915" s="161">
        <v>2</v>
      </c>
    </row>
    <row r="916" spans="1:2" x14ac:dyDescent="0.25">
      <c r="A916" s="161">
        <v>76</v>
      </c>
      <c r="B916" s="161">
        <v>3</v>
      </c>
    </row>
    <row r="917" spans="1:2" x14ac:dyDescent="0.25">
      <c r="A917" s="161">
        <v>76</v>
      </c>
      <c r="B917" s="161">
        <v>4</v>
      </c>
    </row>
    <row r="918" spans="1:2" x14ac:dyDescent="0.25">
      <c r="A918" s="161">
        <v>76</v>
      </c>
      <c r="B918" s="161">
        <v>5</v>
      </c>
    </row>
    <row r="919" spans="1:2" x14ac:dyDescent="0.25">
      <c r="A919" s="161">
        <v>76</v>
      </c>
      <c r="B919" s="161">
        <v>6</v>
      </c>
    </row>
    <row r="920" spans="1:2" x14ac:dyDescent="0.25">
      <c r="A920" s="161">
        <v>76</v>
      </c>
      <c r="B920" s="161">
        <v>7</v>
      </c>
    </row>
    <row r="921" spans="1:2" x14ac:dyDescent="0.25">
      <c r="A921" s="161">
        <v>76</v>
      </c>
      <c r="B921" s="161">
        <v>8</v>
      </c>
    </row>
    <row r="922" spans="1:2" x14ac:dyDescent="0.25">
      <c r="A922" s="161">
        <v>76</v>
      </c>
      <c r="B922" s="161">
        <v>9</v>
      </c>
    </row>
    <row r="923" spans="1:2" x14ac:dyDescent="0.25">
      <c r="A923" s="161">
        <v>76</v>
      </c>
      <c r="B923" s="161">
        <v>10</v>
      </c>
    </row>
    <row r="924" spans="1:2" x14ac:dyDescent="0.25">
      <c r="A924" s="161">
        <v>76</v>
      </c>
      <c r="B924" s="161">
        <v>11</v>
      </c>
    </row>
    <row r="925" spans="1:2" x14ac:dyDescent="0.25">
      <c r="A925" s="161">
        <v>76</v>
      </c>
      <c r="B925" s="161">
        <v>12</v>
      </c>
    </row>
    <row r="926" spans="1:2" x14ac:dyDescent="0.25">
      <c r="A926" s="161">
        <v>77</v>
      </c>
      <c r="B926" s="161">
        <v>1</v>
      </c>
    </row>
    <row r="927" spans="1:2" x14ac:dyDescent="0.25">
      <c r="A927" s="161">
        <v>77</v>
      </c>
      <c r="B927" s="161">
        <v>2</v>
      </c>
    </row>
    <row r="928" spans="1:2" x14ac:dyDescent="0.25">
      <c r="A928" s="161">
        <v>77</v>
      </c>
      <c r="B928" s="161">
        <v>3</v>
      </c>
    </row>
    <row r="929" spans="1:2" x14ac:dyDescent="0.25">
      <c r="A929" s="161">
        <v>77</v>
      </c>
      <c r="B929" s="161">
        <v>4</v>
      </c>
    </row>
    <row r="930" spans="1:2" x14ac:dyDescent="0.25">
      <c r="A930" s="161">
        <v>77</v>
      </c>
      <c r="B930" s="161">
        <v>5</v>
      </c>
    </row>
    <row r="931" spans="1:2" x14ac:dyDescent="0.25">
      <c r="A931" s="161">
        <v>77</v>
      </c>
      <c r="B931" s="161">
        <v>6</v>
      </c>
    </row>
    <row r="932" spans="1:2" x14ac:dyDescent="0.25">
      <c r="A932" s="161">
        <v>77</v>
      </c>
      <c r="B932" s="161">
        <v>7</v>
      </c>
    </row>
    <row r="933" spans="1:2" x14ac:dyDescent="0.25">
      <c r="A933" s="161">
        <v>77</v>
      </c>
      <c r="B933" s="161">
        <v>8</v>
      </c>
    </row>
    <row r="934" spans="1:2" x14ac:dyDescent="0.25">
      <c r="A934" s="161">
        <v>77</v>
      </c>
      <c r="B934" s="161">
        <v>9</v>
      </c>
    </row>
    <row r="935" spans="1:2" x14ac:dyDescent="0.25">
      <c r="A935" s="161">
        <v>77</v>
      </c>
      <c r="B935" s="161">
        <v>10</v>
      </c>
    </row>
    <row r="936" spans="1:2" x14ac:dyDescent="0.25">
      <c r="A936" s="161">
        <v>77</v>
      </c>
      <c r="B936" s="161">
        <v>11</v>
      </c>
    </row>
    <row r="937" spans="1:2" x14ac:dyDescent="0.25">
      <c r="A937" s="161">
        <v>77</v>
      </c>
      <c r="B937" s="161">
        <v>12</v>
      </c>
    </row>
    <row r="938" spans="1:2" x14ac:dyDescent="0.25">
      <c r="A938" s="161">
        <v>78</v>
      </c>
      <c r="B938" s="161">
        <v>1</v>
      </c>
    </row>
    <row r="939" spans="1:2" x14ac:dyDescent="0.25">
      <c r="A939" s="161">
        <v>78</v>
      </c>
      <c r="B939" s="161">
        <v>2</v>
      </c>
    </row>
    <row r="940" spans="1:2" x14ac:dyDescent="0.25">
      <c r="A940" s="161">
        <v>78</v>
      </c>
      <c r="B940" s="161">
        <v>3</v>
      </c>
    </row>
    <row r="941" spans="1:2" x14ac:dyDescent="0.25">
      <c r="A941" s="161">
        <v>78</v>
      </c>
      <c r="B941" s="161">
        <v>4</v>
      </c>
    </row>
    <row r="942" spans="1:2" x14ac:dyDescent="0.25">
      <c r="A942" s="161">
        <v>78</v>
      </c>
      <c r="B942" s="161">
        <v>5</v>
      </c>
    </row>
    <row r="943" spans="1:2" x14ac:dyDescent="0.25">
      <c r="A943" s="161">
        <v>78</v>
      </c>
      <c r="B943" s="161">
        <v>6</v>
      </c>
    </row>
    <row r="944" spans="1:2" x14ac:dyDescent="0.25">
      <c r="A944" s="161">
        <v>78</v>
      </c>
      <c r="B944" s="161">
        <v>7</v>
      </c>
    </row>
    <row r="945" spans="1:2" x14ac:dyDescent="0.25">
      <c r="A945" s="161">
        <v>78</v>
      </c>
      <c r="B945" s="161">
        <v>8</v>
      </c>
    </row>
    <row r="946" spans="1:2" x14ac:dyDescent="0.25">
      <c r="A946" s="161">
        <v>78</v>
      </c>
      <c r="B946" s="161">
        <v>9</v>
      </c>
    </row>
    <row r="947" spans="1:2" x14ac:dyDescent="0.25">
      <c r="A947" s="161">
        <v>78</v>
      </c>
      <c r="B947" s="161">
        <v>10</v>
      </c>
    </row>
    <row r="948" spans="1:2" x14ac:dyDescent="0.25">
      <c r="A948" s="161">
        <v>78</v>
      </c>
      <c r="B948" s="161">
        <v>11</v>
      </c>
    </row>
    <row r="949" spans="1:2" x14ac:dyDescent="0.25">
      <c r="A949" s="161">
        <v>78</v>
      </c>
      <c r="B949" s="161">
        <v>12</v>
      </c>
    </row>
    <row r="950" spans="1:2" x14ac:dyDescent="0.25">
      <c r="A950" s="161">
        <v>79</v>
      </c>
      <c r="B950" s="161">
        <v>1</v>
      </c>
    </row>
    <row r="951" spans="1:2" x14ac:dyDescent="0.25">
      <c r="A951" s="161">
        <v>79</v>
      </c>
      <c r="B951" s="161">
        <v>2</v>
      </c>
    </row>
    <row r="952" spans="1:2" x14ac:dyDescent="0.25">
      <c r="A952" s="161">
        <v>79</v>
      </c>
      <c r="B952" s="161">
        <v>3</v>
      </c>
    </row>
    <row r="953" spans="1:2" x14ac:dyDescent="0.25">
      <c r="A953" s="161">
        <v>79</v>
      </c>
      <c r="B953" s="161">
        <v>4</v>
      </c>
    </row>
    <row r="954" spans="1:2" x14ac:dyDescent="0.25">
      <c r="A954" s="161">
        <v>79</v>
      </c>
      <c r="B954" s="161">
        <v>5</v>
      </c>
    </row>
    <row r="955" spans="1:2" x14ac:dyDescent="0.25">
      <c r="A955" s="161">
        <v>79</v>
      </c>
      <c r="B955" s="161">
        <v>6</v>
      </c>
    </row>
    <row r="956" spans="1:2" x14ac:dyDescent="0.25">
      <c r="A956" s="161">
        <v>79</v>
      </c>
      <c r="B956" s="161">
        <v>7</v>
      </c>
    </row>
    <row r="957" spans="1:2" x14ac:dyDescent="0.25">
      <c r="A957" s="161">
        <v>79</v>
      </c>
      <c r="B957" s="161">
        <v>8</v>
      </c>
    </row>
    <row r="958" spans="1:2" x14ac:dyDescent="0.25">
      <c r="A958" s="161">
        <v>79</v>
      </c>
      <c r="B958" s="161">
        <v>9</v>
      </c>
    </row>
    <row r="959" spans="1:2" x14ac:dyDescent="0.25">
      <c r="A959" s="161">
        <v>79</v>
      </c>
      <c r="B959" s="161">
        <v>10</v>
      </c>
    </row>
    <row r="960" spans="1:2" x14ac:dyDescent="0.25">
      <c r="A960" s="161">
        <v>79</v>
      </c>
      <c r="B960" s="161">
        <v>11</v>
      </c>
    </row>
    <row r="961" spans="1:2" x14ac:dyDescent="0.25">
      <c r="A961" s="161">
        <v>79</v>
      </c>
      <c r="B961" s="161">
        <v>12</v>
      </c>
    </row>
    <row r="962" spans="1:2" x14ac:dyDescent="0.25">
      <c r="A962" s="161">
        <v>80</v>
      </c>
      <c r="B962" s="161">
        <v>1</v>
      </c>
    </row>
    <row r="963" spans="1:2" x14ac:dyDescent="0.25">
      <c r="A963" s="161">
        <v>80</v>
      </c>
      <c r="B963" s="161">
        <v>2</v>
      </c>
    </row>
    <row r="964" spans="1:2" x14ac:dyDescent="0.25">
      <c r="A964" s="161">
        <v>80</v>
      </c>
      <c r="B964" s="161">
        <v>3</v>
      </c>
    </row>
    <row r="965" spans="1:2" x14ac:dyDescent="0.25">
      <c r="A965" s="161">
        <v>80</v>
      </c>
      <c r="B965" s="161">
        <v>4</v>
      </c>
    </row>
    <row r="966" spans="1:2" x14ac:dyDescent="0.25">
      <c r="A966" s="161">
        <v>80</v>
      </c>
      <c r="B966" s="161">
        <v>5</v>
      </c>
    </row>
    <row r="967" spans="1:2" x14ac:dyDescent="0.25">
      <c r="A967" s="161">
        <v>80</v>
      </c>
      <c r="B967" s="161">
        <v>6</v>
      </c>
    </row>
    <row r="968" spans="1:2" x14ac:dyDescent="0.25">
      <c r="A968" s="161">
        <v>80</v>
      </c>
      <c r="B968" s="161">
        <v>7</v>
      </c>
    </row>
    <row r="969" spans="1:2" x14ac:dyDescent="0.25">
      <c r="A969" s="161">
        <v>80</v>
      </c>
      <c r="B969" s="161">
        <v>8</v>
      </c>
    </row>
    <row r="970" spans="1:2" x14ac:dyDescent="0.25">
      <c r="A970" s="161">
        <v>80</v>
      </c>
      <c r="B970" s="161">
        <v>9</v>
      </c>
    </row>
    <row r="971" spans="1:2" x14ac:dyDescent="0.25">
      <c r="A971" s="161">
        <v>80</v>
      </c>
      <c r="B971" s="161">
        <v>10</v>
      </c>
    </row>
    <row r="972" spans="1:2" x14ac:dyDescent="0.25">
      <c r="A972" s="161">
        <v>80</v>
      </c>
      <c r="B972" s="161">
        <v>11</v>
      </c>
    </row>
    <row r="973" spans="1:2" x14ac:dyDescent="0.25">
      <c r="A973" s="161">
        <v>80</v>
      </c>
      <c r="B973" s="161">
        <v>12</v>
      </c>
    </row>
    <row r="974" spans="1:2" x14ac:dyDescent="0.25">
      <c r="A974" s="161">
        <v>81</v>
      </c>
      <c r="B974" s="161">
        <v>1</v>
      </c>
    </row>
    <row r="975" spans="1:2" x14ac:dyDescent="0.25">
      <c r="A975" s="161">
        <v>81</v>
      </c>
      <c r="B975" s="161">
        <v>2</v>
      </c>
    </row>
    <row r="976" spans="1:2" x14ac:dyDescent="0.25">
      <c r="A976" s="161">
        <v>81</v>
      </c>
      <c r="B976" s="161">
        <v>3</v>
      </c>
    </row>
    <row r="977" spans="1:2" x14ac:dyDescent="0.25">
      <c r="A977" s="161">
        <v>81</v>
      </c>
      <c r="B977" s="161">
        <v>4</v>
      </c>
    </row>
    <row r="978" spans="1:2" x14ac:dyDescent="0.25">
      <c r="A978" s="161">
        <v>81</v>
      </c>
      <c r="B978" s="161">
        <v>5</v>
      </c>
    </row>
    <row r="979" spans="1:2" x14ac:dyDescent="0.25">
      <c r="A979" s="161">
        <v>81</v>
      </c>
      <c r="B979" s="161">
        <v>6</v>
      </c>
    </row>
    <row r="980" spans="1:2" x14ac:dyDescent="0.25">
      <c r="A980" s="161">
        <v>81</v>
      </c>
      <c r="B980" s="161">
        <v>7</v>
      </c>
    </row>
    <row r="981" spans="1:2" x14ac:dyDescent="0.25">
      <c r="A981" s="161">
        <v>81</v>
      </c>
      <c r="B981" s="161">
        <v>8</v>
      </c>
    </row>
    <row r="982" spans="1:2" x14ac:dyDescent="0.25">
      <c r="A982" s="161">
        <v>81</v>
      </c>
      <c r="B982" s="161">
        <v>9</v>
      </c>
    </row>
    <row r="983" spans="1:2" x14ac:dyDescent="0.25">
      <c r="A983" s="161">
        <v>81</v>
      </c>
      <c r="B983" s="161">
        <v>10</v>
      </c>
    </row>
    <row r="984" spans="1:2" x14ac:dyDescent="0.25">
      <c r="A984" s="161">
        <v>81</v>
      </c>
      <c r="B984" s="161">
        <v>11</v>
      </c>
    </row>
    <row r="985" spans="1:2" x14ac:dyDescent="0.25">
      <c r="A985" s="161">
        <v>81</v>
      </c>
      <c r="B985" s="161">
        <v>12</v>
      </c>
    </row>
    <row r="986" spans="1:2" x14ac:dyDescent="0.25">
      <c r="A986" s="161">
        <v>82</v>
      </c>
      <c r="B986" s="161">
        <v>1</v>
      </c>
    </row>
    <row r="987" spans="1:2" x14ac:dyDescent="0.25">
      <c r="A987" s="161">
        <v>82</v>
      </c>
      <c r="B987" s="161">
        <v>2</v>
      </c>
    </row>
    <row r="988" spans="1:2" x14ac:dyDescent="0.25">
      <c r="A988" s="161">
        <v>82</v>
      </c>
      <c r="B988" s="161">
        <v>3</v>
      </c>
    </row>
    <row r="989" spans="1:2" x14ac:dyDescent="0.25">
      <c r="A989" s="161">
        <v>82</v>
      </c>
      <c r="B989" s="161">
        <v>4</v>
      </c>
    </row>
    <row r="990" spans="1:2" x14ac:dyDescent="0.25">
      <c r="A990" s="161">
        <v>82</v>
      </c>
      <c r="B990" s="161">
        <v>5</v>
      </c>
    </row>
    <row r="991" spans="1:2" x14ac:dyDescent="0.25">
      <c r="A991" s="161">
        <v>82</v>
      </c>
      <c r="B991" s="161">
        <v>6</v>
      </c>
    </row>
    <row r="992" spans="1:2" x14ac:dyDescent="0.25">
      <c r="A992" s="161">
        <v>82</v>
      </c>
      <c r="B992" s="161">
        <v>7</v>
      </c>
    </row>
    <row r="993" spans="1:2" x14ac:dyDescent="0.25">
      <c r="A993" s="161">
        <v>82</v>
      </c>
      <c r="B993" s="161">
        <v>8</v>
      </c>
    </row>
    <row r="994" spans="1:2" x14ac:dyDescent="0.25">
      <c r="A994" s="161">
        <v>82</v>
      </c>
      <c r="B994" s="161">
        <v>9</v>
      </c>
    </row>
    <row r="995" spans="1:2" x14ac:dyDescent="0.25">
      <c r="A995" s="161">
        <v>82</v>
      </c>
      <c r="B995" s="161">
        <v>10</v>
      </c>
    </row>
    <row r="996" spans="1:2" x14ac:dyDescent="0.25">
      <c r="A996" s="161">
        <v>82</v>
      </c>
      <c r="B996" s="161">
        <v>11</v>
      </c>
    </row>
    <row r="997" spans="1:2" x14ac:dyDescent="0.25">
      <c r="A997" s="161">
        <v>82</v>
      </c>
      <c r="B997" s="161">
        <v>12</v>
      </c>
    </row>
    <row r="998" spans="1:2" x14ac:dyDescent="0.25">
      <c r="A998" s="161">
        <v>83</v>
      </c>
      <c r="B998" s="161">
        <v>1</v>
      </c>
    </row>
    <row r="999" spans="1:2" x14ac:dyDescent="0.25">
      <c r="A999" s="161">
        <v>83</v>
      </c>
      <c r="B999" s="161">
        <v>2</v>
      </c>
    </row>
    <row r="1000" spans="1:2" x14ac:dyDescent="0.25">
      <c r="A1000" s="161">
        <v>83</v>
      </c>
      <c r="B1000" s="161">
        <v>3</v>
      </c>
    </row>
    <row r="1001" spans="1:2" x14ac:dyDescent="0.25">
      <c r="A1001" s="161">
        <v>83</v>
      </c>
      <c r="B1001" s="161">
        <v>4</v>
      </c>
    </row>
    <row r="1002" spans="1:2" x14ac:dyDescent="0.25">
      <c r="A1002" s="161">
        <v>83</v>
      </c>
      <c r="B1002" s="161">
        <v>5</v>
      </c>
    </row>
    <row r="1003" spans="1:2" x14ac:dyDescent="0.25">
      <c r="A1003" s="161">
        <v>83</v>
      </c>
      <c r="B1003" s="161">
        <v>6</v>
      </c>
    </row>
    <row r="1004" spans="1:2" x14ac:dyDescent="0.25">
      <c r="A1004" s="161">
        <v>83</v>
      </c>
      <c r="B1004" s="161">
        <v>7</v>
      </c>
    </row>
    <row r="1005" spans="1:2" x14ac:dyDescent="0.25">
      <c r="A1005" s="161">
        <v>83</v>
      </c>
      <c r="B1005" s="161">
        <v>8</v>
      </c>
    </row>
    <row r="1006" spans="1:2" x14ac:dyDescent="0.25">
      <c r="A1006" s="161">
        <v>83</v>
      </c>
      <c r="B1006" s="161">
        <v>9</v>
      </c>
    </row>
    <row r="1007" spans="1:2" x14ac:dyDescent="0.25">
      <c r="A1007" s="161">
        <v>83</v>
      </c>
      <c r="B1007" s="161">
        <v>10</v>
      </c>
    </row>
    <row r="1008" spans="1:2" x14ac:dyDescent="0.25">
      <c r="A1008" s="161">
        <v>83</v>
      </c>
      <c r="B1008" s="161">
        <v>11</v>
      </c>
    </row>
    <row r="1009" spans="1:2" x14ac:dyDescent="0.25">
      <c r="A1009" s="161">
        <v>83</v>
      </c>
      <c r="B1009" s="161">
        <v>12</v>
      </c>
    </row>
    <row r="1010" spans="1:2" x14ac:dyDescent="0.25">
      <c r="A1010" s="161">
        <v>84</v>
      </c>
      <c r="B1010" s="161">
        <v>1</v>
      </c>
    </row>
    <row r="1011" spans="1:2" x14ac:dyDescent="0.25">
      <c r="A1011" s="161">
        <v>84</v>
      </c>
      <c r="B1011" s="161">
        <v>2</v>
      </c>
    </row>
    <row r="1012" spans="1:2" x14ac:dyDescent="0.25">
      <c r="A1012" s="161">
        <v>84</v>
      </c>
      <c r="B1012" s="161">
        <v>3</v>
      </c>
    </row>
    <row r="1013" spans="1:2" x14ac:dyDescent="0.25">
      <c r="A1013" s="161">
        <v>84</v>
      </c>
      <c r="B1013" s="161">
        <v>4</v>
      </c>
    </row>
    <row r="1014" spans="1:2" x14ac:dyDescent="0.25">
      <c r="A1014" s="161">
        <v>84</v>
      </c>
      <c r="B1014" s="161">
        <v>5</v>
      </c>
    </row>
    <row r="1015" spans="1:2" x14ac:dyDescent="0.25">
      <c r="A1015" s="161">
        <v>84</v>
      </c>
      <c r="B1015" s="161">
        <v>6</v>
      </c>
    </row>
    <row r="1016" spans="1:2" x14ac:dyDescent="0.25">
      <c r="A1016" s="161">
        <v>84</v>
      </c>
      <c r="B1016" s="161">
        <v>7</v>
      </c>
    </row>
    <row r="1017" spans="1:2" x14ac:dyDescent="0.25">
      <c r="A1017" s="161">
        <v>84</v>
      </c>
      <c r="B1017" s="161">
        <v>8</v>
      </c>
    </row>
    <row r="1018" spans="1:2" x14ac:dyDescent="0.25">
      <c r="A1018" s="161">
        <v>84</v>
      </c>
      <c r="B1018" s="161">
        <v>9</v>
      </c>
    </row>
    <row r="1019" spans="1:2" x14ac:dyDescent="0.25">
      <c r="A1019" s="161">
        <v>84</v>
      </c>
      <c r="B1019" s="161">
        <v>10</v>
      </c>
    </row>
    <row r="1020" spans="1:2" x14ac:dyDescent="0.25">
      <c r="A1020" s="161">
        <v>84</v>
      </c>
      <c r="B1020" s="161">
        <v>11</v>
      </c>
    </row>
    <row r="1021" spans="1:2" x14ac:dyDescent="0.25">
      <c r="A1021" s="161">
        <v>84</v>
      </c>
      <c r="B1021" s="161">
        <v>12</v>
      </c>
    </row>
    <row r="1022" spans="1:2" x14ac:dyDescent="0.25">
      <c r="A1022" s="161">
        <v>85</v>
      </c>
      <c r="B1022" s="161">
        <v>1</v>
      </c>
    </row>
    <row r="1023" spans="1:2" x14ac:dyDescent="0.25">
      <c r="A1023" s="161">
        <v>85</v>
      </c>
      <c r="B1023" s="161">
        <v>2</v>
      </c>
    </row>
    <row r="1024" spans="1:2" x14ac:dyDescent="0.25">
      <c r="A1024" s="161">
        <v>85</v>
      </c>
      <c r="B1024" s="161">
        <v>3</v>
      </c>
    </row>
    <row r="1025" spans="1:2" x14ac:dyDescent="0.25">
      <c r="A1025" s="161">
        <v>85</v>
      </c>
      <c r="B1025" s="161">
        <v>4</v>
      </c>
    </row>
    <row r="1026" spans="1:2" x14ac:dyDescent="0.25">
      <c r="A1026" s="161">
        <v>85</v>
      </c>
      <c r="B1026" s="161">
        <v>5</v>
      </c>
    </row>
    <row r="1027" spans="1:2" x14ac:dyDescent="0.25">
      <c r="A1027" s="161">
        <v>85</v>
      </c>
      <c r="B1027" s="161">
        <v>6</v>
      </c>
    </row>
    <row r="1028" spans="1:2" x14ac:dyDescent="0.25">
      <c r="A1028" s="161">
        <v>85</v>
      </c>
      <c r="B1028" s="161">
        <v>7</v>
      </c>
    </row>
    <row r="1029" spans="1:2" x14ac:dyDescent="0.25">
      <c r="A1029" s="161">
        <v>85</v>
      </c>
      <c r="B1029" s="161">
        <v>8</v>
      </c>
    </row>
    <row r="1030" spans="1:2" x14ac:dyDescent="0.25">
      <c r="A1030" s="161">
        <v>85</v>
      </c>
      <c r="B1030" s="161">
        <v>9</v>
      </c>
    </row>
    <row r="1031" spans="1:2" x14ac:dyDescent="0.25">
      <c r="A1031" s="161">
        <v>85</v>
      </c>
      <c r="B1031" s="161">
        <v>10</v>
      </c>
    </row>
    <row r="1032" spans="1:2" x14ac:dyDescent="0.25">
      <c r="A1032" s="161">
        <v>85</v>
      </c>
      <c r="B1032" s="161">
        <v>11</v>
      </c>
    </row>
    <row r="1033" spans="1:2" x14ac:dyDescent="0.25">
      <c r="A1033" s="161">
        <v>85</v>
      </c>
      <c r="B1033" s="161">
        <v>12</v>
      </c>
    </row>
    <row r="1034" spans="1:2" x14ac:dyDescent="0.25">
      <c r="A1034" s="161">
        <v>86</v>
      </c>
      <c r="B1034" s="161">
        <v>1</v>
      </c>
    </row>
    <row r="1035" spans="1:2" x14ac:dyDescent="0.25">
      <c r="A1035" s="161">
        <v>86</v>
      </c>
      <c r="B1035" s="161">
        <v>2</v>
      </c>
    </row>
    <row r="1036" spans="1:2" x14ac:dyDescent="0.25">
      <c r="A1036" s="161">
        <v>86</v>
      </c>
      <c r="B1036" s="161">
        <v>3</v>
      </c>
    </row>
    <row r="1037" spans="1:2" x14ac:dyDescent="0.25">
      <c r="A1037" s="161">
        <v>86</v>
      </c>
      <c r="B1037" s="161">
        <v>4</v>
      </c>
    </row>
    <row r="1038" spans="1:2" x14ac:dyDescent="0.25">
      <c r="A1038" s="161">
        <v>86</v>
      </c>
      <c r="B1038" s="161">
        <v>5</v>
      </c>
    </row>
    <row r="1039" spans="1:2" x14ac:dyDescent="0.25">
      <c r="A1039" s="161">
        <v>86</v>
      </c>
      <c r="B1039" s="161">
        <v>6</v>
      </c>
    </row>
    <row r="1040" spans="1:2" x14ac:dyDescent="0.25">
      <c r="A1040" s="161">
        <v>86</v>
      </c>
      <c r="B1040" s="161">
        <v>7</v>
      </c>
    </row>
    <row r="1041" spans="1:2" x14ac:dyDescent="0.25">
      <c r="A1041" s="161">
        <v>86</v>
      </c>
      <c r="B1041" s="161">
        <v>8</v>
      </c>
    </row>
    <row r="1042" spans="1:2" x14ac:dyDescent="0.25">
      <c r="A1042" s="161">
        <v>86</v>
      </c>
      <c r="B1042" s="161">
        <v>9</v>
      </c>
    </row>
    <row r="1043" spans="1:2" x14ac:dyDescent="0.25">
      <c r="A1043" s="161">
        <v>86</v>
      </c>
      <c r="B1043" s="161">
        <v>10</v>
      </c>
    </row>
    <row r="1044" spans="1:2" x14ac:dyDescent="0.25">
      <c r="A1044" s="161">
        <v>86</v>
      </c>
      <c r="B1044" s="161">
        <v>11</v>
      </c>
    </row>
    <row r="1045" spans="1:2" x14ac:dyDescent="0.25">
      <c r="A1045" s="161">
        <v>86</v>
      </c>
      <c r="B1045" s="161">
        <v>12</v>
      </c>
    </row>
    <row r="1046" spans="1:2" x14ac:dyDescent="0.25">
      <c r="A1046" s="161">
        <v>87</v>
      </c>
      <c r="B1046" s="161">
        <v>1</v>
      </c>
    </row>
    <row r="1047" spans="1:2" x14ac:dyDescent="0.25">
      <c r="A1047" s="161">
        <v>87</v>
      </c>
      <c r="B1047" s="161">
        <v>2</v>
      </c>
    </row>
    <row r="1048" spans="1:2" x14ac:dyDescent="0.25">
      <c r="A1048" s="161">
        <v>87</v>
      </c>
      <c r="B1048" s="161">
        <v>3</v>
      </c>
    </row>
    <row r="1049" spans="1:2" x14ac:dyDescent="0.25">
      <c r="A1049" s="161">
        <v>87</v>
      </c>
      <c r="B1049" s="161">
        <v>4</v>
      </c>
    </row>
    <row r="1050" spans="1:2" x14ac:dyDescent="0.25">
      <c r="A1050" s="161">
        <v>87</v>
      </c>
      <c r="B1050" s="161">
        <v>5</v>
      </c>
    </row>
    <row r="1051" spans="1:2" x14ac:dyDescent="0.25">
      <c r="A1051" s="161">
        <v>87</v>
      </c>
      <c r="B1051" s="161">
        <v>6</v>
      </c>
    </row>
    <row r="1052" spans="1:2" x14ac:dyDescent="0.25">
      <c r="A1052" s="161">
        <v>87</v>
      </c>
      <c r="B1052" s="161">
        <v>7</v>
      </c>
    </row>
    <row r="1053" spans="1:2" x14ac:dyDescent="0.25">
      <c r="A1053" s="161">
        <v>87</v>
      </c>
      <c r="B1053" s="161">
        <v>8</v>
      </c>
    </row>
    <row r="1054" spans="1:2" x14ac:dyDescent="0.25">
      <c r="A1054" s="161">
        <v>87</v>
      </c>
      <c r="B1054" s="161">
        <v>9</v>
      </c>
    </row>
    <row r="1055" spans="1:2" x14ac:dyDescent="0.25">
      <c r="A1055" s="161">
        <v>87</v>
      </c>
      <c r="B1055" s="161">
        <v>10</v>
      </c>
    </row>
    <row r="1056" spans="1:2" x14ac:dyDescent="0.25">
      <c r="A1056" s="161">
        <v>87</v>
      </c>
      <c r="B1056" s="161">
        <v>11</v>
      </c>
    </row>
    <row r="1057" spans="1:2" x14ac:dyDescent="0.25">
      <c r="A1057" s="161">
        <v>87</v>
      </c>
      <c r="B1057" s="161">
        <v>12</v>
      </c>
    </row>
    <row r="1058" spans="1:2" x14ac:dyDescent="0.25">
      <c r="A1058" s="161">
        <v>88</v>
      </c>
      <c r="B1058" s="161">
        <v>1</v>
      </c>
    </row>
    <row r="1059" spans="1:2" x14ac:dyDescent="0.25">
      <c r="A1059" s="161">
        <v>88</v>
      </c>
      <c r="B1059" s="161">
        <v>2</v>
      </c>
    </row>
    <row r="1060" spans="1:2" x14ac:dyDescent="0.25">
      <c r="A1060" s="161">
        <v>88</v>
      </c>
      <c r="B1060" s="161">
        <v>3</v>
      </c>
    </row>
    <row r="1061" spans="1:2" x14ac:dyDescent="0.25">
      <c r="A1061" s="161">
        <v>88</v>
      </c>
      <c r="B1061" s="161">
        <v>4</v>
      </c>
    </row>
    <row r="1062" spans="1:2" x14ac:dyDescent="0.25">
      <c r="A1062" s="161">
        <v>88</v>
      </c>
      <c r="B1062" s="161">
        <v>5</v>
      </c>
    </row>
    <row r="1063" spans="1:2" x14ac:dyDescent="0.25">
      <c r="A1063" s="161">
        <v>88</v>
      </c>
      <c r="B1063" s="161">
        <v>6</v>
      </c>
    </row>
    <row r="1064" spans="1:2" x14ac:dyDescent="0.25">
      <c r="A1064" s="161">
        <v>88</v>
      </c>
      <c r="B1064" s="161">
        <v>7</v>
      </c>
    </row>
    <row r="1065" spans="1:2" x14ac:dyDescent="0.25">
      <c r="A1065" s="161">
        <v>88</v>
      </c>
      <c r="B1065" s="161">
        <v>8</v>
      </c>
    </row>
    <row r="1066" spans="1:2" x14ac:dyDescent="0.25">
      <c r="A1066" s="161">
        <v>88</v>
      </c>
      <c r="B1066" s="161">
        <v>9</v>
      </c>
    </row>
    <row r="1067" spans="1:2" x14ac:dyDescent="0.25">
      <c r="A1067" s="161">
        <v>88</v>
      </c>
      <c r="B1067" s="161">
        <v>10</v>
      </c>
    </row>
    <row r="1068" spans="1:2" x14ac:dyDescent="0.25">
      <c r="A1068" s="161">
        <v>88</v>
      </c>
      <c r="B1068" s="161">
        <v>11</v>
      </c>
    </row>
    <row r="1069" spans="1:2" x14ac:dyDescent="0.25">
      <c r="A1069" s="161">
        <v>88</v>
      </c>
      <c r="B1069" s="161">
        <v>12</v>
      </c>
    </row>
    <row r="1070" spans="1:2" x14ac:dyDescent="0.25">
      <c r="A1070" s="161">
        <v>89</v>
      </c>
      <c r="B1070" s="161">
        <v>1</v>
      </c>
    </row>
    <row r="1071" spans="1:2" x14ac:dyDescent="0.25">
      <c r="A1071" s="161">
        <v>89</v>
      </c>
      <c r="B1071" s="161">
        <v>2</v>
      </c>
    </row>
    <row r="1072" spans="1:2" x14ac:dyDescent="0.25">
      <c r="A1072" s="161">
        <v>89</v>
      </c>
      <c r="B1072" s="161">
        <v>3</v>
      </c>
    </row>
    <row r="1073" spans="1:2" x14ac:dyDescent="0.25">
      <c r="A1073" s="161">
        <v>89</v>
      </c>
      <c r="B1073" s="161">
        <v>4</v>
      </c>
    </row>
    <row r="1074" spans="1:2" x14ac:dyDescent="0.25">
      <c r="A1074" s="161">
        <v>89</v>
      </c>
      <c r="B1074" s="161">
        <v>5</v>
      </c>
    </row>
    <row r="1075" spans="1:2" x14ac:dyDescent="0.25">
      <c r="A1075" s="161">
        <v>89</v>
      </c>
      <c r="B1075" s="161">
        <v>6</v>
      </c>
    </row>
    <row r="1076" spans="1:2" x14ac:dyDescent="0.25">
      <c r="A1076" s="161">
        <v>89</v>
      </c>
      <c r="B1076" s="161">
        <v>7</v>
      </c>
    </row>
    <row r="1077" spans="1:2" x14ac:dyDescent="0.25">
      <c r="A1077" s="161">
        <v>89</v>
      </c>
      <c r="B1077" s="161">
        <v>8</v>
      </c>
    </row>
    <row r="1078" spans="1:2" x14ac:dyDescent="0.25">
      <c r="A1078" s="161">
        <v>89</v>
      </c>
      <c r="B1078" s="161">
        <v>9</v>
      </c>
    </row>
    <row r="1079" spans="1:2" x14ac:dyDescent="0.25">
      <c r="A1079" s="161">
        <v>89</v>
      </c>
      <c r="B1079" s="161">
        <v>10</v>
      </c>
    </row>
    <row r="1080" spans="1:2" x14ac:dyDescent="0.25">
      <c r="A1080" s="161">
        <v>89</v>
      </c>
      <c r="B1080" s="161">
        <v>11</v>
      </c>
    </row>
    <row r="1081" spans="1:2" x14ac:dyDescent="0.25">
      <c r="A1081" s="161">
        <v>89</v>
      </c>
      <c r="B1081" s="161">
        <v>12</v>
      </c>
    </row>
    <row r="1082" spans="1:2" x14ac:dyDescent="0.25">
      <c r="A1082" s="161">
        <v>90</v>
      </c>
      <c r="B1082" s="161">
        <v>1</v>
      </c>
    </row>
    <row r="1083" spans="1:2" x14ac:dyDescent="0.25">
      <c r="A1083" s="161">
        <v>90</v>
      </c>
      <c r="B1083" s="161">
        <v>2</v>
      </c>
    </row>
    <row r="1084" spans="1:2" x14ac:dyDescent="0.25">
      <c r="A1084" s="161">
        <v>90</v>
      </c>
      <c r="B1084" s="161">
        <v>3</v>
      </c>
    </row>
    <row r="1085" spans="1:2" x14ac:dyDescent="0.25">
      <c r="A1085" s="161">
        <v>90</v>
      </c>
      <c r="B1085" s="161">
        <v>4</v>
      </c>
    </row>
    <row r="1086" spans="1:2" x14ac:dyDescent="0.25">
      <c r="A1086" s="161">
        <v>90</v>
      </c>
      <c r="B1086" s="161">
        <v>5</v>
      </c>
    </row>
    <row r="1087" spans="1:2" x14ac:dyDescent="0.25">
      <c r="A1087" s="161">
        <v>90</v>
      </c>
      <c r="B1087" s="161">
        <v>6</v>
      </c>
    </row>
    <row r="1088" spans="1:2" x14ac:dyDescent="0.25">
      <c r="A1088" s="161">
        <v>90</v>
      </c>
      <c r="B1088" s="161">
        <v>7</v>
      </c>
    </row>
    <row r="1089" spans="1:2" x14ac:dyDescent="0.25">
      <c r="A1089" s="161">
        <v>90</v>
      </c>
      <c r="B1089" s="161">
        <v>8</v>
      </c>
    </row>
    <row r="1090" spans="1:2" x14ac:dyDescent="0.25">
      <c r="A1090" s="161">
        <v>90</v>
      </c>
      <c r="B1090" s="161">
        <v>9</v>
      </c>
    </row>
    <row r="1091" spans="1:2" x14ac:dyDescent="0.25">
      <c r="A1091" s="161">
        <v>90</v>
      </c>
      <c r="B1091" s="161">
        <v>10</v>
      </c>
    </row>
    <row r="1092" spans="1:2" x14ac:dyDescent="0.25">
      <c r="A1092" s="161">
        <v>90</v>
      </c>
      <c r="B1092" s="161">
        <v>11</v>
      </c>
    </row>
    <row r="1093" spans="1:2" x14ac:dyDescent="0.25">
      <c r="A1093" s="161">
        <v>90</v>
      </c>
      <c r="B1093" s="161">
        <v>12</v>
      </c>
    </row>
    <row r="1094" spans="1:2" x14ac:dyDescent="0.25">
      <c r="A1094" s="161">
        <v>91</v>
      </c>
      <c r="B1094" s="161">
        <v>1</v>
      </c>
    </row>
    <row r="1095" spans="1:2" x14ac:dyDescent="0.25">
      <c r="A1095" s="161">
        <v>91</v>
      </c>
      <c r="B1095" s="161">
        <v>2</v>
      </c>
    </row>
    <row r="1096" spans="1:2" x14ac:dyDescent="0.25">
      <c r="A1096" s="161">
        <v>91</v>
      </c>
      <c r="B1096" s="161">
        <v>3</v>
      </c>
    </row>
    <row r="1097" spans="1:2" x14ac:dyDescent="0.25">
      <c r="A1097" s="161">
        <v>91</v>
      </c>
      <c r="B1097" s="161">
        <v>4</v>
      </c>
    </row>
    <row r="1098" spans="1:2" x14ac:dyDescent="0.25">
      <c r="A1098" s="161">
        <v>91</v>
      </c>
      <c r="B1098" s="161">
        <v>5</v>
      </c>
    </row>
    <row r="1099" spans="1:2" x14ac:dyDescent="0.25">
      <c r="A1099" s="161">
        <v>91</v>
      </c>
      <c r="B1099" s="161">
        <v>6</v>
      </c>
    </row>
    <row r="1100" spans="1:2" x14ac:dyDescent="0.25">
      <c r="A1100" s="161">
        <v>91</v>
      </c>
      <c r="B1100" s="161">
        <v>7</v>
      </c>
    </row>
    <row r="1101" spans="1:2" x14ac:dyDescent="0.25">
      <c r="A1101" s="161">
        <v>91</v>
      </c>
      <c r="B1101" s="161">
        <v>8</v>
      </c>
    </row>
    <row r="1102" spans="1:2" x14ac:dyDescent="0.25">
      <c r="A1102" s="161">
        <v>91</v>
      </c>
      <c r="B1102" s="161">
        <v>9</v>
      </c>
    </row>
    <row r="1103" spans="1:2" x14ac:dyDescent="0.25">
      <c r="A1103" s="161">
        <v>91</v>
      </c>
      <c r="B1103" s="161">
        <v>10</v>
      </c>
    </row>
    <row r="1104" spans="1:2" x14ac:dyDescent="0.25">
      <c r="A1104" s="161">
        <v>91</v>
      </c>
      <c r="B1104" s="161">
        <v>11</v>
      </c>
    </row>
    <row r="1105" spans="1:2" x14ac:dyDescent="0.25">
      <c r="A1105" s="161">
        <v>91</v>
      </c>
      <c r="B1105" s="161">
        <v>12</v>
      </c>
    </row>
    <row r="1106" spans="1:2" x14ac:dyDescent="0.25">
      <c r="A1106" s="161">
        <v>92</v>
      </c>
      <c r="B1106" s="161">
        <v>1</v>
      </c>
    </row>
    <row r="1107" spans="1:2" x14ac:dyDescent="0.25">
      <c r="A1107" s="161">
        <v>92</v>
      </c>
      <c r="B1107" s="161">
        <v>2</v>
      </c>
    </row>
    <row r="1108" spans="1:2" x14ac:dyDescent="0.25">
      <c r="A1108" s="161">
        <v>92</v>
      </c>
      <c r="B1108" s="161">
        <v>3</v>
      </c>
    </row>
    <row r="1109" spans="1:2" x14ac:dyDescent="0.25">
      <c r="A1109" s="161">
        <v>92</v>
      </c>
      <c r="B1109" s="161">
        <v>4</v>
      </c>
    </row>
    <row r="1110" spans="1:2" x14ac:dyDescent="0.25">
      <c r="A1110" s="161">
        <v>92</v>
      </c>
      <c r="B1110" s="161">
        <v>5</v>
      </c>
    </row>
    <row r="1111" spans="1:2" x14ac:dyDescent="0.25">
      <c r="A1111" s="161">
        <v>92</v>
      </c>
      <c r="B1111" s="161">
        <v>6</v>
      </c>
    </row>
    <row r="1112" spans="1:2" x14ac:dyDescent="0.25">
      <c r="A1112" s="161">
        <v>92</v>
      </c>
      <c r="B1112" s="161">
        <v>7</v>
      </c>
    </row>
    <row r="1113" spans="1:2" x14ac:dyDescent="0.25">
      <c r="A1113" s="161">
        <v>92</v>
      </c>
      <c r="B1113" s="161">
        <v>8</v>
      </c>
    </row>
    <row r="1114" spans="1:2" x14ac:dyDescent="0.25">
      <c r="A1114" s="161">
        <v>92</v>
      </c>
      <c r="B1114" s="161">
        <v>9</v>
      </c>
    </row>
    <row r="1115" spans="1:2" x14ac:dyDescent="0.25">
      <c r="A1115" s="161">
        <v>92</v>
      </c>
      <c r="B1115" s="161">
        <v>10</v>
      </c>
    </row>
    <row r="1116" spans="1:2" x14ac:dyDescent="0.25">
      <c r="A1116" s="161">
        <v>92</v>
      </c>
      <c r="B1116" s="161">
        <v>11</v>
      </c>
    </row>
    <row r="1117" spans="1:2" x14ac:dyDescent="0.25">
      <c r="A1117" s="161">
        <v>92</v>
      </c>
      <c r="B1117" s="161">
        <v>12</v>
      </c>
    </row>
    <row r="1118" spans="1:2" x14ac:dyDescent="0.25">
      <c r="A1118" s="161">
        <v>93</v>
      </c>
      <c r="B1118" s="161">
        <v>1</v>
      </c>
    </row>
    <row r="1119" spans="1:2" x14ac:dyDescent="0.25">
      <c r="A1119" s="161">
        <v>93</v>
      </c>
      <c r="B1119" s="161">
        <v>2</v>
      </c>
    </row>
    <row r="1120" spans="1:2" x14ac:dyDescent="0.25">
      <c r="A1120" s="161">
        <v>93</v>
      </c>
      <c r="B1120" s="161">
        <v>3</v>
      </c>
    </row>
    <row r="1121" spans="1:2" x14ac:dyDescent="0.25">
      <c r="A1121" s="161">
        <v>93</v>
      </c>
      <c r="B1121" s="161">
        <v>4</v>
      </c>
    </row>
    <row r="1122" spans="1:2" x14ac:dyDescent="0.25">
      <c r="A1122" s="161">
        <v>93</v>
      </c>
      <c r="B1122" s="161">
        <v>5</v>
      </c>
    </row>
    <row r="1123" spans="1:2" x14ac:dyDescent="0.25">
      <c r="A1123" s="161">
        <v>93</v>
      </c>
      <c r="B1123" s="161">
        <v>6</v>
      </c>
    </row>
    <row r="1124" spans="1:2" x14ac:dyDescent="0.25">
      <c r="A1124" s="161">
        <v>93</v>
      </c>
      <c r="B1124" s="161">
        <v>7</v>
      </c>
    </row>
    <row r="1125" spans="1:2" x14ac:dyDescent="0.25">
      <c r="A1125" s="161">
        <v>93</v>
      </c>
      <c r="B1125" s="161">
        <v>8</v>
      </c>
    </row>
    <row r="1126" spans="1:2" x14ac:dyDescent="0.25">
      <c r="A1126" s="161">
        <v>93</v>
      </c>
      <c r="B1126" s="161">
        <v>9</v>
      </c>
    </row>
    <row r="1127" spans="1:2" x14ac:dyDescent="0.25">
      <c r="A1127" s="161">
        <v>93</v>
      </c>
      <c r="B1127" s="161">
        <v>10</v>
      </c>
    </row>
    <row r="1128" spans="1:2" x14ac:dyDescent="0.25">
      <c r="A1128" s="161">
        <v>93</v>
      </c>
      <c r="B1128" s="161">
        <v>11</v>
      </c>
    </row>
    <row r="1129" spans="1:2" x14ac:dyDescent="0.25">
      <c r="A1129" s="161">
        <v>93</v>
      </c>
      <c r="B1129" s="161">
        <v>12</v>
      </c>
    </row>
    <row r="1130" spans="1:2" x14ac:dyDescent="0.25">
      <c r="A1130" s="161">
        <v>94</v>
      </c>
      <c r="B1130" s="161">
        <v>1</v>
      </c>
    </row>
    <row r="1131" spans="1:2" x14ac:dyDescent="0.25">
      <c r="A1131" s="161">
        <v>94</v>
      </c>
      <c r="B1131" s="161">
        <v>2</v>
      </c>
    </row>
    <row r="1132" spans="1:2" x14ac:dyDescent="0.25">
      <c r="A1132" s="161">
        <v>94</v>
      </c>
      <c r="B1132" s="161">
        <v>3</v>
      </c>
    </row>
    <row r="1133" spans="1:2" x14ac:dyDescent="0.25">
      <c r="A1133" s="161">
        <v>94</v>
      </c>
      <c r="B1133" s="161">
        <v>4</v>
      </c>
    </row>
    <row r="1134" spans="1:2" x14ac:dyDescent="0.25">
      <c r="A1134" s="161">
        <v>94</v>
      </c>
      <c r="B1134" s="161">
        <v>5</v>
      </c>
    </row>
    <row r="1135" spans="1:2" x14ac:dyDescent="0.25">
      <c r="A1135" s="161">
        <v>94</v>
      </c>
      <c r="B1135" s="161">
        <v>6</v>
      </c>
    </row>
    <row r="1136" spans="1:2" x14ac:dyDescent="0.25">
      <c r="A1136" s="161">
        <v>94</v>
      </c>
      <c r="B1136" s="161">
        <v>7</v>
      </c>
    </row>
    <row r="1137" spans="1:2" x14ac:dyDescent="0.25">
      <c r="A1137" s="161">
        <v>94</v>
      </c>
      <c r="B1137" s="161">
        <v>8</v>
      </c>
    </row>
    <row r="1138" spans="1:2" x14ac:dyDescent="0.25">
      <c r="A1138" s="161">
        <v>94</v>
      </c>
      <c r="B1138" s="161">
        <v>9</v>
      </c>
    </row>
    <row r="1139" spans="1:2" x14ac:dyDescent="0.25">
      <c r="A1139" s="161">
        <v>94</v>
      </c>
      <c r="B1139" s="161">
        <v>10</v>
      </c>
    </row>
    <row r="1140" spans="1:2" x14ac:dyDescent="0.25">
      <c r="A1140" s="161">
        <v>94</v>
      </c>
      <c r="B1140" s="161">
        <v>11</v>
      </c>
    </row>
    <row r="1141" spans="1:2" x14ac:dyDescent="0.25">
      <c r="A1141" s="161">
        <v>94</v>
      </c>
      <c r="B1141" s="161">
        <v>12</v>
      </c>
    </row>
    <row r="1142" spans="1:2" x14ac:dyDescent="0.25">
      <c r="A1142" s="161">
        <v>95</v>
      </c>
      <c r="B1142" s="161">
        <v>1</v>
      </c>
    </row>
    <row r="1143" spans="1:2" x14ac:dyDescent="0.25">
      <c r="A1143" s="161">
        <v>95</v>
      </c>
      <c r="B1143" s="161">
        <v>2</v>
      </c>
    </row>
    <row r="1144" spans="1:2" x14ac:dyDescent="0.25">
      <c r="A1144" s="161">
        <v>95</v>
      </c>
      <c r="B1144" s="161">
        <v>3</v>
      </c>
    </row>
    <row r="1145" spans="1:2" x14ac:dyDescent="0.25">
      <c r="A1145" s="161">
        <v>95</v>
      </c>
      <c r="B1145" s="161">
        <v>4</v>
      </c>
    </row>
    <row r="1146" spans="1:2" x14ac:dyDescent="0.25">
      <c r="A1146" s="161">
        <v>95</v>
      </c>
      <c r="B1146" s="161">
        <v>5</v>
      </c>
    </row>
    <row r="1147" spans="1:2" x14ac:dyDescent="0.25">
      <c r="A1147" s="161">
        <v>95</v>
      </c>
      <c r="B1147" s="161">
        <v>6</v>
      </c>
    </row>
    <row r="1148" spans="1:2" x14ac:dyDescent="0.25">
      <c r="A1148" s="161">
        <v>95</v>
      </c>
      <c r="B1148" s="161">
        <v>7</v>
      </c>
    </row>
    <row r="1149" spans="1:2" x14ac:dyDescent="0.25">
      <c r="A1149" s="161">
        <v>95</v>
      </c>
      <c r="B1149" s="161">
        <v>8</v>
      </c>
    </row>
    <row r="1150" spans="1:2" x14ac:dyDescent="0.25">
      <c r="A1150" s="161">
        <v>95</v>
      </c>
      <c r="B1150" s="161">
        <v>9</v>
      </c>
    </row>
    <row r="1151" spans="1:2" x14ac:dyDescent="0.25">
      <c r="A1151" s="161">
        <v>95</v>
      </c>
      <c r="B1151" s="161">
        <v>10</v>
      </c>
    </row>
    <row r="1152" spans="1:2" x14ac:dyDescent="0.25">
      <c r="A1152" s="161">
        <v>95</v>
      </c>
      <c r="B1152" s="161">
        <v>11</v>
      </c>
    </row>
    <row r="1153" spans="1:2" x14ac:dyDescent="0.25">
      <c r="A1153" s="161">
        <v>95</v>
      </c>
      <c r="B1153" s="161">
        <v>12</v>
      </c>
    </row>
    <row r="1154" spans="1:2" x14ac:dyDescent="0.25">
      <c r="A1154" s="161">
        <v>96</v>
      </c>
      <c r="B1154" s="161">
        <v>1</v>
      </c>
    </row>
    <row r="1155" spans="1:2" x14ac:dyDescent="0.25">
      <c r="A1155" s="161">
        <v>96</v>
      </c>
      <c r="B1155" s="161">
        <v>2</v>
      </c>
    </row>
    <row r="1156" spans="1:2" x14ac:dyDescent="0.25">
      <c r="A1156" s="161">
        <v>96</v>
      </c>
      <c r="B1156" s="161">
        <v>3</v>
      </c>
    </row>
    <row r="1157" spans="1:2" x14ac:dyDescent="0.25">
      <c r="A1157" s="161">
        <v>96</v>
      </c>
      <c r="B1157" s="161">
        <v>4</v>
      </c>
    </row>
    <row r="1158" spans="1:2" x14ac:dyDescent="0.25">
      <c r="A1158" s="161">
        <v>96</v>
      </c>
      <c r="B1158" s="161">
        <v>5</v>
      </c>
    </row>
    <row r="1159" spans="1:2" x14ac:dyDescent="0.25">
      <c r="A1159" s="161">
        <v>96</v>
      </c>
      <c r="B1159" s="161">
        <v>6</v>
      </c>
    </row>
    <row r="1160" spans="1:2" x14ac:dyDescent="0.25">
      <c r="A1160" s="161">
        <v>96</v>
      </c>
      <c r="B1160" s="161">
        <v>7</v>
      </c>
    </row>
    <row r="1161" spans="1:2" x14ac:dyDescent="0.25">
      <c r="A1161" s="161">
        <v>96</v>
      </c>
      <c r="B1161" s="161">
        <v>8</v>
      </c>
    </row>
    <row r="1162" spans="1:2" x14ac:dyDescent="0.25">
      <c r="A1162" s="161">
        <v>96</v>
      </c>
      <c r="B1162" s="161">
        <v>9</v>
      </c>
    </row>
    <row r="1163" spans="1:2" x14ac:dyDescent="0.25">
      <c r="A1163" s="161">
        <v>96</v>
      </c>
      <c r="B1163" s="161">
        <v>10</v>
      </c>
    </row>
    <row r="1164" spans="1:2" x14ac:dyDescent="0.25">
      <c r="A1164" s="161">
        <v>96</v>
      </c>
      <c r="B1164" s="161">
        <v>11</v>
      </c>
    </row>
    <row r="1165" spans="1:2" x14ac:dyDescent="0.25">
      <c r="A1165" s="161">
        <v>96</v>
      </c>
      <c r="B1165" s="161">
        <v>12</v>
      </c>
    </row>
    <row r="1166" spans="1:2" x14ac:dyDescent="0.25">
      <c r="A1166" s="161">
        <v>97</v>
      </c>
      <c r="B1166" s="161">
        <v>1</v>
      </c>
    </row>
    <row r="1167" spans="1:2" x14ac:dyDescent="0.25">
      <c r="A1167" s="161">
        <v>97</v>
      </c>
      <c r="B1167" s="161">
        <v>2</v>
      </c>
    </row>
    <row r="1168" spans="1:2" x14ac:dyDescent="0.25">
      <c r="A1168" s="161">
        <v>97</v>
      </c>
      <c r="B1168" s="161">
        <v>3</v>
      </c>
    </row>
    <row r="1169" spans="1:2" x14ac:dyDescent="0.25">
      <c r="A1169" s="161">
        <v>97</v>
      </c>
      <c r="B1169" s="161">
        <v>4</v>
      </c>
    </row>
    <row r="1170" spans="1:2" x14ac:dyDescent="0.25">
      <c r="A1170" s="161">
        <v>97</v>
      </c>
      <c r="B1170" s="161">
        <v>5</v>
      </c>
    </row>
    <row r="1171" spans="1:2" x14ac:dyDescent="0.25">
      <c r="A1171" s="161">
        <v>97</v>
      </c>
      <c r="B1171" s="161">
        <v>6</v>
      </c>
    </row>
    <row r="1172" spans="1:2" x14ac:dyDescent="0.25">
      <c r="A1172" s="161">
        <v>97</v>
      </c>
      <c r="B1172" s="161">
        <v>7</v>
      </c>
    </row>
    <row r="1173" spans="1:2" x14ac:dyDescent="0.25">
      <c r="A1173" s="161">
        <v>97</v>
      </c>
      <c r="B1173" s="161">
        <v>8</v>
      </c>
    </row>
    <row r="1174" spans="1:2" x14ac:dyDescent="0.25">
      <c r="A1174" s="161">
        <v>97</v>
      </c>
      <c r="B1174" s="161">
        <v>9</v>
      </c>
    </row>
    <row r="1175" spans="1:2" x14ac:dyDescent="0.25">
      <c r="A1175" s="161">
        <v>97</v>
      </c>
      <c r="B1175" s="161">
        <v>10</v>
      </c>
    </row>
    <row r="1176" spans="1:2" x14ac:dyDescent="0.25">
      <c r="A1176" s="161">
        <v>97</v>
      </c>
      <c r="B1176" s="161">
        <v>11</v>
      </c>
    </row>
    <row r="1177" spans="1:2" x14ac:dyDescent="0.25">
      <c r="A1177" s="161">
        <v>97</v>
      </c>
      <c r="B1177" s="161">
        <v>12</v>
      </c>
    </row>
    <row r="1178" spans="1:2" x14ac:dyDescent="0.25">
      <c r="A1178" s="161">
        <v>98</v>
      </c>
      <c r="B1178" s="161">
        <v>1</v>
      </c>
    </row>
    <row r="1179" spans="1:2" x14ac:dyDescent="0.25">
      <c r="A1179" s="161">
        <v>98</v>
      </c>
      <c r="B1179" s="161">
        <v>2</v>
      </c>
    </row>
    <row r="1180" spans="1:2" x14ac:dyDescent="0.25">
      <c r="A1180" s="161">
        <v>98</v>
      </c>
      <c r="B1180" s="161">
        <v>3</v>
      </c>
    </row>
    <row r="1181" spans="1:2" x14ac:dyDescent="0.25">
      <c r="A1181" s="161">
        <v>98</v>
      </c>
      <c r="B1181" s="161">
        <v>4</v>
      </c>
    </row>
    <row r="1182" spans="1:2" x14ac:dyDescent="0.25">
      <c r="A1182" s="161">
        <v>98</v>
      </c>
      <c r="B1182" s="161">
        <v>5</v>
      </c>
    </row>
    <row r="1183" spans="1:2" x14ac:dyDescent="0.25">
      <c r="A1183" s="161">
        <v>98</v>
      </c>
      <c r="B1183" s="161">
        <v>6</v>
      </c>
    </row>
    <row r="1184" spans="1:2" x14ac:dyDescent="0.25">
      <c r="A1184" s="161">
        <v>98</v>
      </c>
      <c r="B1184" s="161">
        <v>7</v>
      </c>
    </row>
    <row r="1185" spans="1:2" x14ac:dyDescent="0.25">
      <c r="A1185" s="161">
        <v>98</v>
      </c>
      <c r="B1185" s="161">
        <v>8</v>
      </c>
    </row>
    <row r="1186" spans="1:2" x14ac:dyDescent="0.25">
      <c r="A1186" s="161">
        <v>98</v>
      </c>
      <c r="B1186" s="161">
        <v>9</v>
      </c>
    </row>
    <row r="1187" spans="1:2" x14ac:dyDescent="0.25">
      <c r="A1187" s="161">
        <v>98</v>
      </c>
      <c r="B1187" s="161">
        <v>10</v>
      </c>
    </row>
    <row r="1188" spans="1:2" x14ac:dyDescent="0.25">
      <c r="A1188" s="161">
        <v>98</v>
      </c>
      <c r="B1188" s="161">
        <v>11</v>
      </c>
    </row>
    <row r="1189" spans="1:2" x14ac:dyDescent="0.25">
      <c r="A1189" s="161">
        <v>98</v>
      </c>
      <c r="B1189" s="161">
        <v>12</v>
      </c>
    </row>
    <row r="1190" spans="1:2" x14ac:dyDescent="0.25">
      <c r="A1190" s="161">
        <v>99</v>
      </c>
      <c r="B1190" s="161">
        <v>1</v>
      </c>
    </row>
    <row r="1191" spans="1:2" x14ac:dyDescent="0.25">
      <c r="A1191" s="161">
        <v>99</v>
      </c>
      <c r="B1191" s="161">
        <v>2</v>
      </c>
    </row>
    <row r="1192" spans="1:2" x14ac:dyDescent="0.25">
      <c r="A1192" s="161">
        <v>99</v>
      </c>
      <c r="B1192" s="161">
        <v>3</v>
      </c>
    </row>
    <row r="1193" spans="1:2" x14ac:dyDescent="0.25">
      <c r="A1193" s="161">
        <v>99</v>
      </c>
      <c r="B1193" s="161">
        <v>4</v>
      </c>
    </row>
    <row r="1194" spans="1:2" x14ac:dyDescent="0.25">
      <c r="A1194" s="161">
        <v>99</v>
      </c>
      <c r="B1194" s="161">
        <v>5</v>
      </c>
    </row>
    <row r="1195" spans="1:2" x14ac:dyDescent="0.25">
      <c r="A1195" s="161">
        <v>99</v>
      </c>
      <c r="B1195" s="161">
        <v>6</v>
      </c>
    </row>
    <row r="1196" spans="1:2" x14ac:dyDescent="0.25">
      <c r="A1196" s="161">
        <v>99</v>
      </c>
      <c r="B1196" s="161">
        <v>7</v>
      </c>
    </row>
    <row r="1197" spans="1:2" x14ac:dyDescent="0.25">
      <c r="A1197" s="161">
        <v>99</v>
      </c>
      <c r="B1197" s="161">
        <v>8</v>
      </c>
    </row>
    <row r="1198" spans="1:2" x14ac:dyDescent="0.25">
      <c r="A1198" s="161">
        <v>99</v>
      </c>
      <c r="B1198" s="161">
        <v>9</v>
      </c>
    </row>
    <row r="1199" spans="1:2" x14ac:dyDescent="0.25">
      <c r="A1199" s="161">
        <v>99</v>
      </c>
      <c r="B1199" s="161">
        <v>10</v>
      </c>
    </row>
    <row r="1200" spans="1:2" x14ac:dyDescent="0.25">
      <c r="A1200" s="161">
        <v>99</v>
      </c>
      <c r="B1200" s="161">
        <v>11</v>
      </c>
    </row>
    <row r="1201" spans="1:2" x14ac:dyDescent="0.25">
      <c r="A1201" s="161">
        <v>99</v>
      </c>
      <c r="B1201" s="161">
        <v>12</v>
      </c>
    </row>
    <row r="1202" spans="1:2" x14ac:dyDescent="0.25">
      <c r="A1202" s="161">
        <v>100</v>
      </c>
      <c r="B1202" s="161">
        <v>1</v>
      </c>
    </row>
    <row r="1203" spans="1:2" x14ac:dyDescent="0.25">
      <c r="A1203" s="161">
        <v>100</v>
      </c>
      <c r="B1203" s="161">
        <v>2</v>
      </c>
    </row>
    <row r="1204" spans="1:2" x14ac:dyDescent="0.25">
      <c r="A1204" s="161">
        <v>100</v>
      </c>
      <c r="B1204" s="161">
        <v>3</v>
      </c>
    </row>
    <row r="1205" spans="1:2" x14ac:dyDescent="0.25">
      <c r="A1205" s="161">
        <v>100</v>
      </c>
      <c r="B1205" s="161">
        <v>4</v>
      </c>
    </row>
    <row r="1206" spans="1:2" x14ac:dyDescent="0.25">
      <c r="A1206" s="161">
        <v>100</v>
      </c>
      <c r="B1206" s="161">
        <v>5</v>
      </c>
    </row>
    <row r="1207" spans="1:2" x14ac:dyDescent="0.25">
      <c r="A1207" s="161">
        <v>100</v>
      </c>
      <c r="B1207" s="161">
        <v>6</v>
      </c>
    </row>
    <row r="1208" spans="1:2" x14ac:dyDescent="0.25">
      <c r="A1208" s="161">
        <v>100</v>
      </c>
      <c r="B1208" s="161">
        <v>7</v>
      </c>
    </row>
    <row r="1209" spans="1:2" x14ac:dyDescent="0.25">
      <c r="A1209" s="161">
        <v>100</v>
      </c>
      <c r="B1209" s="161">
        <v>8</v>
      </c>
    </row>
    <row r="1210" spans="1:2" x14ac:dyDescent="0.25">
      <c r="A1210" s="161">
        <v>100</v>
      </c>
      <c r="B1210" s="161">
        <v>9</v>
      </c>
    </row>
    <row r="1211" spans="1:2" x14ac:dyDescent="0.25">
      <c r="A1211" s="161">
        <v>100</v>
      </c>
      <c r="B1211" s="161">
        <v>10</v>
      </c>
    </row>
    <row r="1212" spans="1:2" x14ac:dyDescent="0.25">
      <c r="A1212" s="161">
        <v>100</v>
      </c>
      <c r="B1212" s="161">
        <v>11</v>
      </c>
    </row>
    <row r="1213" spans="1:2" x14ac:dyDescent="0.25">
      <c r="A1213" s="161">
        <v>100</v>
      </c>
      <c r="B1213" s="161">
        <v>12</v>
      </c>
    </row>
    <row r="1214" spans="1:2" x14ac:dyDescent="0.25">
      <c r="A1214" s="161">
        <v>101</v>
      </c>
      <c r="B1214" s="161">
        <v>1</v>
      </c>
    </row>
    <row r="1215" spans="1:2" x14ac:dyDescent="0.25">
      <c r="A1215" s="161">
        <v>101</v>
      </c>
      <c r="B1215" s="161">
        <v>2</v>
      </c>
    </row>
    <row r="1216" spans="1:2" x14ac:dyDescent="0.25">
      <c r="A1216" s="161">
        <v>101</v>
      </c>
      <c r="B1216" s="161">
        <v>3</v>
      </c>
    </row>
    <row r="1217" spans="1:2" x14ac:dyDescent="0.25">
      <c r="A1217" s="161">
        <v>101</v>
      </c>
      <c r="B1217" s="161">
        <v>4</v>
      </c>
    </row>
    <row r="1218" spans="1:2" x14ac:dyDescent="0.25">
      <c r="A1218" s="161">
        <v>101</v>
      </c>
      <c r="B1218" s="161">
        <v>5</v>
      </c>
    </row>
    <row r="1219" spans="1:2" x14ac:dyDescent="0.25">
      <c r="A1219" s="161">
        <v>101</v>
      </c>
      <c r="B1219" s="161">
        <v>6</v>
      </c>
    </row>
    <row r="1220" spans="1:2" x14ac:dyDescent="0.25">
      <c r="A1220" s="161">
        <v>101</v>
      </c>
      <c r="B1220" s="161">
        <v>7</v>
      </c>
    </row>
    <row r="1221" spans="1:2" x14ac:dyDescent="0.25">
      <c r="A1221" s="161">
        <v>101</v>
      </c>
      <c r="B1221" s="161">
        <v>8</v>
      </c>
    </row>
    <row r="1222" spans="1:2" x14ac:dyDescent="0.25">
      <c r="A1222" s="161">
        <v>101</v>
      </c>
      <c r="B1222" s="161">
        <v>9</v>
      </c>
    </row>
    <row r="1223" spans="1:2" x14ac:dyDescent="0.25">
      <c r="A1223" s="161">
        <v>101</v>
      </c>
      <c r="B1223" s="161">
        <v>10</v>
      </c>
    </row>
    <row r="1224" spans="1:2" x14ac:dyDescent="0.25">
      <c r="A1224" s="161">
        <v>101</v>
      </c>
      <c r="B1224" s="161">
        <v>11</v>
      </c>
    </row>
    <row r="1225" spans="1:2" x14ac:dyDescent="0.25">
      <c r="A1225" s="161">
        <v>101</v>
      </c>
      <c r="B1225" s="161">
        <v>12</v>
      </c>
    </row>
    <row r="1226" spans="1:2" x14ac:dyDescent="0.25">
      <c r="A1226" s="161">
        <v>102</v>
      </c>
      <c r="B1226" s="161">
        <v>1</v>
      </c>
    </row>
    <row r="1227" spans="1:2" x14ac:dyDescent="0.25">
      <c r="A1227" s="161">
        <v>102</v>
      </c>
      <c r="B1227" s="161">
        <v>2</v>
      </c>
    </row>
    <row r="1228" spans="1:2" x14ac:dyDescent="0.25">
      <c r="A1228" s="161">
        <v>102</v>
      </c>
      <c r="B1228" s="161">
        <v>3</v>
      </c>
    </row>
    <row r="1229" spans="1:2" x14ac:dyDescent="0.25">
      <c r="A1229" s="161">
        <v>102</v>
      </c>
      <c r="B1229" s="161">
        <v>4</v>
      </c>
    </row>
    <row r="1230" spans="1:2" x14ac:dyDescent="0.25">
      <c r="A1230" s="161">
        <v>102</v>
      </c>
      <c r="B1230" s="161">
        <v>5</v>
      </c>
    </row>
    <row r="1231" spans="1:2" x14ac:dyDescent="0.25">
      <c r="A1231" s="161">
        <v>102</v>
      </c>
      <c r="B1231" s="161">
        <v>6</v>
      </c>
    </row>
    <row r="1232" spans="1:2" x14ac:dyDescent="0.25">
      <c r="A1232" s="161">
        <v>102</v>
      </c>
      <c r="B1232" s="161">
        <v>7</v>
      </c>
    </row>
    <row r="1233" spans="1:2" x14ac:dyDescent="0.25">
      <c r="A1233" s="161">
        <v>102</v>
      </c>
      <c r="B1233" s="161">
        <v>8</v>
      </c>
    </row>
    <row r="1234" spans="1:2" x14ac:dyDescent="0.25">
      <c r="A1234" s="161">
        <v>102</v>
      </c>
      <c r="B1234" s="161">
        <v>9</v>
      </c>
    </row>
    <row r="1235" spans="1:2" x14ac:dyDescent="0.25">
      <c r="A1235" s="161">
        <v>102</v>
      </c>
      <c r="B1235" s="161">
        <v>10</v>
      </c>
    </row>
    <row r="1236" spans="1:2" x14ac:dyDescent="0.25">
      <c r="A1236" s="161">
        <v>102</v>
      </c>
      <c r="B1236" s="161">
        <v>11</v>
      </c>
    </row>
    <row r="1237" spans="1:2" x14ac:dyDescent="0.25">
      <c r="A1237" s="161">
        <v>102</v>
      </c>
      <c r="B1237" s="161">
        <v>12</v>
      </c>
    </row>
    <row r="1238" spans="1:2" x14ac:dyDescent="0.25">
      <c r="A1238" s="161">
        <v>103</v>
      </c>
      <c r="B1238" s="161">
        <v>1</v>
      </c>
    </row>
    <row r="1239" spans="1:2" x14ac:dyDescent="0.25">
      <c r="A1239" s="161">
        <v>103</v>
      </c>
      <c r="B1239" s="161">
        <v>2</v>
      </c>
    </row>
    <row r="1240" spans="1:2" x14ac:dyDescent="0.25">
      <c r="A1240" s="161">
        <v>103</v>
      </c>
      <c r="B1240" s="161">
        <v>3</v>
      </c>
    </row>
    <row r="1241" spans="1:2" x14ac:dyDescent="0.25">
      <c r="A1241" s="161">
        <v>103</v>
      </c>
      <c r="B1241" s="161">
        <v>4</v>
      </c>
    </row>
    <row r="1242" spans="1:2" x14ac:dyDescent="0.25">
      <c r="A1242" s="161">
        <v>103</v>
      </c>
      <c r="B1242" s="161">
        <v>5</v>
      </c>
    </row>
    <row r="1243" spans="1:2" x14ac:dyDescent="0.25">
      <c r="A1243" s="161">
        <v>103</v>
      </c>
      <c r="B1243" s="161">
        <v>6</v>
      </c>
    </row>
    <row r="1244" spans="1:2" x14ac:dyDescent="0.25">
      <c r="A1244" s="161">
        <v>103</v>
      </c>
      <c r="B1244" s="161">
        <v>7</v>
      </c>
    </row>
    <row r="1245" spans="1:2" x14ac:dyDescent="0.25">
      <c r="A1245" s="161">
        <v>103</v>
      </c>
      <c r="B1245" s="161">
        <v>8</v>
      </c>
    </row>
    <row r="1246" spans="1:2" x14ac:dyDescent="0.25">
      <c r="A1246" s="161">
        <v>103</v>
      </c>
      <c r="B1246" s="161">
        <v>9</v>
      </c>
    </row>
    <row r="1247" spans="1:2" x14ac:dyDescent="0.25">
      <c r="A1247" s="161">
        <v>103</v>
      </c>
      <c r="B1247" s="161">
        <v>10</v>
      </c>
    </row>
    <row r="1248" spans="1:2" x14ac:dyDescent="0.25">
      <c r="A1248" s="161">
        <v>103</v>
      </c>
      <c r="B1248" s="161">
        <v>11</v>
      </c>
    </row>
    <row r="1249" spans="1:2" x14ac:dyDescent="0.25">
      <c r="A1249" s="161">
        <v>103</v>
      </c>
      <c r="B1249" s="161">
        <v>12</v>
      </c>
    </row>
    <row r="1250" spans="1:2" x14ac:dyDescent="0.25">
      <c r="A1250" s="161">
        <v>104</v>
      </c>
      <c r="B1250" s="161">
        <v>1</v>
      </c>
    </row>
    <row r="1251" spans="1:2" x14ac:dyDescent="0.25">
      <c r="A1251" s="161">
        <v>104</v>
      </c>
      <c r="B1251" s="161">
        <v>2</v>
      </c>
    </row>
    <row r="1252" spans="1:2" x14ac:dyDescent="0.25">
      <c r="A1252" s="161">
        <v>104</v>
      </c>
      <c r="B1252" s="161">
        <v>3</v>
      </c>
    </row>
    <row r="1253" spans="1:2" x14ac:dyDescent="0.25">
      <c r="A1253" s="161">
        <v>104</v>
      </c>
      <c r="B1253" s="161">
        <v>4</v>
      </c>
    </row>
    <row r="1254" spans="1:2" x14ac:dyDescent="0.25">
      <c r="A1254" s="161">
        <v>104</v>
      </c>
      <c r="B1254" s="161">
        <v>5</v>
      </c>
    </row>
    <row r="1255" spans="1:2" x14ac:dyDescent="0.25">
      <c r="A1255" s="161">
        <v>104</v>
      </c>
      <c r="B1255" s="161">
        <v>6</v>
      </c>
    </row>
    <row r="1256" spans="1:2" x14ac:dyDescent="0.25">
      <c r="A1256" s="161">
        <v>104</v>
      </c>
      <c r="B1256" s="161">
        <v>7</v>
      </c>
    </row>
    <row r="1257" spans="1:2" x14ac:dyDescent="0.25">
      <c r="A1257" s="161">
        <v>104</v>
      </c>
      <c r="B1257" s="161">
        <v>8</v>
      </c>
    </row>
    <row r="1258" spans="1:2" x14ac:dyDescent="0.25">
      <c r="A1258" s="161">
        <v>104</v>
      </c>
      <c r="B1258" s="161">
        <v>9</v>
      </c>
    </row>
    <row r="1259" spans="1:2" x14ac:dyDescent="0.25">
      <c r="A1259" s="161">
        <v>104</v>
      </c>
      <c r="B1259" s="161">
        <v>10</v>
      </c>
    </row>
    <row r="1260" spans="1:2" x14ac:dyDescent="0.25">
      <c r="A1260" s="161">
        <v>104</v>
      </c>
      <c r="B1260" s="161">
        <v>11</v>
      </c>
    </row>
    <row r="1261" spans="1:2" x14ac:dyDescent="0.25">
      <c r="A1261" s="161">
        <v>104</v>
      </c>
      <c r="B1261" s="161">
        <v>12</v>
      </c>
    </row>
    <row r="1262" spans="1:2" x14ac:dyDescent="0.25">
      <c r="A1262" s="161">
        <v>105</v>
      </c>
      <c r="B1262" s="161">
        <v>1</v>
      </c>
    </row>
    <row r="1263" spans="1:2" x14ac:dyDescent="0.25">
      <c r="A1263" s="161">
        <v>105</v>
      </c>
      <c r="B1263" s="161">
        <v>2</v>
      </c>
    </row>
    <row r="1264" spans="1:2" x14ac:dyDescent="0.25">
      <c r="A1264" s="161">
        <v>105</v>
      </c>
      <c r="B1264" s="161">
        <v>3</v>
      </c>
    </row>
    <row r="1265" spans="1:2" x14ac:dyDescent="0.25">
      <c r="A1265" s="161">
        <v>105</v>
      </c>
      <c r="B1265" s="161">
        <v>4</v>
      </c>
    </row>
    <row r="1266" spans="1:2" x14ac:dyDescent="0.25">
      <c r="A1266" s="161">
        <v>105</v>
      </c>
      <c r="B1266" s="161">
        <v>5</v>
      </c>
    </row>
    <row r="1267" spans="1:2" x14ac:dyDescent="0.25">
      <c r="A1267" s="161">
        <v>105</v>
      </c>
      <c r="B1267" s="161">
        <v>6</v>
      </c>
    </row>
    <row r="1268" spans="1:2" x14ac:dyDescent="0.25">
      <c r="A1268" s="161">
        <v>105</v>
      </c>
      <c r="B1268" s="161">
        <v>7</v>
      </c>
    </row>
    <row r="1269" spans="1:2" x14ac:dyDescent="0.25">
      <c r="A1269" s="161">
        <v>105</v>
      </c>
      <c r="B1269" s="161">
        <v>8</v>
      </c>
    </row>
    <row r="1270" spans="1:2" x14ac:dyDescent="0.25">
      <c r="A1270" s="161">
        <v>105</v>
      </c>
      <c r="B1270" s="161">
        <v>9</v>
      </c>
    </row>
    <row r="1271" spans="1:2" x14ac:dyDescent="0.25">
      <c r="A1271" s="161">
        <v>105</v>
      </c>
      <c r="B1271" s="161">
        <v>10</v>
      </c>
    </row>
    <row r="1272" spans="1:2" x14ac:dyDescent="0.25">
      <c r="A1272" s="161">
        <v>105</v>
      </c>
      <c r="B1272" s="161">
        <v>11</v>
      </c>
    </row>
    <row r="1273" spans="1:2" x14ac:dyDescent="0.25">
      <c r="A1273" s="161">
        <v>105</v>
      </c>
      <c r="B1273" s="161">
        <v>12</v>
      </c>
    </row>
    <row r="1274" spans="1:2" x14ac:dyDescent="0.25">
      <c r="A1274" s="161">
        <v>106</v>
      </c>
      <c r="B1274" s="161">
        <v>1</v>
      </c>
    </row>
    <row r="1275" spans="1:2" x14ac:dyDescent="0.25">
      <c r="A1275" s="161">
        <v>106</v>
      </c>
      <c r="B1275" s="161">
        <v>2</v>
      </c>
    </row>
    <row r="1276" spans="1:2" x14ac:dyDescent="0.25">
      <c r="A1276" s="161">
        <v>106</v>
      </c>
      <c r="B1276" s="161">
        <v>3</v>
      </c>
    </row>
    <row r="1277" spans="1:2" x14ac:dyDescent="0.25">
      <c r="A1277" s="161">
        <v>106</v>
      </c>
      <c r="B1277" s="161">
        <v>4</v>
      </c>
    </row>
    <row r="1278" spans="1:2" x14ac:dyDescent="0.25">
      <c r="A1278" s="161">
        <v>106</v>
      </c>
      <c r="B1278" s="161">
        <v>5</v>
      </c>
    </row>
    <row r="1279" spans="1:2" x14ac:dyDescent="0.25">
      <c r="A1279" s="161">
        <v>106</v>
      </c>
      <c r="B1279" s="161">
        <v>6</v>
      </c>
    </row>
    <row r="1280" spans="1:2" x14ac:dyDescent="0.25">
      <c r="A1280" s="161">
        <v>106</v>
      </c>
      <c r="B1280" s="161">
        <v>7</v>
      </c>
    </row>
    <row r="1281" spans="1:2" x14ac:dyDescent="0.25">
      <c r="A1281" s="161">
        <v>106</v>
      </c>
      <c r="B1281" s="161">
        <v>8</v>
      </c>
    </row>
    <row r="1282" spans="1:2" x14ac:dyDescent="0.25">
      <c r="A1282" s="161">
        <v>106</v>
      </c>
      <c r="B1282" s="161">
        <v>9</v>
      </c>
    </row>
    <row r="1283" spans="1:2" x14ac:dyDescent="0.25">
      <c r="A1283" s="161">
        <v>106</v>
      </c>
      <c r="B1283" s="161">
        <v>10</v>
      </c>
    </row>
    <row r="1284" spans="1:2" x14ac:dyDescent="0.25">
      <c r="A1284" s="161">
        <v>106</v>
      </c>
      <c r="B1284" s="161">
        <v>11</v>
      </c>
    </row>
    <row r="1285" spans="1:2" x14ac:dyDescent="0.25">
      <c r="A1285" s="161">
        <v>106</v>
      </c>
      <c r="B1285" s="161">
        <v>12</v>
      </c>
    </row>
    <row r="1286" spans="1:2" x14ac:dyDescent="0.25">
      <c r="A1286" s="161">
        <v>107</v>
      </c>
      <c r="B1286" s="161">
        <v>1</v>
      </c>
    </row>
    <row r="1287" spans="1:2" x14ac:dyDescent="0.25">
      <c r="A1287" s="161">
        <v>107</v>
      </c>
      <c r="B1287" s="161">
        <v>2</v>
      </c>
    </row>
    <row r="1288" spans="1:2" x14ac:dyDescent="0.25">
      <c r="A1288" s="161">
        <v>107</v>
      </c>
      <c r="B1288" s="161">
        <v>3</v>
      </c>
    </row>
    <row r="1289" spans="1:2" x14ac:dyDescent="0.25">
      <c r="A1289" s="161">
        <v>107</v>
      </c>
      <c r="B1289" s="161">
        <v>4</v>
      </c>
    </row>
    <row r="1290" spans="1:2" x14ac:dyDescent="0.25">
      <c r="A1290" s="161">
        <v>107</v>
      </c>
      <c r="B1290" s="161">
        <v>5</v>
      </c>
    </row>
    <row r="1291" spans="1:2" x14ac:dyDescent="0.25">
      <c r="A1291" s="161">
        <v>107</v>
      </c>
      <c r="B1291" s="161">
        <v>6</v>
      </c>
    </row>
    <row r="1292" spans="1:2" x14ac:dyDescent="0.25">
      <c r="A1292" s="161">
        <v>107</v>
      </c>
      <c r="B1292" s="161">
        <v>7</v>
      </c>
    </row>
    <row r="1293" spans="1:2" x14ac:dyDescent="0.25">
      <c r="A1293" s="161">
        <v>107</v>
      </c>
      <c r="B1293" s="161">
        <v>8</v>
      </c>
    </row>
    <row r="1294" spans="1:2" x14ac:dyDescent="0.25">
      <c r="A1294" s="161">
        <v>107</v>
      </c>
      <c r="B1294" s="161">
        <v>9</v>
      </c>
    </row>
    <row r="1295" spans="1:2" x14ac:dyDescent="0.25">
      <c r="A1295" s="161">
        <v>107</v>
      </c>
      <c r="B1295" s="161">
        <v>10</v>
      </c>
    </row>
    <row r="1296" spans="1:2" x14ac:dyDescent="0.25">
      <c r="A1296" s="161">
        <v>107</v>
      </c>
      <c r="B1296" s="161">
        <v>11</v>
      </c>
    </row>
    <row r="1297" spans="1:2" x14ac:dyDescent="0.25">
      <c r="A1297" s="161">
        <v>107</v>
      </c>
      <c r="B1297" s="161">
        <v>12</v>
      </c>
    </row>
    <row r="1298" spans="1:2" x14ac:dyDescent="0.25">
      <c r="A1298" s="161">
        <v>108</v>
      </c>
      <c r="B1298" s="161">
        <v>1</v>
      </c>
    </row>
    <row r="1299" spans="1:2" x14ac:dyDescent="0.25">
      <c r="A1299" s="161">
        <v>108</v>
      </c>
      <c r="B1299" s="161">
        <v>2</v>
      </c>
    </row>
    <row r="1300" spans="1:2" x14ac:dyDescent="0.25">
      <c r="A1300" s="161">
        <v>108</v>
      </c>
      <c r="B1300" s="161">
        <v>3</v>
      </c>
    </row>
    <row r="1301" spans="1:2" x14ac:dyDescent="0.25">
      <c r="A1301" s="161">
        <v>108</v>
      </c>
      <c r="B1301" s="161">
        <v>4</v>
      </c>
    </row>
    <row r="1302" spans="1:2" x14ac:dyDescent="0.25">
      <c r="A1302" s="161">
        <v>108</v>
      </c>
      <c r="B1302" s="161">
        <v>5</v>
      </c>
    </row>
    <row r="1303" spans="1:2" x14ac:dyDescent="0.25">
      <c r="A1303" s="161">
        <v>108</v>
      </c>
      <c r="B1303" s="161">
        <v>6</v>
      </c>
    </row>
    <row r="1304" spans="1:2" x14ac:dyDescent="0.25">
      <c r="A1304" s="161">
        <v>108</v>
      </c>
      <c r="B1304" s="161">
        <v>7</v>
      </c>
    </row>
    <row r="1305" spans="1:2" x14ac:dyDescent="0.25">
      <c r="A1305" s="161">
        <v>108</v>
      </c>
      <c r="B1305" s="161">
        <v>8</v>
      </c>
    </row>
    <row r="1306" spans="1:2" x14ac:dyDescent="0.25">
      <c r="A1306" s="161">
        <v>108</v>
      </c>
      <c r="B1306" s="161">
        <v>9</v>
      </c>
    </row>
    <row r="1307" spans="1:2" x14ac:dyDescent="0.25">
      <c r="A1307" s="161">
        <v>108</v>
      </c>
      <c r="B1307" s="161">
        <v>10</v>
      </c>
    </row>
    <row r="1308" spans="1:2" x14ac:dyDescent="0.25">
      <c r="A1308" s="161">
        <v>108</v>
      </c>
      <c r="B1308" s="161">
        <v>11</v>
      </c>
    </row>
    <row r="1309" spans="1:2" x14ac:dyDescent="0.25">
      <c r="A1309" s="161">
        <v>108</v>
      </c>
      <c r="B1309" s="161">
        <v>12</v>
      </c>
    </row>
    <row r="1310" spans="1:2" x14ac:dyDescent="0.25">
      <c r="A1310" s="161">
        <v>109</v>
      </c>
      <c r="B1310" s="161">
        <v>1</v>
      </c>
    </row>
    <row r="1311" spans="1:2" x14ac:dyDescent="0.25">
      <c r="A1311" s="161">
        <v>109</v>
      </c>
      <c r="B1311" s="161">
        <v>2</v>
      </c>
    </row>
    <row r="1312" spans="1:2" x14ac:dyDescent="0.25">
      <c r="A1312" s="161">
        <v>109</v>
      </c>
      <c r="B1312" s="161">
        <v>3</v>
      </c>
    </row>
    <row r="1313" spans="1:2" x14ac:dyDescent="0.25">
      <c r="A1313" s="161">
        <v>109</v>
      </c>
      <c r="B1313" s="161">
        <v>4</v>
      </c>
    </row>
    <row r="1314" spans="1:2" x14ac:dyDescent="0.25">
      <c r="A1314" s="161">
        <v>109</v>
      </c>
      <c r="B1314" s="161">
        <v>5</v>
      </c>
    </row>
    <row r="1315" spans="1:2" x14ac:dyDescent="0.25">
      <c r="A1315" s="161">
        <v>109</v>
      </c>
      <c r="B1315" s="161">
        <v>6</v>
      </c>
    </row>
    <row r="1316" spans="1:2" x14ac:dyDescent="0.25">
      <c r="A1316" s="161">
        <v>109</v>
      </c>
      <c r="B1316" s="161">
        <v>7</v>
      </c>
    </row>
    <row r="1317" spans="1:2" x14ac:dyDescent="0.25">
      <c r="A1317" s="161">
        <v>109</v>
      </c>
      <c r="B1317" s="161">
        <v>8</v>
      </c>
    </row>
    <row r="1318" spans="1:2" x14ac:dyDescent="0.25">
      <c r="A1318" s="161">
        <v>109</v>
      </c>
      <c r="B1318" s="161">
        <v>9</v>
      </c>
    </row>
    <row r="1319" spans="1:2" x14ac:dyDescent="0.25">
      <c r="A1319" s="161">
        <v>109</v>
      </c>
      <c r="B1319" s="161">
        <v>10</v>
      </c>
    </row>
    <row r="1320" spans="1:2" x14ac:dyDescent="0.25">
      <c r="A1320" s="161">
        <v>109</v>
      </c>
      <c r="B1320" s="161">
        <v>11</v>
      </c>
    </row>
    <row r="1321" spans="1:2" x14ac:dyDescent="0.25">
      <c r="A1321" s="161">
        <v>109</v>
      </c>
      <c r="B1321" s="161">
        <v>12</v>
      </c>
    </row>
    <row r="1322" spans="1:2" x14ac:dyDescent="0.25">
      <c r="A1322" s="161">
        <v>110</v>
      </c>
      <c r="B1322" s="161">
        <v>1</v>
      </c>
    </row>
    <row r="1323" spans="1:2" x14ac:dyDescent="0.25">
      <c r="A1323" s="161">
        <v>110</v>
      </c>
      <c r="B1323" s="161">
        <v>2</v>
      </c>
    </row>
    <row r="1324" spans="1:2" x14ac:dyDescent="0.25">
      <c r="A1324" s="161">
        <v>110</v>
      </c>
      <c r="B1324" s="161">
        <v>3</v>
      </c>
    </row>
    <row r="1325" spans="1:2" x14ac:dyDescent="0.25">
      <c r="A1325" s="161">
        <v>110</v>
      </c>
      <c r="B1325" s="161">
        <v>4</v>
      </c>
    </row>
    <row r="1326" spans="1:2" x14ac:dyDescent="0.25">
      <c r="A1326" s="161">
        <v>110</v>
      </c>
      <c r="B1326" s="161">
        <v>5</v>
      </c>
    </row>
    <row r="1327" spans="1:2" x14ac:dyDescent="0.25">
      <c r="A1327" s="161">
        <v>110</v>
      </c>
      <c r="B1327" s="161">
        <v>6</v>
      </c>
    </row>
    <row r="1328" spans="1:2" x14ac:dyDescent="0.25">
      <c r="A1328" s="161">
        <v>110</v>
      </c>
      <c r="B1328" s="161">
        <v>7</v>
      </c>
    </row>
    <row r="1329" spans="1:2" x14ac:dyDescent="0.25">
      <c r="A1329" s="161">
        <v>110</v>
      </c>
      <c r="B1329" s="161">
        <v>8</v>
      </c>
    </row>
    <row r="1330" spans="1:2" x14ac:dyDescent="0.25">
      <c r="A1330" s="161">
        <v>110</v>
      </c>
      <c r="B1330" s="161">
        <v>9</v>
      </c>
    </row>
    <row r="1331" spans="1:2" x14ac:dyDescent="0.25">
      <c r="A1331" s="161">
        <v>110</v>
      </c>
      <c r="B1331" s="161">
        <v>10</v>
      </c>
    </row>
    <row r="1332" spans="1:2" x14ac:dyDescent="0.25">
      <c r="A1332" s="161">
        <v>110</v>
      </c>
      <c r="B1332" s="161">
        <v>11</v>
      </c>
    </row>
    <row r="1333" spans="1:2" x14ac:dyDescent="0.25">
      <c r="A1333" s="161">
        <v>110</v>
      </c>
      <c r="B1333" s="161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R p C u W k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R p C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Q r l p w T B Q S h w E A A B E E A A A T A B w A R m 9 y b X V s Y X M v U 2 V j d G l v b j E u b S C i G A A o o B Q A A A A A A A A A A A A A A A A A A A A A A A A A A A C 9 k s 9 K w 0 A Q x u + B v M O y X h I o h Y p 4 K R 5 K 6 E E Q L x Z E S g 9 p s 9 r S N i l J C p U Q s B E q W M W D H n r w I D 5 B K 4 b + s + 0 r z L 6 R 0 0 Z M m k P B K g a W 7 M 4 O 3 / e b 2 b F Y y a 4 Y O j k J / q m 0 K I i C V V Z N p h F 4 h D m 8 8 y 4 5 I D V m i w L B D 3 q 8 z T 2 Y 8 x u Y w Q g m e J d t l V g t q T R N k + n 2 q W F W i 4 Z R l W Q n f 6 z W 2 Q G F V + j D A K Y w 4 h 3 o 7 9 K C m 1 c M 3 c b c Q i L Q 3 K H Q g y F 8 g I + a y z X j X R g T t B n B g q J D T i 3 W W D J n q r p 1 b p h 1 x a g 1 6 3 r u s s E s K c 6 T c B y a u W B E O p N p g h z q 9 v 5 e c p n p u n L o 9 o R 1 D Z D q D a n Q j 8 A C A 1 N + h x B z D P Z R 0 F + e e R s m K D o m y 3 x + i 8 E J 9 0 K g j K Y F K N L m C h K E K k 3 L N u q 4 Y 2 q p T B x 4 B h + 5 H 3 i H d 6 N g L w g 1 R A K f X 6 H E N f c C m f s V 5 0 q d e + R L 6 x s j 2 2 q o u n Z U s e y Q 5 n c V h s D b s a X i c K t 9 S P e T M q P N c 2 j Y O O r G z 7 I o V P T t c N e m P v I 2 f z n 5 q X + Y / E g 7 Y s O / 1 p s N n u l P U E s B A i 0 A F A A C A A g A R p C u W k a A n 2 y n A A A A + Q A A A B I A A A A A A A A A A A A A A A A A A A A A A E N v b m Z p Z y 9 Q Y W N r Y W d l L n h t b F B L A Q I t A B Q A A g A I A E a Q r l o P y u m r p A A A A O k A A A A T A A A A A A A A A A A A A A A A A P M A A A B b Q 2 9 u d G V u d F 9 U e X B l c 1 0 u e G 1 s U E s B A i 0 A F A A C A A g A R p C u W n B M F B K H A Q A A E Q Q A A B M A A A A A A A A A A A A A A A A A 5 A E A A E Z v c m 1 1 b G F z L 1 N l Y 3 R p b 2 4 x L m 1 Q S w U G A A A A A A M A A w D C A A A A u A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g B Q A A A A A A A B e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R S V E M C V C N C V E M S U 4 Q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P Q v t C 0 0 Y s i I C 8 + P E V u d H J 5 I F R 5 c G U 9 I k Z p b G x T d G F 0 d X M i I F Z h b H V l P S J z Q 2 9 t c G x l d G U i I C 8 + P E V u d H J 5 I F R 5 c G U 9 I k Z p b G x D b 3 V u d C I g V m F s d W U 9 I m w x M z M y I i A v P j x F b n R y e S B U e X B l P S J G a W x s R X J y b 3 J D b 3 V u d C I g V m F s d W U 9 I m w w I i A v P j x F b n R y e S B U e X B l P S J G a W x s Q 2 9 s d W 1 u V H l w Z X M i I F Z h b H V l P S J z Q X d B P S I g L z 4 8 R W 5 0 c n k g V H l w Z T 0 i R m l s b E N v b H V t b k 5 h b W V z I i B W Y W x 1 Z T 0 i c 1 s m c X V v d D t B Z 2 U g K F k p J n F 1 b 3 Q 7 L C Z x d W 9 0 O 9 C c 0 L X R g d G P 0 Y Y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0 V D E 1 O j A x O j U 0 L j U 3 O T M y M j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j b 3 Z l c n l U Y X J n Z X R S b 3 c i I F Z h b H V l P S J s M S I g L z 4 8 R W 5 0 c n k g V H l w Z T 0 i U m V j b 3 Z l c n l U Y X J n Z X R D b 2 x 1 b W 4 i I F Z h b H V l P S J s M T A i I C 8 + P E V u d H J 5 I F R 5 c G U 9 I l J l Y 2 9 2 Z X J 5 V G F y Z 2 V 0 U 2 h l Z X Q i I F Z h b H V l P S J z 0 J P Q v t C 0 I N C c 0 L X R g d G P 0 Y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T 0 L 7 Q t N G L L 9 C Y 0 L f Q v N C 1 0 L 3 Q t d C 9 0 L 3 R i 9 C 5 I N G C 0 L j Q v y 5 7 Q W d l I C h Z K S w w f S Z x d W 9 0 O y w m c X V v d D t T Z W N 0 a W 9 u M S / Q k 9 C + 0 L T R i y / Q o N C w 0 L f Q s t C 1 0 Y D Q v d G D 0 Y L R i 9 C 5 I N G N 0 L v Q t d C 8 0 L X Q v d G C I E N 1 c 3 R v b T E u e 9 C c 0 L X R g d G P 0 Y Y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P Q v t C 0 0 Y s v 0 J j Q t 9 C 8 0 L X Q v d C 1 0 L 3 Q v d G L 0 L k g 0 Y L Q u N C / L n t B Z 2 U g K F k p L D B 9 J n F 1 b 3 Q 7 L C Z x d W 9 0 O 1 N l Y 3 R p b 2 4 x L 9 C T 0 L 7 Q t N G L L 9 C g 0 L D Q t 9 C y 0 L X R g N C 9 0 Y P R g t G L 0 L k g 0 Y 3 Q u 9 C 1 0 L z Q t d C 9 0 Y I g Q 3 V z d G 9 t M S 5 7 0 J z Q t d G B 0 Y / R h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z J U Q w J U J F J U Q w J U I 0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R S V E M C V C N C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E l R D E l O E Y l R D E l O D Y l R D E l O E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B d z 0 9 I i A v P j x F b n R y e S B U e X B l P S J G a W x s Q 2 9 s d W 1 u T m F t Z X M i I F Z h b H V l P S J z W y Z x d W 9 0 O 9 C c 0 L X R g d G P 0 Y Y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0 V D E 1 O j A x O j M 0 L j A 4 M j E 1 M D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k 9 C + 0 L Q g 0 J z Q t d G B 0 Y / R h i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z Q t d G B 0 Y / R h t G L L 9 C Y 0 L f Q v N C 1 0 L 3 Q t d C 9 0 L 3 R i 9 C 5 I N G C 0 L j Q v y 5 7 0 J z Q t d G B 0 Y / R h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n N C 1 0 Y H R j 9 G G 0 Y s v 0 J j Q t 9 C 8 0 L X Q v d C 1 0 L 3 Q v d G L 0 L k g 0 Y L Q u N C / L n v Q n N C 1 0 Y H R j 9 G G L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M l R D A l Q j U l R D E l O D E l R D E l O E Y l R D E l O D Y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x J U Q x J T h G J U Q x J T g 2 J U Q x J T h C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R S V E M C V C N C V E M S U 4 Q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k U l R D A l Q j Q l R D E l O E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J F J U Q w J U I 0 J U Q x J T h C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T h 1 x t B o E G u g g 8 e I d K U g Q A A A A A C A A A A A A A Q Z g A A A A E A A C A A A A A L E s c R E L Z z 6 j 8 C I r X o 4 M 6 j E o M u 3 D U 1 f X c z d u f a v v V e B A A A A A A O g A A A A A I A A C A A A A D 5 5 m Q x f S L k X p U g w r k / o 7 M V d 8 i 3 t A v i k o U 3 / F y r G C R v 2 V A A A A A O 9 n A g r s 7 A O U r 8 M F Y i P a 3 q N u w T 5 2 5 Q c 9 D O l F q 9 7 W b k T s 9 a D P s 9 i + 1 p q 9 w t 1 o 2 d Q / t 2 x 6 f s 6 W M W w e Y 5 c x v B 8 m s O L p Z 3 K h a n 7 B x y m z T M e m L F n 0 A A A A D f 7 l a n q 3 V 1 w r O h W 9 5 Z c T c k w 5 R E 0 n k 0 0 h b n z s k e R L d 8 m m n 0 S G S l k C T v I G T V 1 i K r i 7 f U o D j A h G h S J w n 9 f 6 P w W 4 J t < / D a t a M a s h u p > 
</file>

<file path=customXml/itemProps1.xml><?xml version="1.0" encoding="utf-8"?>
<ds:datastoreItem xmlns:ds="http://schemas.openxmlformats.org/officeDocument/2006/customXml" ds:itemID="{6271B365-F565-4F44-8728-42E7F1042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</vt:lpstr>
      <vt:lpstr>ОПС ЭН</vt:lpstr>
      <vt:lpstr>Год Месяц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Markov</dc:creator>
  <cp:keywords/>
  <dc:description/>
  <cp:lastModifiedBy>Пользователь</cp:lastModifiedBy>
  <cp:revision/>
  <dcterms:created xsi:type="dcterms:W3CDTF">2020-01-16T09:21:19Z</dcterms:created>
  <dcterms:modified xsi:type="dcterms:W3CDTF">2025-05-14T15:02:56Z</dcterms:modified>
  <cp:category/>
  <cp:contentStatus/>
</cp:coreProperties>
</file>