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8" i="1" l="1"/>
  <c r="D68" i="1"/>
  <c r="C68" i="1"/>
  <c r="B68" i="1"/>
  <c r="A68" i="1"/>
  <c r="E64" i="1"/>
  <c r="D64" i="1"/>
  <c r="C64" i="1"/>
  <c r="B64" i="1"/>
  <c r="A64" i="1"/>
  <c r="C8" i="2"/>
  <c r="E43" i="2" l="1"/>
  <c r="D43" i="2"/>
  <c r="C43" i="2"/>
  <c r="B43" i="2"/>
  <c r="A43" i="2"/>
  <c r="E39" i="2"/>
  <c r="D39" i="2"/>
  <c r="C39" i="2"/>
  <c r="B39" i="2"/>
  <c r="A39" i="2"/>
  <c r="A8" i="2"/>
  <c r="E32" i="2"/>
  <c r="D32" i="2"/>
  <c r="C32" i="2"/>
  <c r="B32" i="2"/>
  <c r="A32" i="2"/>
  <c r="F20" i="2"/>
  <c r="E20" i="2"/>
  <c r="D20" i="2"/>
  <c r="C20" i="2"/>
  <c r="B20" i="2"/>
  <c r="A20" i="2"/>
  <c r="E56" i="1"/>
  <c r="D56" i="1"/>
  <c r="C56" i="1"/>
  <c r="B56" i="1"/>
  <c r="A56" i="1"/>
  <c r="F44" i="1"/>
  <c r="E44" i="1"/>
  <c r="D44" i="1"/>
  <c r="C44" i="1"/>
  <c r="B44" i="1"/>
  <c r="A44" i="1"/>
  <c r="E8" i="1"/>
  <c r="D8" i="1"/>
  <c r="B8" i="1"/>
  <c r="A8" i="1"/>
  <c r="C8" i="1"/>
  <c r="E32" i="1"/>
  <c r="D32" i="1"/>
  <c r="C32" i="1"/>
  <c r="B32" i="1"/>
  <c r="A32" i="1"/>
  <c r="F20" i="1"/>
  <c r="E20" i="1"/>
  <c r="D20" i="1"/>
  <c r="C20" i="1"/>
  <c r="A20" i="1"/>
  <c r="B20" i="1"/>
</calcChain>
</file>

<file path=xl/sharedStrings.xml><?xml version="1.0" encoding="utf-8"?>
<sst xmlns="http://schemas.openxmlformats.org/spreadsheetml/2006/main" count="28" uniqueCount="12">
  <si>
    <t>Prob</t>
    <phoneticPr fontId="1" type="noConversion"/>
  </si>
  <si>
    <t>VI</t>
    <phoneticPr fontId="1" type="noConversion"/>
  </si>
  <si>
    <t>PI</t>
    <phoneticPr fontId="1" type="noConversion"/>
  </si>
  <si>
    <t>Wall</t>
    <phoneticPr fontId="1" type="noConversion"/>
  </si>
  <si>
    <t>Size</t>
    <phoneticPr fontId="1" type="noConversion"/>
  </si>
  <si>
    <t>Reward</t>
    <phoneticPr fontId="1" type="noConversion"/>
  </si>
  <si>
    <t>Discount</t>
    <phoneticPr fontId="1" type="noConversion"/>
  </si>
  <si>
    <t>qInit</t>
    <phoneticPr fontId="1" type="noConversion"/>
  </si>
  <si>
    <t>epsilon</t>
    <phoneticPr fontId="1" type="noConversion"/>
  </si>
  <si>
    <t>Level</t>
    <phoneticPr fontId="1" type="noConversion"/>
  </si>
  <si>
    <t>qInit</t>
    <phoneticPr fontId="1" type="noConversion"/>
  </si>
  <si>
    <t>epsilon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</si>
</sst>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Iterations</a:t>
            </a:r>
            <a:r>
              <a:rPr lang="en-US" altLang="zh-CN" baseline="0"/>
              <a:t> vs Size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Sheet1!$A$2:$E$2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xVal>
          <c:yVal>
            <c:numRef>
              <c:f>Sheet1!$A$4:$E$4</c:f>
              <c:numCache>
                <c:formatCode>General</c:formatCode>
                <c:ptCount val="5"/>
                <c:pt idx="0">
                  <c:v>13</c:v>
                </c:pt>
                <c:pt idx="1">
                  <c:v>22</c:v>
                </c:pt>
                <c:pt idx="2">
                  <c:v>38</c:v>
                </c:pt>
                <c:pt idx="3">
                  <c:v>64</c:v>
                </c:pt>
                <c:pt idx="4">
                  <c:v>153</c:v>
                </c:pt>
              </c:numCache>
            </c:numRef>
          </c:yVal>
          <c:smooth val="0"/>
        </c:ser>
        <c:ser>
          <c:idx val="1"/>
          <c:order val="1"/>
          <c:tx>
            <c:v>PI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Sheet1!$A$2:$E$2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</c:numCache>
            </c:numRef>
          </c:xVal>
          <c:yVal>
            <c:numRef>
              <c:f>Sheet1!$A$8:$E$8</c:f>
              <c:numCache>
                <c:formatCode>General</c:formatCode>
                <c:ptCount val="5"/>
                <c:pt idx="0">
                  <c:v>409</c:v>
                </c:pt>
                <c:pt idx="1">
                  <c:v>463</c:v>
                </c:pt>
                <c:pt idx="2">
                  <c:v>788</c:v>
                </c:pt>
                <c:pt idx="3">
                  <c:v>1229</c:v>
                </c:pt>
                <c:pt idx="4">
                  <c:v>1499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69042224"/>
        <c:axId val="969053104"/>
      </c:scatterChart>
      <c:valAx>
        <c:axId val="969042224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053104"/>
        <c:crosses val="autoZero"/>
        <c:crossBetween val="midCat"/>
      </c:valAx>
      <c:valAx>
        <c:axId val="9690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iterations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04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Iterations</a:t>
            </a:r>
            <a:r>
              <a:rPr lang="en-US" altLang="zh-CN" baseline="0"/>
              <a:t> vs Success Probability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Sheet1!$A$14:$F$14</c:f>
              <c:numCache>
                <c:formatCode>General</c:formatCode>
                <c:ptCount val="6"/>
                <c:pt idx="0">
                  <c:v>0.99</c:v>
                </c:pt>
                <c:pt idx="1">
                  <c:v>0.9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0.2</c:v>
                </c:pt>
              </c:numCache>
            </c:numRef>
          </c:xVal>
          <c:yVal>
            <c:numRef>
              <c:f>Sheet1!$A$16:$F$16</c:f>
              <c:numCache>
                <c:formatCode>General</c:formatCode>
                <c:ptCount val="6"/>
                <c:pt idx="0">
                  <c:v>16</c:v>
                </c:pt>
                <c:pt idx="1">
                  <c:v>31</c:v>
                </c:pt>
                <c:pt idx="2">
                  <c:v>38</c:v>
                </c:pt>
                <c:pt idx="3">
                  <c:v>64</c:v>
                </c:pt>
                <c:pt idx="4">
                  <c:v>112</c:v>
                </c:pt>
                <c:pt idx="5">
                  <c:v>241</c:v>
                </c:pt>
              </c:numCache>
            </c:numRef>
          </c:yVal>
          <c:smooth val="0"/>
        </c:ser>
        <c:ser>
          <c:idx val="1"/>
          <c:order val="1"/>
          <c:tx>
            <c:v>PI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Sheet1!$A$14:$F$14</c:f>
              <c:numCache>
                <c:formatCode>General</c:formatCode>
                <c:ptCount val="6"/>
                <c:pt idx="0">
                  <c:v>0.99</c:v>
                </c:pt>
                <c:pt idx="1">
                  <c:v>0.9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0.2</c:v>
                </c:pt>
              </c:numCache>
            </c:numRef>
          </c:xVal>
          <c:yVal>
            <c:numRef>
              <c:f>Sheet1!$A$20:$F$20</c:f>
              <c:numCache>
                <c:formatCode>General</c:formatCode>
                <c:ptCount val="6"/>
                <c:pt idx="0">
                  <c:v>747</c:v>
                </c:pt>
                <c:pt idx="1">
                  <c:v>604</c:v>
                </c:pt>
                <c:pt idx="2">
                  <c:v>788</c:v>
                </c:pt>
                <c:pt idx="3">
                  <c:v>352</c:v>
                </c:pt>
                <c:pt idx="4">
                  <c:v>592</c:v>
                </c:pt>
                <c:pt idx="5">
                  <c:v>457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359568"/>
        <c:axId val="722361200"/>
      </c:scatterChart>
      <c:valAx>
        <c:axId val="722359568"/>
        <c:scaling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Success Probability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361200"/>
        <c:crosses val="autoZero"/>
        <c:crossBetween val="midCat"/>
      </c:valAx>
      <c:valAx>
        <c:axId val="7223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iterations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3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Iterations</a:t>
            </a:r>
            <a:r>
              <a:rPr lang="en-US" altLang="zh-CN" baseline="0"/>
              <a:t> vs Wall Appearance Probability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Sheet1!$A$26:$E$26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Sheet1!$A$28:$E$28</c:f>
              <c:numCache>
                <c:formatCode>General</c:formatCode>
                <c:ptCount val="5"/>
                <c:pt idx="0">
                  <c:v>38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</c:numCache>
            </c:numRef>
          </c:yVal>
          <c:smooth val="0"/>
        </c:ser>
        <c:ser>
          <c:idx val="1"/>
          <c:order val="1"/>
          <c:tx>
            <c:v>PI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Sheet1!$A$26:$E$26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Sheet1!$A$32:$E$32</c:f>
              <c:numCache>
                <c:formatCode>General</c:formatCode>
                <c:ptCount val="5"/>
                <c:pt idx="0">
                  <c:v>788</c:v>
                </c:pt>
                <c:pt idx="1">
                  <c:v>803</c:v>
                </c:pt>
                <c:pt idx="2">
                  <c:v>997</c:v>
                </c:pt>
                <c:pt idx="3">
                  <c:v>961</c:v>
                </c:pt>
                <c:pt idx="4">
                  <c:v>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249216"/>
        <c:axId val="977244864"/>
      </c:scatterChart>
      <c:valAx>
        <c:axId val="977249216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Wall Appearance Probability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244864"/>
        <c:crosses val="autoZero"/>
        <c:crossBetween val="midCat"/>
      </c:valAx>
      <c:valAx>
        <c:axId val="9772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iterations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24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Iterations</a:t>
            </a:r>
            <a:r>
              <a:rPr lang="en-US" altLang="zh-CN" baseline="0"/>
              <a:t> vs Wall Appearance Probability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Sheet1!$A$38:$F$38</c:f>
              <c:numCache>
                <c:formatCode>General</c:formatCode>
                <c:ptCount val="6"/>
                <c:pt idx="0">
                  <c:v>-0.1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Sheet1!$A$40:$F$40</c:f>
              <c:numCache>
                <c:formatCode>General</c:formatCode>
                <c:ptCount val="6"/>
                <c:pt idx="0">
                  <c:v>48</c:v>
                </c:pt>
                <c:pt idx="1">
                  <c:v>39</c:v>
                </c:pt>
                <c:pt idx="2">
                  <c:v>37</c:v>
                </c:pt>
                <c:pt idx="3">
                  <c:v>38</c:v>
                </c:pt>
                <c:pt idx="4">
                  <c:v>40</c:v>
                </c:pt>
                <c:pt idx="5">
                  <c:v>44</c:v>
                </c:pt>
              </c:numCache>
            </c:numRef>
          </c:yVal>
          <c:smooth val="0"/>
        </c:ser>
        <c:ser>
          <c:idx val="1"/>
          <c:order val="1"/>
          <c:tx>
            <c:v>PI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Sheet1!$A$38:$F$38</c:f>
              <c:numCache>
                <c:formatCode>General</c:formatCode>
                <c:ptCount val="6"/>
                <c:pt idx="0">
                  <c:v>-0.1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Sheet1!$A$44:$F$44</c:f>
              <c:numCache>
                <c:formatCode>General</c:formatCode>
                <c:ptCount val="6"/>
                <c:pt idx="0">
                  <c:v>660</c:v>
                </c:pt>
                <c:pt idx="1">
                  <c:v>785</c:v>
                </c:pt>
                <c:pt idx="2">
                  <c:v>779</c:v>
                </c:pt>
                <c:pt idx="3">
                  <c:v>788</c:v>
                </c:pt>
                <c:pt idx="4">
                  <c:v>803</c:v>
                </c:pt>
                <c:pt idx="5">
                  <c:v>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249760"/>
        <c:axId val="977241056"/>
      </c:scatterChart>
      <c:valAx>
        <c:axId val="9772497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Wall Appearance Probability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241056"/>
        <c:crosses val="autoZero"/>
        <c:crossBetween val="midCat"/>
      </c:valAx>
      <c:valAx>
        <c:axId val="9772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iterations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24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14</xdr:row>
      <xdr:rowOff>57150</xdr:rowOff>
    </xdr:from>
    <xdr:to>
      <xdr:col>8</xdr:col>
      <xdr:colOff>133350</xdr:colOff>
      <xdr:row>30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514350</xdr:colOff>
      <xdr:row>32</xdr:row>
      <xdr:rowOff>38100</xdr:rowOff>
    </xdr:from>
    <xdr:to>
      <xdr:col>8</xdr:col>
      <xdr:colOff>285750</xdr:colOff>
      <xdr:row>48</xdr:row>
      <xdr:rowOff>38100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</xdr:colOff>
      <xdr:row>52</xdr:row>
      <xdr:rowOff>76200</xdr:rowOff>
    </xdr:from>
    <xdr:to>
      <xdr:col>8</xdr:col>
      <xdr:colOff>504825</xdr:colOff>
      <xdr:row>68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71</xdr:row>
      <xdr:rowOff>19050</xdr:rowOff>
    </xdr:from>
    <xdr:to>
      <xdr:col>8</xdr:col>
      <xdr:colOff>466725</xdr:colOff>
      <xdr:row>87</xdr:row>
      <xdr:rowOff>19050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46" workbookViewId="0">
      <selection activeCell="G58" sqref="G58"/>
    </sheetView>
  </sheetViews>
  <sheetFormatPr defaultRowHeight="13.5" x14ac:dyDescent="0.15"/>
  <sheetData>
    <row r="1" spans="1:6" x14ac:dyDescent="0.15">
      <c r="A1" t="s">
        <v>4</v>
      </c>
    </row>
    <row r="2" spans="1:6" x14ac:dyDescent="0.15">
      <c r="A2">
        <v>5</v>
      </c>
      <c r="B2">
        <v>10</v>
      </c>
      <c r="C2">
        <v>20</v>
      </c>
      <c r="D2">
        <v>40</v>
      </c>
      <c r="E2">
        <v>80</v>
      </c>
    </row>
    <row r="3" spans="1:6" x14ac:dyDescent="0.15">
      <c r="A3" t="s">
        <v>1</v>
      </c>
    </row>
    <row r="4" spans="1:6" x14ac:dyDescent="0.15">
      <c r="A4">
        <v>13</v>
      </c>
      <c r="B4">
        <v>22</v>
      </c>
      <c r="C4">
        <v>38</v>
      </c>
      <c r="D4">
        <v>64</v>
      </c>
      <c r="E4">
        <v>153</v>
      </c>
    </row>
    <row r="5" spans="1:6" x14ac:dyDescent="0.15">
      <c r="A5">
        <v>345</v>
      </c>
      <c r="B5">
        <v>125</v>
      </c>
      <c r="C5">
        <v>657</v>
      </c>
      <c r="D5">
        <v>4392</v>
      </c>
      <c r="E5">
        <v>41497</v>
      </c>
    </row>
    <row r="6" spans="1:6" x14ac:dyDescent="0.15">
      <c r="A6">
        <v>25</v>
      </c>
      <c r="B6">
        <v>100</v>
      </c>
      <c r="C6">
        <v>400</v>
      </c>
      <c r="D6">
        <v>1600</v>
      </c>
      <c r="E6">
        <v>6400</v>
      </c>
    </row>
    <row r="7" spans="1:6" x14ac:dyDescent="0.15">
      <c r="A7" t="s">
        <v>2</v>
      </c>
    </row>
    <row r="8" spans="1:6" x14ac:dyDescent="0.15">
      <c r="A8">
        <f>383+18+7+1</f>
        <v>409</v>
      </c>
      <c r="B8">
        <f>403+19+23+12+5+1</f>
        <v>463</v>
      </c>
      <c r="C8">
        <f>409+15+66+237+20+9+13+15+3+1</f>
        <v>788</v>
      </c>
      <c r="D8">
        <f>413+27+34+172+224+199+121+21+10+4+3+1</f>
        <v>1229</v>
      </c>
      <c r="E8">
        <f>412+23+200+148+232+119+129+152+22+20+32+4+3+2+1</f>
        <v>1499</v>
      </c>
    </row>
    <row r="9" spans="1:6" x14ac:dyDescent="0.15">
      <c r="A9">
        <v>4</v>
      </c>
      <c r="B9">
        <v>6</v>
      </c>
      <c r="C9">
        <v>10</v>
      </c>
      <c r="D9">
        <v>12</v>
      </c>
      <c r="E9">
        <v>15</v>
      </c>
    </row>
    <row r="10" spans="1:6" x14ac:dyDescent="0.15">
      <c r="A10">
        <v>547</v>
      </c>
      <c r="B10">
        <v>2199</v>
      </c>
      <c r="C10">
        <v>15998</v>
      </c>
      <c r="D10">
        <v>106359</v>
      </c>
      <c r="E10">
        <v>524744</v>
      </c>
    </row>
    <row r="11" spans="1:6" x14ac:dyDescent="0.15">
      <c r="A11">
        <v>25</v>
      </c>
      <c r="B11">
        <v>100</v>
      </c>
      <c r="C11">
        <v>400</v>
      </c>
      <c r="D11">
        <v>1600</v>
      </c>
      <c r="E11">
        <v>1600</v>
      </c>
    </row>
    <row r="13" spans="1:6" x14ac:dyDescent="0.15">
      <c r="A13" t="s">
        <v>0</v>
      </c>
    </row>
    <row r="14" spans="1:6" x14ac:dyDescent="0.15">
      <c r="A14">
        <v>0.99</v>
      </c>
      <c r="B14">
        <v>0.9</v>
      </c>
      <c r="C14">
        <v>0.8</v>
      </c>
      <c r="D14">
        <v>0.6</v>
      </c>
      <c r="E14">
        <v>0.4</v>
      </c>
      <c r="F14">
        <v>0.2</v>
      </c>
    </row>
    <row r="15" spans="1:6" x14ac:dyDescent="0.15">
      <c r="A15" t="s">
        <v>1</v>
      </c>
    </row>
    <row r="16" spans="1:6" x14ac:dyDescent="0.15">
      <c r="A16">
        <v>16</v>
      </c>
      <c r="B16">
        <v>31</v>
      </c>
      <c r="C16">
        <v>38</v>
      </c>
      <c r="D16">
        <v>64</v>
      </c>
      <c r="E16">
        <v>112</v>
      </c>
      <c r="F16">
        <v>241</v>
      </c>
    </row>
    <row r="17" spans="1:6" x14ac:dyDescent="0.15">
      <c r="A17">
        <v>280</v>
      </c>
      <c r="B17">
        <v>531</v>
      </c>
      <c r="C17">
        <v>635</v>
      </c>
      <c r="D17">
        <v>1056</v>
      </c>
      <c r="E17">
        <v>1857</v>
      </c>
      <c r="F17">
        <v>3893</v>
      </c>
    </row>
    <row r="18" spans="1:6" x14ac:dyDescent="0.15">
      <c r="A18">
        <v>400</v>
      </c>
      <c r="B18">
        <v>400</v>
      </c>
      <c r="C18">
        <v>400</v>
      </c>
      <c r="D18">
        <v>400</v>
      </c>
      <c r="E18">
        <v>400</v>
      </c>
      <c r="F18">
        <v>400</v>
      </c>
    </row>
    <row r="19" spans="1:6" x14ac:dyDescent="0.15">
      <c r="A19" t="s">
        <v>2</v>
      </c>
    </row>
    <row r="20" spans="1:6" x14ac:dyDescent="0.15">
      <c r="A20">
        <f>279+167+16+8+268+6+2+1</f>
        <v>747</v>
      </c>
      <c r="B20">
        <f>308+28+234+9+10+14+1</f>
        <v>604</v>
      </c>
      <c r="C20">
        <f>409+15+66+237+20+9+13+15+3+1</f>
        <v>788</v>
      </c>
      <c r="D20">
        <f>273+71+7+1</f>
        <v>352</v>
      </c>
      <c r="E20">
        <f>313+154+103+19+2+1</f>
        <v>592</v>
      </c>
      <c r="F20">
        <f>275+174+7+1</f>
        <v>457</v>
      </c>
    </row>
    <row r="21" spans="1:6" x14ac:dyDescent="0.15">
      <c r="A21">
        <v>8</v>
      </c>
      <c r="B21">
        <v>7</v>
      </c>
      <c r="C21">
        <v>10</v>
      </c>
      <c r="D21">
        <v>4</v>
      </c>
      <c r="E21">
        <v>6</v>
      </c>
      <c r="F21">
        <v>4</v>
      </c>
    </row>
    <row r="22" spans="1:6" x14ac:dyDescent="0.15">
      <c r="A22">
        <v>16396</v>
      </c>
      <c r="B22">
        <v>13366</v>
      </c>
      <c r="C22">
        <v>16472</v>
      </c>
      <c r="D22">
        <v>10094</v>
      </c>
      <c r="E22">
        <v>12071</v>
      </c>
      <c r="F22">
        <v>10322</v>
      </c>
    </row>
    <row r="23" spans="1:6" x14ac:dyDescent="0.15">
      <c r="A23">
        <v>400</v>
      </c>
      <c r="B23">
        <v>400</v>
      </c>
      <c r="C23">
        <v>400</v>
      </c>
      <c r="D23">
        <v>400</v>
      </c>
      <c r="E23">
        <v>400</v>
      </c>
      <c r="F23">
        <v>400</v>
      </c>
    </row>
    <row r="25" spans="1:6" x14ac:dyDescent="0.15">
      <c r="A25" t="s">
        <v>3</v>
      </c>
    </row>
    <row r="26" spans="1:6" x14ac:dyDescent="0.15">
      <c r="A26">
        <v>0</v>
      </c>
      <c r="B26">
        <v>0.01</v>
      </c>
      <c r="C26">
        <v>0.05</v>
      </c>
      <c r="D26">
        <v>0.1</v>
      </c>
      <c r="E26">
        <v>0.2</v>
      </c>
    </row>
    <row r="27" spans="1:6" x14ac:dyDescent="0.15">
      <c r="A27" t="s">
        <v>1</v>
      </c>
    </row>
    <row r="28" spans="1:6" x14ac:dyDescent="0.15">
      <c r="A28">
        <v>38</v>
      </c>
      <c r="B28">
        <v>39</v>
      </c>
      <c r="C28">
        <v>39</v>
      </c>
      <c r="D28">
        <v>39</v>
      </c>
      <c r="E28">
        <v>39</v>
      </c>
    </row>
    <row r="29" spans="1:6" x14ac:dyDescent="0.15">
      <c r="A29">
        <v>1715</v>
      </c>
      <c r="B29">
        <v>718</v>
      </c>
      <c r="C29">
        <v>1532</v>
      </c>
      <c r="D29">
        <v>678</v>
      </c>
      <c r="E29">
        <v>516</v>
      </c>
    </row>
    <row r="30" spans="1:6" x14ac:dyDescent="0.15">
      <c r="A30">
        <v>400</v>
      </c>
      <c r="B30">
        <v>396</v>
      </c>
      <c r="C30">
        <v>380</v>
      </c>
      <c r="D30">
        <v>360</v>
      </c>
      <c r="E30">
        <v>320</v>
      </c>
    </row>
    <row r="31" spans="1:6" x14ac:dyDescent="0.15">
      <c r="A31" t="s">
        <v>2</v>
      </c>
    </row>
    <row r="32" spans="1:6" x14ac:dyDescent="0.15">
      <c r="A32">
        <f>409+15+66+237+20+9+13+15+3+1</f>
        <v>788</v>
      </c>
      <c r="B32">
        <f>409+15+80+237+20+9+11+15+4+2+1</f>
        <v>803</v>
      </c>
      <c r="C32">
        <f>410+58+230+236+26+12+13+9+2+1</f>
        <v>997</v>
      </c>
      <c r="D32">
        <f>414+16+142+253+96+16+16+5+2+1</f>
        <v>961</v>
      </c>
      <c r="E32">
        <f>412+102+196+83+96+20+11+1</f>
        <v>921</v>
      </c>
    </row>
    <row r="33" spans="1:6" x14ac:dyDescent="0.15">
      <c r="A33">
        <v>10</v>
      </c>
      <c r="B33">
        <v>11</v>
      </c>
      <c r="C33">
        <v>10</v>
      </c>
      <c r="D33">
        <v>10</v>
      </c>
      <c r="E33">
        <v>8</v>
      </c>
    </row>
    <row r="34" spans="1:6" x14ac:dyDescent="0.15">
      <c r="A34">
        <v>16267</v>
      </c>
      <c r="B34">
        <v>16246</v>
      </c>
      <c r="C34">
        <v>19676</v>
      </c>
      <c r="D34">
        <v>17876</v>
      </c>
      <c r="E34">
        <v>15144</v>
      </c>
    </row>
    <row r="35" spans="1:6" x14ac:dyDescent="0.15">
      <c r="A35">
        <v>400</v>
      </c>
      <c r="B35">
        <v>396</v>
      </c>
      <c r="C35">
        <v>380</v>
      </c>
      <c r="D35">
        <v>360</v>
      </c>
      <c r="E35">
        <v>320</v>
      </c>
    </row>
    <row r="37" spans="1:6" x14ac:dyDescent="0.15">
      <c r="A37" t="s">
        <v>5</v>
      </c>
    </row>
    <row r="38" spans="1:6" x14ac:dyDescent="0.15">
      <c r="A38">
        <v>-0.1</v>
      </c>
      <c r="B38">
        <v>1</v>
      </c>
      <c r="C38">
        <v>3</v>
      </c>
      <c r="D38">
        <v>5</v>
      </c>
      <c r="E38">
        <v>10</v>
      </c>
      <c r="F38">
        <v>100</v>
      </c>
    </row>
    <row r="39" spans="1:6" x14ac:dyDescent="0.15">
      <c r="A39" t="s">
        <v>1</v>
      </c>
    </row>
    <row r="40" spans="1:6" x14ac:dyDescent="0.15">
      <c r="A40">
        <v>48</v>
      </c>
      <c r="B40">
        <v>39</v>
      </c>
      <c r="C40">
        <v>37</v>
      </c>
      <c r="D40">
        <v>38</v>
      </c>
      <c r="E40">
        <v>40</v>
      </c>
      <c r="F40">
        <v>44</v>
      </c>
    </row>
    <row r="41" spans="1:6" x14ac:dyDescent="0.15">
      <c r="A41">
        <v>1912</v>
      </c>
      <c r="B41">
        <v>754</v>
      </c>
      <c r="C41">
        <v>763</v>
      </c>
      <c r="D41">
        <v>960</v>
      </c>
      <c r="E41">
        <v>1019</v>
      </c>
      <c r="F41">
        <v>1108</v>
      </c>
    </row>
    <row r="42" spans="1:6" x14ac:dyDescent="0.15">
      <c r="A42">
        <v>400</v>
      </c>
      <c r="B42">
        <v>400</v>
      </c>
      <c r="C42">
        <v>400</v>
      </c>
      <c r="D42">
        <v>400</v>
      </c>
      <c r="E42">
        <v>400</v>
      </c>
      <c r="F42">
        <v>400</v>
      </c>
    </row>
    <row r="43" spans="1:6" x14ac:dyDescent="0.15">
      <c r="A43" t="s">
        <v>2</v>
      </c>
    </row>
    <row r="44" spans="1:6" x14ac:dyDescent="0.15">
      <c r="A44">
        <f>409+13+85+105+19+9+13+6+1</f>
        <v>660</v>
      </c>
      <c r="B44">
        <f>409+14+85+220+20+9+11+13+3+1</f>
        <v>785</v>
      </c>
      <c r="C44">
        <f>409+15+64+229+20+12+12+14+3+1</f>
        <v>779</v>
      </c>
      <c r="D44">
        <f>409+15+66+237+20+9+13+15+3+1</f>
        <v>788</v>
      </c>
      <c r="E44">
        <f>409+16+71+253+21+11+15+6+1</f>
        <v>803</v>
      </c>
      <c r="F44">
        <f>409+19+90+347+21+13+17+7+1</f>
        <v>924</v>
      </c>
    </row>
    <row r="45" spans="1:6" x14ac:dyDescent="0.15">
      <c r="A45">
        <v>9</v>
      </c>
      <c r="B45">
        <v>10</v>
      </c>
      <c r="C45">
        <v>10</v>
      </c>
      <c r="D45">
        <v>10</v>
      </c>
      <c r="E45">
        <v>9</v>
      </c>
      <c r="F45">
        <v>9</v>
      </c>
    </row>
    <row r="46" spans="1:6" x14ac:dyDescent="0.15">
      <c r="A46">
        <v>13533</v>
      </c>
      <c r="B46">
        <v>16009</v>
      </c>
      <c r="C46">
        <v>23167</v>
      </c>
      <c r="D46">
        <v>24128</v>
      </c>
      <c r="E46">
        <v>24813</v>
      </c>
      <c r="F46">
        <v>29460</v>
      </c>
    </row>
    <row r="47" spans="1:6" x14ac:dyDescent="0.15">
      <c r="A47">
        <v>400</v>
      </c>
      <c r="B47">
        <v>400</v>
      </c>
      <c r="C47">
        <v>400</v>
      </c>
      <c r="D47">
        <v>400</v>
      </c>
      <c r="E47">
        <v>400</v>
      </c>
      <c r="F47">
        <v>400</v>
      </c>
    </row>
    <row r="49" spans="1:5" x14ac:dyDescent="0.15">
      <c r="A49" t="s">
        <v>6</v>
      </c>
    </row>
    <row r="50" spans="1:5" x14ac:dyDescent="0.15">
      <c r="A50">
        <v>0.99</v>
      </c>
      <c r="B50">
        <v>0.95</v>
      </c>
      <c r="C50">
        <v>0.9</v>
      </c>
      <c r="D50">
        <v>0.8</v>
      </c>
      <c r="E50">
        <v>0.6</v>
      </c>
    </row>
    <row r="51" spans="1:5" x14ac:dyDescent="0.15">
      <c r="A51" t="s">
        <v>1</v>
      </c>
    </row>
    <row r="52" spans="1:5" x14ac:dyDescent="0.15">
      <c r="A52">
        <v>38</v>
      </c>
      <c r="B52">
        <v>33</v>
      </c>
      <c r="C52">
        <v>28</v>
      </c>
      <c r="D52">
        <v>20</v>
      </c>
      <c r="E52">
        <v>9</v>
      </c>
    </row>
    <row r="53" spans="1:5" x14ac:dyDescent="0.15">
      <c r="A53">
        <v>698</v>
      </c>
      <c r="B53">
        <v>566</v>
      </c>
      <c r="C53">
        <v>476</v>
      </c>
      <c r="D53">
        <v>367</v>
      </c>
      <c r="E53">
        <v>1092</v>
      </c>
    </row>
    <row r="54" spans="1:5" x14ac:dyDescent="0.15">
      <c r="A54">
        <v>400</v>
      </c>
      <c r="B54">
        <v>400</v>
      </c>
      <c r="C54">
        <v>400</v>
      </c>
      <c r="D54">
        <v>400</v>
      </c>
      <c r="E54">
        <v>400</v>
      </c>
    </row>
    <row r="55" spans="1:5" x14ac:dyDescent="0.15">
      <c r="A55" t="s">
        <v>2</v>
      </c>
    </row>
    <row r="56" spans="1:5" x14ac:dyDescent="0.15">
      <c r="A56">
        <f>409+15+66+237+20+9+13+15+3+1</f>
        <v>788</v>
      </c>
      <c r="B56">
        <f>82+13+20+19+39+9+6+3+1</f>
        <v>192</v>
      </c>
      <c r="C56">
        <f>41+12+16+16+11+8+3+2+1</f>
        <v>110</v>
      </c>
      <c r="D56">
        <f>20+11+11+11+6+2+1</f>
        <v>62</v>
      </c>
      <c r="E56">
        <f>10+9+5+2+1</f>
        <v>27</v>
      </c>
    </row>
    <row r="57" spans="1:5" x14ac:dyDescent="0.15">
      <c r="A57">
        <v>10</v>
      </c>
      <c r="B57">
        <v>9</v>
      </c>
      <c r="C57">
        <v>9</v>
      </c>
      <c r="D57">
        <v>7</v>
      </c>
      <c r="E57">
        <v>5</v>
      </c>
    </row>
    <row r="58" spans="1:5" x14ac:dyDescent="0.15">
      <c r="A58">
        <v>16170</v>
      </c>
      <c r="B58">
        <v>4447</v>
      </c>
      <c r="C58">
        <v>2533</v>
      </c>
      <c r="D58">
        <v>1412</v>
      </c>
      <c r="E58">
        <v>699</v>
      </c>
    </row>
    <row r="59" spans="1:5" x14ac:dyDescent="0.15">
      <c r="A59">
        <v>400</v>
      </c>
      <c r="B59">
        <v>400</v>
      </c>
      <c r="C59">
        <v>400</v>
      </c>
      <c r="D59">
        <v>400</v>
      </c>
      <c r="E59">
        <v>400</v>
      </c>
    </row>
    <row r="62" spans="1:5" x14ac:dyDescent="0.15">
      <c r="A62" t="s">
        <v>7</v>
      </c>
    </row>
    <row r="63" spans="1:5" x14ac:dyDescent="0.15">
      <c r="A63">
        <v>0.3</v>
      </c>
      <c r="B63">
        <v>0.5</v>
      </c>
      <c r="C63">
        <v>1</v>
      </c>
      <c r="D63">
        <v>5</v>
      </c>
      <c r="E63">
        <v>30</v>
      </c>
    </row>
    <row r="64" spans="1:5" x14ac:dyDescent="0.15">
      <c r="A64" s="2">
        <f>9773/5</f>
        <v>1954.6</v>
      </c>
      <c r="B64" s="2">
        <f>9176 /5</f>
        <v>1835.2</v>
      </c>
      <c r="C64" s="2">
        <f>8956/5</f>
        <v>1791.2</v>
      </c>
      <c r="D64" s="2">
        <f>13994/5</f>
        <v>2798.8</v>
      </c>
      <c r="E64" s="2">
        <f>67865/5</f>
        <v>13573</v>
      </c>
    </row>
    <row r="66" spans="1:5" x14ac:dyDescent="0.15">
      <c r="A66" t="s">
        <v>8</v>
      </c>
    </row>
    <row r="67" spans="1:5" x14ac:dyDescent="0.15">
      <c r="A67">
        <v>0.05</v>
      </c>
      <c r="B67">
        <v>0.1</v>
      </c>
      <c r="C67">
        <v>0.3</v>
      </c>
      <c r="D67">
        <v>0.5</v>
      </c>
      <c r="E67">
        <v>0.8</v>
      </c>
    </row>
    <row r="68" spans="1:5" x14ac:dyDescent="0.15">
      <c r="A68" s="2">
        <f>9692/5</f>
        <v>1938.4</v>
      </c>
      <c r="B68" s="2">
        <f>9192/5</f>
        <v>1838.4</v>
      </c>
      <c r="C68" s="2">
        <f>9744/5</f>
        <v>1948.8</v>
      </c>
      <c r="D68" s="2">
        <f>11915/5</f>
        <v>2383</v>
      </c>
      <c r="E68" s="2">
        <f>22278/5</f>
        <v>4455.6000000000004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A25" workbookViewId="0">
      <selection activeCell="G35" sqref="G35"/>
    </sheetView>
  </sheetViews>
  <sheetFormatPr defaultRowHeight="13.5" x14ac:dyDescent="0.15"/>
  <sheetData>
    <row r="1" spans="1:6" x14ac:dyDescent="0.15">
      <c r="A1" t="s">
        <v>9</v>
      </c>
    </row>
    <row r="2" spans="1:6" x14ac:dyDescent="0.15">
      <c r="A2">
        <v>1</v>
      </c>
      <c r="B2">
        <v>2</v>
      </c>
      <c r="C2">
        <v>3</v>
      </c>
    </row>
    <row r="3" spans="1:6" x14ac:dyDescent="0.15">
      <c r="A3" t="s">
        <v>1</v>
      </c>
    </row>
    <row r="4" spans="1:6" x14ac:dyDescent="0.15">
      <c r="A4">
        <v>459</v>
      </c>
      <c r="B4">
        <v>1</v>
      </c>
      <c r="C4">
        <v>459</v>
      </c>
    </row>
    <row r="5" spans="1:6" x14ac:dyDescent="0.15">
      <c r="A5">
        <v>6905</v>
      </c>
      <c r="B5">
        <v>868147</v>
      </c>
      <c r="C5">
        <v>150476</v>
      </c>
    </row>
    <row r="6" spans="1:6" x14ac:dyDescent="0.15">
      <c r="A6">
        <v>841</v>
      </c>
      <c r="B6">
        <v>230996</v>
      </c>
      <c r="C6">
        <v>14200</v>
      </c>
    </row>
    <row r="7" spans="1:6" x14ac:dyDescent="0.15">
      <c r="A7" t="s">
        <v>2</v>
      </c>
    </row>
    <row r="8" spans="1:6" x14ac:dyDescent="0.15">
      <c r="A8">
        <f>100+100+100+100+45+6+29+35+29+37+50+16+17+37+4+2+2+2+2+2+2+2+2+2+1</f>
        <v>724</v>
      </c>
      <c r="C8">
        <f>100+100+100+100+69+62+82+63+48+54+69+74+73+68+74+76+51+75+100+100+53+100+84+42+56+45+74+35+66+70+34+29+34+39+33+3+34+2+2+27+33+27+45+34+27+27+2+34+27+2+2+16+2+1</f>
        <v>2679</v>
      </c>
    </row>
    <row r="9" spans="1:6" x14ac:dyDescent="0.15">
      <c r="A9">
        <v>24</v>
      </c>
      <c r="C9">
        <v>54</v>
      </c>
    </row>
    <row r="10" spans="1:6" x14ac:dyDescent="0.15">
      <c r="A10">
        <v>19364</v>
      </c>
      <c r="C10">
        <v>1553309</v>
      </c>
    </row>
    <row r="11" spans="1:6" x14ac:dyDescent="0.15">
      <c r="A11">
        <v>840</v>
      </c>
      <c r="C11">
        <v>14200</v>
      </c>
    </row>
    <row r="13" spans="1:6" x14ac:dyDescent="0.15">
      <c r="A13" t="s">
        <v>5</v>
      </c>
    </row>
    <row r="14" spans="1:6" x14ac:dyDescent="0.15">
      <c r="A14">
        <v>-0.1</v>
      </c>
      <c r="B14">
        <v>1</v>
      </c>
      <c r="C14">
        <v>3</v>
      </c>
      <c r="D14">
        <v>5</v>
      </c>
      <c r="E14">
        <v>10</v>
      </c>
      <c r="F14">
        <v>100</v>
      </c>
    </row>
    <row r="15" spans="1:6" x14ac:dyDescent="0.15">
      <c r="A15" t="s">
        <v>1</v>
      </c>
    </row>
    <row r="16" spans="1:6" x14ac:dyDescent="0.15">
      <c r="A16">
        <v>459</v>
      </c>
      <c r="B16">
        <v>459</v>
      </c>
      <c r="C16">
        <v>459</v>
      </c>
      <c r="D16">
        <v>459</v>
      </c>
      <c r="E16">
        <v>459</v>
      </c>
      <c r="F16">
        <v>459</v>
      </c>
    </row>
    <row r="17" spans="1:6" x14ac:dyDescent="0.15">
      <c r="A17">
        <v>6877</v>
      </c>
      <c r="B17">
        <v>6433</v>
      </c>
      <c r="C17">
        <v>6410</v>
      </c>
      <c r="D17">
        <v>6477</v>
      </c>
      <c r="E17">
        <v>6567</v>
      </c>
      <c r="F17">
        <v>6317</v>
      </c>
    </row>
    <row r="18" spans="1:6" x14ac:dyDescent="0.15">
      <c r="A18">
        <v>841</v>
      </c>
      <c r="B18">
        <v>841</v>
      </c>
      <c r="C18">
        <v>841</v>
      </c>
      <c r="D18">
        <v>841</v>
      </c>
      <c r="E18">
        <v>841</v>
      </c>
      <c r="F18">
        <v>841</v>
      </c>
    </row>
    <row r="19" spans="1:6" x14ac:dyDescent="0.15">
      <c r="A19" t="s">
        <v>2</v>
      </c>
    </row>
    <row r="20" spans="1:6" x14ac:dyDescent="0.15">
      <c r="A20">
        <f>441+14+29+3+28+28+5+32+28+36+4+29+4+2+2+2+15+3+2+2+1</f>
        <v>710</v>
      </c>
      <c r="B20">
        <f>411+15+29+28+28+34+30+4+49+4+34+30+28+2+2+2+2+2+2+2+2+1</f>
        <v>741</v>
      </c>
      <c r="C20">
        <f>411+15+30+29+29+32+31+33+30+3+3+3+2+28+2+2+16+3+2+2+1</f>
        <v>707</v>
      </c>
      <c r="D20">
        <f>411+15+30+4+29+32+30+36+37+4+3+2+16+2+2+2+2+2+2+2+2+1</f>
        <v>666</v>
      </c>
      <c r="E20">
        <f>411+15+31+3+30+37+32+60+38+4+3+3+2+2+2+2+17+3+2+2+1</f>
        <v>700</v>
      </c>
      <c r="F20">
        <f>411+18+79+51+37+20+45+4+2+2+2+2+2+2+2+2+2+1</f>
        <v>684</v>
      </c>
    </row>
    <row r="21" spans="1:6" x14ac:dyDescent="0.15">
      <c r="A21">
        <v>21</v>
      </c>
      <c r="B21">
        <v>22</v>
      </c>
      <c r="C21">
        <v>21</v>
      </c>
      <c r="D21">
        <v>22</v>
      </c>
      <c r="E21">
        <v>21</v>
      </c>
      <c r="F21">
        <v>17</v>
      </c>
    </row>
    <row r="22" spans="1:6" x14ac:dyDescent="0.15">
      <c r="A22">
        <v>17249</v>
      </c>
      <c r="B22">
        <v>23425</v>
      </c>
      <c r="C22">
        <v>17869</v>
      </c>
      <c r="D22">
        <v>16758</v>
      </c>
      <c r="E22">
        <v>17697</v>
      </c>
      <c r="F22">
        <v>16678</v>
      </c>
    </row>
    <row r="23" spans="1:6" x14ac:dyDescent="0.15">
      <c r="A23">
        <v>840</v>
      </c>
      <c r="B23">
        <v>840</v>
      </c>
      <c r="C23">
        <v>840</v>
      </c>
      <c r="D23">
        <v>840</v>
      </c>
      <c r="E23">
        <v>840</v>
      </c>
      <c r="F23">
        <v>840</v>
      </c>
    </row>
    <row r="25" spans="1:6" x14ac:dyDescent="0.15">
      <c r="A25" t="s">
        <v>6</v>
      </c>
    </row>
    <row r="26" spans="1:6" x14ac:dyDescent="0.15">
      <c r="A26">
        <v>0.99</v>
      </c>
      <c r="B26">
        <v>0.95</v>
      </c>
      <c r="C26">
        <v>0.9</v>
      </c>
      <c r="D26">
        <v>0.8</v>
      </c>
      <c r="E26">
        <v>0.6</v>
      </c>
    </row>
    <row r="27" spans="1:6" x14ac:dyDescent="0.15">
      <c r="A27" t="s">
        <v>1</v>
      </c>
    </row>
    <row r="28" spans="1:6" x14ac:dyDescent="0.15">
      <c r="A28">
        <v>459</v>
      </c>
      <c r="B28">
        <v>90</v>
      </c>
      <c r="C28">
        <v>44</v>
      </c>
      <c r="D28">
        <v>21</v>
      </c>
      <c r="E28">
        <v>10</v>
      </c>
    </row>
    <row r="29" spans="1:6" x14ac:dyDescent="0.15">
      <c r="A29">
        <v>7055</v>
      </c>
      <c r="B29">
        <v>1811</v>
      </c>
      <c r="C29">
        <v>859</v>
      </c>
      <c r="D29">
        <v>445</v>
      </c>
      <c r="E29">
        <v>225</v>
      </c>
    </row>
    <row r="30" spans="1:6" x14ac:dyDescent="0.15">
      <c r="A30">
        <v>841</v>
      </c>
      <c r="B30">
        <v>841</v>
      </c>
      <c r="C30">
        <v>841</v>
      </c>
      <c r="D30">
        <v>841</v>
      </c>
      <c r="E30">
        <v>841</v>
      </c>
    </row>
    <row r="31" spans="1:6" x14ac:dyDescent="0.15">
      <c r="A31" t="s">
        <v>2</v>
      </c>
    </row>
    <row r="32" spans="1:6" x14ac:dyDescent="0.15">
      <c r="A32">
        <f>411+15+30+4+29+32+30+36+37+4+3+2+16+2+2+2+2+2+2+2+2+2+1</f>
        <v>668</v>
      </c>
      <c r="B32">
        <f>82+11+3+19+38+34+3+21+21+30+23+12+4+2+2+2+2+11+3+2+2+1</f>
        <v>328</v>
      </c>
      <c r="C32">
        <f>41+10+2+3+2+16+15+23+20+10+8+9+3+2+2+13+3+7+2+2+2+2+1</f>
        <v>198</v>
      </c>
      <c r="D32">
        <f>20+8+12+3+2+8+3+9+7+6+4+3+4+4+2+2+2+2+2+2+2+2+2+1</f>
        <v>112</v>
      </c>
      <c r="E32">
        <f>11+6+3+3+2+2+2+2+2+1</f>
        <v>34</v>
      </c>
    </row>
    <row r="33" spans="1:5" x14ac:dyDescent="0.15">
      <c r="A33">
        <v>22</v>
      </c>
      <c r="B33">
        <v>22</v>
      </c>
      <c r="C33">
        <v>23</v>
      </c>
      <c r="D33">
        <v>24</v>
      </c>
      <c r="E33">
        <v>10</v>
      </c>
    </row>
    <row r="34" spans="1:5" x14ac:dyDescent="0.15">
      <c r="A34">
        <v>19445</v>
      </c>
      <c r="B34">
        <v>11732</v>
      </c>
      <c r="C34">
        <v>7650</v>
      </c>
      <c r="D34">
        <v>4246</v>
      </c>
      <c r="E34">
        <v>1414</v>
      </c>
    </row>
    <row r="35" spans="1:5" x14ac:dyDescent="0.15">
      <c r="A35">
        <v>840</v>
      </c>
      <c r="B35">
        <v>840</v>
      </c>
      <c r="C35">
        <v>840</v>
      </c>
      <c r="D35">
        <v>840</v>
      </c>
      <c r="E35">
        <v>840</v>
      </c>
    </row>
    <row r="37" spans="1:5" x14ac:dyDescent="0.15">
      <c r="A37" t="s">
        <v>10</v>
      </c>
    </row>
    <row r="38" spans="1:5" x14ac:dyDescent="0.15">
      <c r="A38">
        <v>0.3</v>
      </c>
      <c r="B38">
        <v>0.5</v>
      </c>
      <c r="C38">
        <v>1</v>
      </c>
      <c r="D38">
        <v>5</v>
      </c>
      <c r="E38">
        <v>30</v>
      </c>
    </row>
    <row r="39" spans="1:5" x14ac:dyDescent="0.15">
      <c r="A39" s="2">
        <f>4012/5</f>
        <v>802.4</v>
      </c>
      <c r="B39" s="2">
        <f>3412/5</f>
        <v>682.4</v>
      </c>
      <c r="C39" s="2">
        <f>3364/5</f>
        <v>672.8</v>
      </c>
      <c r="D39" s="2">
        <f>4097/5</f>
        <v>819.4</v>
      </c>
      <c r="E39" s="2">
        <f>16461/5</f>
        <v>3292.2</v>
      </c>
    </row>
    <row r="40" spans="1:5" x14ac:dyDescent="0.15">
      <c r="B40" s="1"/>
    </row>
    <row r="41" spans="1:5" x14ac:dyDescent="0.15">
      <c r="A41" t="s">
        <v>11</v>
      </c>
    </row>
    <row r="42" spans="1:5" x14ac:dyDescent="0.15">
      <c r="A42">
        <v>0.05</v>
      </c>
      <c r="B42">
        <v>0.1</v>
      </c>
      <c r="C42">
        <v>0.3</v>
      </c>
      <c r="D42">
        <v>0.5</v>
      </c>
      <c r="E42">
        <v>0.8</v>
      </c>
    </row>
    <row r="43" spans="1:5" x14ac:dyDescent="0.15">
      <c r="A43" s="2">
        <f>2997/5</f>
        <v>599.4</v>
      </c>
      <c r="B43" s="2">
        <f>3621/5</f>
        <v>724.2</v>
      </c>
      <c r="C43" s="2">
        <f>5034/5</f>
        <v>1006.8</v>
      </c>
      <c r="D43" s="2">
        <f>7747/5</f>
        <v>1549.4</v>
      </c>
      <c r="E43" s="2">
        <f>13646/5</f>
        <v>2729.2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5" workbookViewId="0">
      <selection activeCell="G89" sqref="G89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2016-04-25T04:34:55Z</dcterms:modified>
</cp:coreProperties>
</file>